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FD0D3FA0-A730-4979-8122-2F4C5EEA8AF8}" xr6:coauthVersionLast="47" xr6:coauthVersionMax="47" xr10:uidLastSave="{00000000-0000-0000-0000-000000000000}"/>
  <bookViews>
    <workbookView xWindow="-28920" yWindow="-120" windowWidth="29040" windowHeight="15720" xr2:uid="{B34DD6B1-1A7A-44B3-A828-5AC376521A60}"/>
  </bookViews>
  <sheets>
    <sheet name="Borderou" sheetId="1" r:id="rId1"/>
    <sheet name="Registru borderouri" sheetId="2" r:id="rId2"/>
    <sheet name="Linii borderou" sheetId="3" r:id="rId3"/>
    <sheet name="Sumar" sheetId="4" r:id="rId4"/>
    <sheet name="Produse" sheetId="5" r:id="rId5"/>
    <sheet name="Setări" sheetId="6" r:id="rId6"/>
    <sheet name="Numere" sheetId="7" state="hidden" r:id="rId7"/>
  </sheets>
  <definedNames>
    <definedName name="Achizitor">Setări!$C$8</definedName>
    <definedName name="Adresa">Setări!$C$6</definedName>
    <definedName name="_xlnm.Print_Area" localSheetId="0">Borderou!$A$3:$I$41</definedName>
    <definedName name="Autorizatie">Setări!$C$7</definedName>
    <definedName name="Catalog">Produse!$B$5:$F$104</definedName>
    <definedName name="CIF">Setări!$C$5</definedName>
    <definedName name="Coduri">Produse!$B$5:$B$104</definedName>
    <definedName name="Firma">Setări!$C$4</definedName>
    <definedName name="ListaPlata">Setări!$G$5:$G$6</definedName>
    <definedName name="NumF">Numere!$A$1:$C$1000</definedName>
    <definedName name="NumM">Numere!$A$1:$B$1000</definedName>
    <definedName name="Plafon">Setări!$C$10</definedName>
    <definedName name="RandB">Borderou!$N$1</definedName>
    <definedName name="Seria">Setări!$C$9</definedName>
    <definedName name="TabelAch">Setări!$B$14:$E$19</definedName>
    <definedName name="TipAch">Setări!$B$14:$B$19</definedName>
    <definedName name="_xlnm.Print_Titles" localSheetId="1">'Registru borderouri'!$4:$4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B26" i="4" l="1"/>
  <c r="B25" i="4"/>
  <c r="B24" i="4"/>
  <c r="B23" i="4"/>
  <c r="B22" i="4"/>
  <c r="B21" i="4"/>
  <c r="F39" i="1"/>
  <c r="B5" i="1"/>
  <c r="B4" i="1"/>
  <c r="B3" i="1"/>
  <c r="N1" i="1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1016" i="3"/>
  <c r="K1017" i="3"/>
  <c r="K1018" i="3"/>
  <c r="K1019" i="3"/>
  <c r="K1020" i="3"/>
  <c r="K1021" i="3"/>
  <c r="K1022" i="3"/>
  <c r="K1023" i="3"/>
  <c r="K1024" i="3"/>
  <c r="K1025" i="3"/>
  <c r="K1026" i="3"/>
  <c r="K1027" i="3"/>
  <c r="K1028" i="3"/>
  <c r="K1029" i="3"/>
  <c r="K1030" i="3"/>
  <c r="K1031" i="3"/>
  <c r="K1032" i="3"/>
  <c r="K1033" i="3"/>
  <c r="K1034" i="3"/>
  <c r="K1035" i="3"/>
  <c r="K1036" i="3"/>
  <c r="K1037" i="3"/>
  <c r="K1038" i="3"/>
  <c r="K1039" i="3"/>
  <c r="K1040" i="3"/>
  <c r="K1041" i="3"/>
  <c r="K1042" i="3"/>
  <c r="K1043" i="3"/>
  <c r="K1044" i="3"/>
  <c r="K1045" i="3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1060" i="3"/>
  <c r="K1061" i="3"/>
  <c r="K1062" i="3"/>
  <c r="K1063" i="3"/>
  <c r="K1064" i="3"/>
  <c r="K1065" i="3"/>
  <c r="K1066" i="3"/>
  <c r="K1067" i="3"/>
  <c r="K1068" i="3"/>
  <c r="K1069" i="3"/>
  <c r="K1070" i="3"/>
  <c r="K1071" i="3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K1094" i="3"/>
  <c r="K1095" i="3"/>
  <c r="K1096" i="3"/>
  <c r="K1097" i="3"/>
  <c r="K1098" i="3"/>
  <c r="K1099" i="3"/>
  <c r="K1100" i="3"/>
  <c r="K1101" i="3"/>
  <c r="K1102" i="3"/>
  <c r="K1103" i="3"/>
  <c r="K1104" i="3"/>
  <c r="K1105" i="3"/>
  <c r="K1106" i="3"/>
  <c r="K1107" i="3"/>
  <c r="K1108" i="3"/>
  <c r="K1109" i="3"/>
  <c r="K1110" i="3"/>
  <c r="K1111" i="3"/>
  <c r="K1112" i="3"/>
  <c r="K1113" i="3"/>
  <c r="K1114" i="3"/>
  <c r="K1115" i="3"/>
  <c r="K1116" i="3"/>
  <c r="K1117" i="3"/>
  <c r="K1118" i="3"/>
  <c r="K1119" i="3"/>
  <c r="K1120" i="3"/>
  <c r="K1121" i="3"/>
  <c r="K1122" i="3"/>
  <c r="K1123" i="3"/>
  <c r="K1124" i="3"/>
  <c r="K1125" i="3"/>
  <c r="K1126" i="3"/>
  <c r="K1127" i="3"/>
  <c r="K1128" i="3"/>
  <c r="K1129" i="3"/>
  <c r="K1130" i="3"/>
  <c r="K1131" i="3"/>
  <c r="K1132" i="3"/>
  <c r="K1133" i="3"/>
  <c r="K1134" i="3"/>
  <c r="K1135" i="3"/>
  <c r="K1136" i="3"/>
  <c r="K1137" i="3"/>
  <c r="K1138" i="3"/>
  <c r="K1139" i="3"/>
  <c r="K1140" i="3"/>
  <c r="K1141" i="3"/>
  <c r="K1142" i="3"/>
  <c r="K1143" i="3"/>
  <c r="K1144" i="3"/>
  <c r="K1145" i="3"/>
  <c r="K1146" i="3"/>
  <c r="K1147" i="3"/>
  <c r="K1148" i="3"/>
  <c r="K1149" i="3"/>
  <c r="K1150" i="3"/>
  <c r="K1151" i="3"/>
  <c r="K1152" i="3"/>
  <c r="K1153" i="3"/>
  <c r="K1154" i="3"/>
  <c r="K1155" i="3"/>
  <c r="K1156" i="3"/>
  <c r="K1157" i="3"/>
  <c r="K1158" i="3"/>
  <c r="K1159" i="3"/>
  <c r="K1160" i="3"/>
  <c r="K1161" i="3"/>
  <c r="K1162" i="3"/>
  <c r="K1163" i="3"/>
  <c r="K1164" i="3"/>
  <c r="K1165" i="3"/>
  <c r="K1166" i="3"/>
  <c r="K1167" i="3"/>
  <c r="K1168" i="3"/>
  <c r="K1169" i="3"/>
  <c r="K1170" i="3"/>
  <c r="K1171" i="3"/>
  <c r="K1172" i="3"/>
  <c r="K1173" i="3"/>
  <c r="K1174" i="3"/>
  <c r="K1175" i="3"/>
  <c r="K1176" i="3"/>
  <c r="K1177" i="3"/>
  <c r="K1178" i="3"/>
  <c r="K1179" i="3"/>
  <c r="K1180" i="3"/>
  <c r="K1181" i="3"/>
  <c r="K1182" i="3"/>
  <c r="K1183" i="3"/>
  <c r="K1184" i="3"/>
  <c r="K1185" i="3"/>
  <c r="K1186" i="3"/>
  <c r="K1187" i="3"/>
  <c r="K1188" i="3"/>
  <c r="K1189" i="3"/>
  <c r="K1190" i="3"/>
  <c r="K1191" i="3"/>
  <c r="K1192" i="3"/>
  <c r="K1193" i="3"/>
  <c r="K1194" i="3"/>
  <c r="K1195" i="3"/>
  <c r="K1196" i="3"/>
  <c r="K1197" i="3"/>
  <c r="K1198" i="3"/>
  <c r="K1199" i="3"/>
  <c r="K1200" i="3"/>
  <c r="K1201" i="3"/>
  <c r="K1202" i="3"/>
  <c r="K1203" i="3"/>
  <c r="K1204" i="3"/>
  <c r="K1205" i="3"/>
  <c r="K1206" i="3"/>
  <c r="K1207" i="3"/>
  <c r="K1208" i="3"/>
  <c r="K1209" i="3"/>
  <c r="K1210" i="3"/>
  <c r="K1211" i="3"/>
  <c r="K1212" i="3"/>
  <c r="K1213" i="3"/>
  <c r="K1214" i="3"/>
  <c r="K1215" i="3"/>
  <c r="K1216" i="3"/>
  <c r="K1217" i="3"/>
  <c r="K1218" i="3"/>
  <c r="K1219" i="3"/>
  <c r="K1220" i="3"/>
  <c r="K1221" i="3"/>
  <c r="K1222" i="3"/>
  <c r="K1223" i="3"/>
  <c r="K1224" i="3"/>
  <c r="K1225" i="3"/>
  <c r="K1226" i="3"/>
  <c r="K1227" i="3"/>
  <c r="K1228" i="3"/>
  <c r="K1229" i="3"/>
  <c r="K1230" i="3"/>
  <c r="K1231" i="3"/>
  <c r="K1232" i="3"/>
  <c r="K1233" i="3"/>
  <c r="K1234" i="3"/>
  <c r="K1235" i="3"/>
  <c r="K1236" i="3"/>
  <c r="K1237" i="3"/>
  <c r="K1238" i="3"/>
  <c r="K1239" i="3"/>
  <c r="K1240" i="3"/>
  <c r="K1241" i="3"/>
  <c r="K1242" i="3"/>
  <c r="K1243" i="3"/>
  <c r="K1244" i="3"/>
  <c r="K1245" i="3"/>
  <c r="K1246" i="3"/>
  <c r="K1247" i="3"/>
  <c r="K1248" i="3"/>
  <c r="K1249" i="3"/>
  <c r="K1250" i="3"/>
  <c r="K1251" i="3"/>
  <c r="K1252" i="3"/>
  <c r="K1253" i="3"/>
  <c r="K1254" i="3"/>
  <c r="K1255" i="3"/>
  <c r="K1256" i="3"/>
  <c r="K1257" i="3"/>
  <c r="K1258" i="3"/>
  <c r="K1259" i="3"/>
  <c r="K1260" i="3"/>
  <c r="K1261" i="3"/>
  <c r="K1262" i="3"/>
  <c r="K1263" i="3"/>
  <c r="K1264" i="3"/>
  <c r="K1265" i="3"/>
  <c r="K1266" i="3"/>
  <c r="K1267" i="3"/>
  <c r="K1268" i="3"/>
  <c r="K1269" i="3"/>
  <c r="K1270" i="3"/>
  <c r="K1271" i="3"/>
  <c r="K1272" i="3"/>
  <c r="K1273" i="3"/>
  <c r="K1274" i="3"/>
  <c r="K1275" i="3"/>
  <c r="K1276" i="3"/>
  <c r="K1277" i="3"/>
  <c r="K1278" i="3"/>
  <c r="K1279" i="3"/>
  <c r="K1280" i="3"/>
  <c r="K1281" i="3"/>
  <c r="K1282" i="3"/>
  <c r="K1283" i="3"/>
  <c r="K1284" i="3"/>
  <c r="K1285" i="3"/>
  <c r="K1286" i="3"/>
  <c r="K1287" i="3"/>
  <c r="K1288" i="3"/>
  <c r="K1289" i="3"/>
  <c r="K1290" i="3"/>
  <c r="K1291" i="3"/>
  <c r="K1292" i="3"/>
  <c r="K1293" i="3"/>
  <c r="K1294" i="3"/>
  <c r="K1295" i="3"/>
  <c r="K1296" i="3"/>
  <c r="K1297" i="3"/>
  <c r="K1298" i="3"/>
  <c r="K1299" i="3"/>
  <c r="K1300" i="3"/>
  <c r="K1301" i="3"/>
  <c r="K1302" i="3"/>
  <c r="K1303" i="3"/>
  <c r="K1304" i="3"/>
  <c r="K1305" i="3"/>
  <c r="K1306" i="3"/>
  <c r="K1307" i="3"/>
  <c r="K1308" i="3"/>
  <c r="K1309" i="3"/>
  <c r="K1310" i="3"/>
  <c r="K1311" i="3"/>
  <c r="K1312" i="3"/>
  <c r="K1313" i="3"/>
  <c r="K1314" i="3"/>
  <c r="K1315" i="3"/>
  <c r="K1316" i="3"/>
  <c r="K1317" i="3"/>
  <c r="K1318" i="3"/>
  <c r="K1319" i="3"/>
  <c r="K1320" i="3"/>
  <c r="K1321" i="3"/>
  <c r="K1322" i="3"/>
  <c r="K1323" i="3"/>
  <c r="K1324" i="3"/>
  <c r="K1325" i="3"/>
  <c r="K1326" i="3"/>
  <c r="K1327" i="3"/>
  <c r="K1328" i="3"/>
  <c r="K1329" i="3"/>
  <c r="K1330" i="3"/>
  <c r="K1331" i="3"/>
  <c r="K1332" i="3"/>
  <c r="K1333" i="3"/>
  <c r="K1334" i="3"/>
  <c r="K1335" i="3"/>
  <c r="K1336" i="3"/>
  <c r="K1337" i="3"/>
  <c r="K1338" i="3"/>
  <c r="K1339" i="3"/>
  <c r="K1340" i="3"/>
  <c r="K1341" i="3"/>
  <c r="K1342" i="3"/>
  <c r="K1343" i="3"/>
  <c r="K1344" i="3"/>
  <c r="K1345" i="3"/>
  <c r="K1346" i="3"/>
  <c r="K1347" i="3"/>
  <c r="K1348" i="3"/>
  <c r="K1349" i="3"/>
  <c r="K1350" i="3"/>
  <c r="K1351" i="3"/>
  <c r="K1352" i="3"/>
  <c r="K1353" i="3"/>
  <c r="K1354" i="3"/>
  <c r="K1355" i="3"/>
  <c r="K1356" i="3"/>
  <c r="K1357" i="3"/>
  <c r="K1358" i="3"/>
  <c r="K1359" i="3"/>
  <c r="K1360" i="3"/>
  <c r="K1361" i="3"/>
  <c r="K1362" i="3"/>
  <c r="K1363" i="3"/>
  <c r="K1364" i="3"/>
  <c r="K1365" i="3"/>
  <c r="K1366" i="3"/>
  <c r="K1367" i="3"/>
  <c r="K1368" i="3"/>
  <c r="K1369" i="3"/>
  <c r="K1370" i="3"/>
  <c r="K1371" i="3"/>
  <c r="K1372" i="3"/>
  <c r="K1373" i="3"/>
  <c r="K1374" i="3"/>
  <c r="K1375" i="3"/>
  <c r="K1376" i="3"/>
  <c r="K1377" i="3"/>
  <c r="K1378" i="3"/>
  <c r="K1379" i="3"/>
  <c r="K1380" i="3"/>
  <c r="K1381" i="3"/>
  <c r="K1382" i="3"/>
  <c r="K1383" i="3"/>
  <c r="K1384" i="3"/>
  <c r="K1385" i="3"/>
  <c r="K1386" i="3"/>
  <c r="K1387" i="3"/>
  <c r="K1388" i="3"/>
  <c r="K1389" i="3"/>
  <c r="K1390" i="3"/>
  <c r="K1391" i="3"/>
  <c r="K1392" i="3"/>
  <c r="K1393" i="3"/>
  <c r="K1394" i="3"/>
  <c r="K1395" i="3"/>
  <c r="K1396" i="3"/>
  <c r="K1397" i="3"/>
  <c r="K1398" i="3"/>
  <c r="K1399" i="3"/>
  <c r="K1400" i="3"/>
  <c r="K1401" i="3"/>
  <c r="K1402" i="3"/>
  <c r="K1403" i="3"/>
  <c r="K1404" i="3"/>
  <c r="K1405" i="3"/>
  <c r="K1406" i="3"/>
  <c r="K1407" i="3"/>
  <c r="K1408" i="3"/>
  <c r="K1409" i="3"/>
  <c r="K1410" i="3"/>
  <c r="K1411" i="3"/>
  <c r="K1412" i="3"/>
  <c r="K1413" i="3"/>
  <c r="K1414" i="3"/>
  <c r="K1415" i="3"/>
  <c r="K1416" i="3"/>
  <c r="K1417" i="3"/>
  <c r="K1418" i="3"/>
  <c r="K1419" i="3"/>
  <c r="K1420" i="3"/>
  <c r="K1421" i="3"/>
  <c r="K1422" i="3"/>
  <c r="K1423" i="3"/>
  <c r="K1424" i="3"/>
  <c r="K1425" i="3"/>
  <c r="K1426" i="3"/>
  <c r="K1427" i="3"/>
  <c r="K1428" i="3"/>
  <c r="K1429" i="3"/>
  <c r="K1430" i="3"/>
  <c r="K1431" i="3"/>
  <c r="K1432" i="3"/>
  <c r="K1433" i="3"/>
  <c r="K1434" i="3"/>
  <c r="K1435" i="3"/>
  <c r="K1436" i="3"/>
  <c r="K1437" i="3"/>
  <c r="K1438" i="3"/>
  <c r="K1439" i="3"/>
  <c r="K1440" i="3"/>
  <c r="K1441" i="3"/>
  <c r="K1442" i="3"/>
  <c r="K1443" i="3"/>
  <c r="K1444" i="3"/>
  <c r="K1445" i="3"/>
  <c r="K1446" i="3"/>
  <c r="K1447" i="3"/>
  <c r="K1448" i="3"/>
  <c r="K1449" i="3"/>
  <c r="K1450" i="3"/>
  <c r="K1451" i="3"/>
  <c r="K1452" i="3"/>
  <c r="K1453" i="3"/>
  <c r="K1454" i="3"/>
  <c r="K1455" i="3"/>
  <c r="K1456" i="3"/>
  <c r="K1457" i="3"/>
  <c r="K1458" i="3"/>
  <c r="K1459" i="3"/>
  <c r="K1460" i="3"/>
  <c r="K1461" i="3"/>
  <c r="K1462" i="3"/>
  <c r="K1463" i="3"/>
  <c r="K1464" i="3"/>
  <c r="K1465" i="3"/>
  <c r="K1466" i="3"/>
  <c r="K1467" i="3"/>
  <c r="K1468" i="3"/>
  <c r="K1469" i="3"/>
  <c r="K1470" i="3"/>
  <c r="K1471" i="3"/>
  <c r="K1472" i="3"/>
  <c r="K1473" i="3"/>
  <c r="K1474" i="3"/>
  <c r="K1475" i="3"/>
  <c r="K1476" i="3"/>
  <c r="K1477" i="3"/>
  <c r="K1478" i="3"/>
  <c r="K1479" i="3"/>
  <c r="K1480" i="3"/>
  <c r="K1481" i="3"/>
  <c r="K1482" i="3"/>
  <c r="K1483" i="3"/>
  <c r="K1484" i="3"/>
  <c r="K1485" i="3"/>
  <c r="K1486" i="3"/>
  <c r="K1487" i="3"/>
  <c r="K1488" i="3"/>
  <c r="K1489" i="3"/>
  <c r="K1490" i="3"/>
  <c r="K1491" i="3"/>
  <c r="K1492" i="3"/>
  <c r="K1493" i="3"/>
  <c r="K1494" i="3"/>
  <c r="K1495" i="3"/>
  <c r="K1496" i="3"/>
  <c r="K1497" i="3"/>
  <c r="K1498" i="3"/>
  <c r="K1499" i="3"/>
  <c r="K1500" i="3"/>
  <c r="K1501" i="3"/>
  <c r="K1502" i="3"/>
  <c r="K1503" i="3"/>
  <c r="K1504" i="3"/>
  <c r="K1505" i="3"/>
  <c r="K1506" i="3"/>
  <c r="K1507" i="3"/>
  <c r="K1508" i="3"/>
  <c r="K1509" i="3"/>
  <c r="K1510" i="3"/>
  <c r="K1511" i="3"/>
  <c r="K1512" i="3"/>
  <c r="K1513" i="3"/>
  <c r="K1514" i="3"/>
  <c r="K1515" i="3"/>
  <c r="K1516" i="3"/>
  <c r="K1517" i="3"/>
  <c r="K1518" i="3"/>
  <c r="K1519" i="3"/>
  <c r="K1520" i="3"/>
  <c r="K1521" i="3"/>
  <c r="K1522" i="3"/>
  <c r="K1523" i="3"/>
  <c r="K1524" i="3"/>
  <c r="K1525" i="3"/>
  <c r="K1526" i="3"/>
  <c r="K1527" i="3"/>
  <c r="K1528" i="3"/>
  <c r="K1529" i="3"/>
  <c r="K1530" i="3"/>
  <c r="K1531" i="3"/>
  <c r="K1532" i="3"/>
  <c r="K1533" i="3"/>
  <c r="K1534" i="3"/>
  <c r="K1535" i="3"/>
  <c r="K1536" i="3"/>
  <c r="K1537" i="3"/>
  <c r="K1538" i="3"/>
  <c r="K1539" i="3"/>
  <c r="K1540" i="3"/>
  <c r="K1541" i="3"/>
  <c r="K1542" i="3"/>
  <c r="K1543" i="3"/>
  <c r="K1544" i="3"/>
  <c r="K1545" i="3"/>
  <c r="K1546" i="3"/>
  <c r="K1547" i="3"/>
  <c r="K1548" i="3"/>
  <c r="K1549" i="3"/>
  <c r="K1550" i="3"/>
  <c r="K1551" i="3"/>
  <c r="K1552" i="3"/>
  <c r="K1553" i="3"/>
  <c r="K1554" i="3"/>
  <c r="K1555" i="3"/>
  <c r="K1556" i="3"/>
  <c r="K1557" i="3"/>
  <c r="K1558" i="3"/>
  <c r="K1559" i="3"/>
  <c r="K1560" i="3"/>
  <c r="K1561" i="3"/>
  <c r="K1562" i="3"/>
  <c r="K1563" i="3"/>
  <c r="K1564" i="3"/>
  <c r="K1565" i="3"/>
  <c r="K1566" i="3"/>
  <c r="K1567" i="3"/>
  <c r="K1568" i="3"/>
  <c r="K1569" i="3"/>
  <c r="K1570" i="3"/>
  <c r="K1571" i="3"/>
  <c r="K1572" i="3"/>
  <c r="K1573" i="3"/>
  <c r="K1574" i="3"/>
  <c r="K1575" i="3"/>
  <c r="K1576" i="3"/>
  <c r="K1577" i="3"/>
  <c r="K1578" i="3"/>
  <c r="K1579" i="3"/>
  <c r="K1580" i="3"/>
  <c r="K1581" i="3"/>
  <c r="K1582" i="3"/>
  <c r="K1583" i="3"/>
  <c r="K1584" i="3"/>
  <c r="K1585" i="3"/>
  <c r="K1586" i="3"/>
  <c r="K1587" i="3"/>
  <c r="K1588" i="3"/>
  <c r="K1589" i="3"/>
  <c r="K1590" i="3"/>
  <c r="K1591" i="3"/>
  <c r="K1592" i="3"/>
  <c r="K1593" i="3"/>
  <c r="K1594" i="3"/>
  <c r="K1595" i="3"/>
  <c r="K1596" i="3"/>
  <c r="K1597" i="3"/>
  <c r="K1598" i="3"/>
  <c r="K1599" i="3"/>
  <c r="K1600" i="3"/>
  <c r="K1601" i="3"/>
  <c r="K1602" i="3"/>
  <c r="K1603" i="3"/>
  <c r="K1604" i="3"/>
  <c r="K1605" i="3"/>
  <c r="K1606" i="3"/>
  <c r="K1607" i="3"/>
  <c r="K1608" i="3"/>
  <c r="K1609" i="3"/>
  <c r="K1610" i="3"/>
  <c r="K1611" i="3"/>
  <c r="K1612" i="3"/>
  <c r="K1613" i="3"/>
  <c r="K1614" i="3"/>
  <c r="K1615" i="3"/>
  <c r="K1616" i="3"/>
  <c r="K1617" i="3"/>
  <c r="K1618" i="3"/>
  <c r="K1619" i="3"/>
  <c r="K1620" i="3"/>
  <c r="K1621" i="3"/>
  <c r="K1622" i="3"/>
  <c r="K1623" i="3"/>
  <c r="K1624" i="3"/>
  <c r="K1625" i="3"/>
  <c r="K1626" i="3"/>
  <c r="K1627" i="3"/>
  <c r="K1628" i="3"/>
  <c r="K1629" i="3"/>
  <c r="K1630" i="3"/>
  <c r="K1631" i="3"/>
  <c r="K1632" i="3"/>
  <c r="K1633" i="3"/>
  <c r="K1634" i="3"/>
  <c r="K1635" i="3"/>
  <c r="K1636" i="3"/>
  <c r="K1637" i="3"/>
  <c r="K1638" i="3"/>
  <c r="K1639" i="3"/>
  <c r="K1640" i="3"/>
  <c r="K1641" i="3"/>
  <c r="K1642" i="3"/>
  <c r="K1643" i="3"/>
  <c r="K1644" i="3"/>
  <c r="K1645" i="3"/>
  <c r="K1646" i="3"/>
  <c r="K1647" i="3"/>
  <c r="K1648" i="3"/>
  <c r="K1649" i="3"/>
  <c r="K1650" i="3"/>
  <c r="K1651" i="3"/>
  <c r="K1652" i="3"/>
  <c r="K1653" i="3"/>
  <c r="K1654" i="3"/>
  <c r="K1655" i="3"/>
  <c r="K1656" i="3"/>
  <c r="K1657" i="3"/>
  <c r="K1658" i="3"/>
  <c r="K1659" i="3"/>
  <c r="K1660" i="3"/>
  <c r="K1661" i="3"/>
  <c r="K1662" i="3"/>
  <c r="K1663" i="3"/>
  <c r="K1664" i="3"/>
  <c r="K1665" i="3"/>
  <c r="K1666" i="3"/>
  <c r="K1667" i="3"/>
  <c r="K1668" i="3"/>
  <c r="K1669" i="3"/>
  <c r="K1670" i="3"/>
  <c r="K1671" i="3"/>
  <c r="K1672" i="3"/>
  <c r="K1673" i="3"/>
  <c r="K1674" i="3"/>
  <c r="K1675" i="3"/>
  <c r="K1676" i="3"/>
  <c r="K1677" i="3"/>
  <c r="K1678" i="3"/>
  <c r="K1679" i="3"/>
  <c r="K1680" i="3"/>
  <c r="K1681" i="3"/>
  <c r="K1682" i="3"/>
  <c r="K1683" i="3"/>
  <c r="K1684" i="3"/>
  <c r="K1685" i="3"/>
  <c r="K1686" i="3"/>
  <c r="K1687" i="3"/>
  <c r="K1688" i="3"/>
  <c r="K1689" i="3"/>
  <c r="K1690" i="3"/>
  <c r="K1691" i="3"/>
  <c r="K1692" i="3"/>
  <c r="K1693" i="3"/>
  <c r="K1694" i="3"/>
  <c r="K1695" i="3"/>
  <c r="K1696" i="3"/>
  <c r="K1697" i="3"/>
  <c r="K1698" i="3"/>
  <c r="K1699" i="3"/>
  <c r="K1700" i="3"/>
  <c r="K1701" i="3"/>
  <c r="K1702" i="3"/>
  <c r="K1703" i="3"/>
  <c r="K1704" i="3"/>
  <c r="K1705" i="3"/>
  <c r="K1706" i="3"/>
  <c r="K1707" i="3"/>
  <c r="K1708" i="3"/>
  <c r="K1709" i="3"/>
  <c r="K1710" i="3"/>
  <c r="K1711" i="3"/>
  <c r="K1712" i="3"/>
  <c r="K1713" i="3"/>
  <c r="K1714" i="3"/>
  <c r="K1715" i="3"/>
  <c r="K1716" i="3"/>
  <c r="K1717" i="3"/>
  <c r="K1718" i="3"/>
  <c r="K1719" i="3"/>
  <c r="K1720" i="3"/>
  <c r="K1721" i="3"/>
  <c r="K1722" i="3"/>
  <c r="K1723" i="3"/>
  <c r="K1724" i="3"/>
  <c r="K1725" i="3"/>
  <c r="K1726" i="3"/>
  <c r="K1727" i="3"/>
  <c r="K1728" i="3"/>
  <c r="K1729" i="3"/>
  <c r="K1730" i="3"/>
  <c r="K1731" i="3"/>
  <c r="K1732" i="3"/>
  <c r="K1733" i="3"/>
  <c r="K1734" i="3"/>
  <c r="K1735" i="3"/>
  <c r="K1736" i="3"/>
  <c r="K1737" i="3"/>
  <c r="K1738" i="3"/>
  <c r="K1739" i="3"/>
  <c r="K1740" i="3"/>
  <c r="K1741" i="3"/>
  <c r="K1742" i="3"/>
  <c r="K1743" i="3"/>
  <c r="K1744" i="3"/>
  <c r="K1745" i="3"/>
  <c r="K1746" i="3"/>
  <c r="K1747" i="3"/>
  <c r="K1748" i="3"/>
  <c r="K1749" i="3"/>
  <c r="K1750" i="3"/>
  <c r="K1751" i="3"/>
  <c r="K1752" i="3"/>
  <c r="K1753" i="3"/>
  <c r="K1754" i="3"/>
  <c r="K1755" i="3"/>
  <c r="K1756" i="3"/>
  <c r="K1757" i="3"/>
  <c r="K1758" i="3"/>
  <c r="K1759" i="3"/>
  <c r="K1760" i="3"/>
  <c r="K1761" i="3"/>
  <c r="K1762" i="3"/>
  <c r="K1763" i="3"/>
  <c r="K1764" i="3"/>
  <c r="K1765" i="3"/>
  <c r="K1766" i="3"/>
  <c r="K1767" i="3"/>
  <c r="K1768" i="3"/>
  <c r="K1769" i="3"/>
  <c r="K1770" i="3"/>
  <c r="K1771" i="3"/>
  <c r="K1772" i="3"/>
  <c r="K1773" i="3"/>
  <c r="K1774" i="3"/>
  <c r="K1775" i="3"/>
  <c r="K1776" i="3"/>
  <c r="K1777" i="3"/>
  <c r="K1778" i="3"/>
  <c r="K1779" i="3"/>
  <c r="K1780" i="3"/>
  <c r="K1781" i="3"/>
  <c r="K1782" i="3"/>
  <c r="K1783" i="3"/>
  <c r="K1784" i="3"/>
  <c r="K1785" i="3"/>
  <c r="K1786" i="3"/>
  <c r="K1787" i="3"/>
  <c r="K1788" i="3"/>
  <c r="K1789" i="3"/>
  <c r="K1790" i="3"/>
  <c r="K1791" i="3"/>
  <c r="K1792" i="3"/>
  <c r="K1793" i="3"/>
  <c r="K1794" i="3"/>
  <c r="K1795" i="3"/>
  <c r="K1796" i="3"/>
  <c r="K1797" i="3"/>
  <c r="K1798" i="3"/>
  <c r="K1799" i="3"/>
  <c r="K1800" i="3"/>
  <c r="K1801" i="3"/>
  <c r="K1802" i="3"/>
  <c r="K1803" i="3"/>
  <c r="K1804" i="3"/>
  <c r="K1805" i="3"/>
  <c r="K1806" i="3"/>
  <c r="K1807" i="3"/>
  <c r="K1808" i="3"/>
  <c r="K1809" i="3"/>
  <c r="K1810" i="3"/>
  <c r="K1811" i="3"/>
  <c r="K1812" i="3"/>
  <c r="K1813" i="3"/>
  <c r="K1814" i="3"/>
  <c r="K1815" i="3"/>
  <c r="K1816" i="3"/>
  <c r="K1817" i="3"/>
  <c r="K1818" i="3"/>
  <c r="K1819" i="3"/>
  <c r="K1820" i="3"/>
  <c r="K1821" i="3"/>
  <c r="K1822" i="3"/>
  <c r="K1823" i="3"/>
  <c r="K1824" i="3"/>
  <c r="K1825" i="3"/>
  <c r="K1826" i="3"/>
  <c r="K1827" i="3"/>
  <c r="K1828" i="3"/>
  <c r="K1829" i="3"/>
  <c r="K1830" i="3"/>
  <c r="K1831" i="3"/>
  <c r="K1832" i="3"/>
  <c r="K1833" i="3"/>
  <c r="K1834" i="3"/>
  <c r="K1835" i="3"/>
  <c r="K1836" i="3"/>
  <c r="K1837" i="3"/>
  <c r="K1838" i="3"/>
  <c r="K1839" i="3"/>
  <c r="K1840" i="3"/>
  <c r="K1841" i="3"/>
  <c r="K1842" i="3"/>
  <c r="K1843" i="3"/>
  <c r="K1844" i="3"/>
  <c r="K1845" i="3"/>
  <c r="K1846" i="3"/>
  <c r="K1847" i="3"/>
  <c r="K1848" i="3"/>
  <c r="K1849" i="3"/>
  <c r="K1850" i="3"/>
  <c r="K1851" i="3"/>
  <c r="K1852" i="3"/>
  <c r="K1853" i="3"/>
  <c r="K1854" i="3"/>
  <c r="K1855" i="3"/>
  <c r="K1856" i="3"/>
  <c r="K1857" i="3"/>
  <c r="K1858" i="3"/>
  <c r="K1859" i="3"/>
  <c r="K1860" i="3"/>
  <c r="K1861" i="3"/>
  <c r="K1862" i="3"/>
  <c r="K1863" i="3"/>
  <c r="K1864" i="3"/>
  <c r="K1865" i="3"/>
  <c r="K1866" i="3"/>
  <c r="K1867" i="3"/>
  <c r="K1868" i="3"/>
  <c r="K1869" i="3"/>
  <c r="K1870" i="3"/>
  <c r="K1871" i="3"/>
  <c r="K1872" i="3"/>
  <c r="K1873" i="3"/>
  <c r="K1874" i="3"/>
  <c r="K1875" i="3"/>
  <c r="K1876" i="3"/>
  <c r="K1877" i="3"/>
  <c r="K1878" i="3"/>
  <c r="K1879" i="3"/>
  <c r="K1880" i="3"/>
  <c r="K1881" i="3"/>
  <c r="K1882" i="3"/>
  <c r="K1883" i="3"/>
  <c r="K1884" i="3"/>
  <c r="K1885" i="3"/>
  <c r="K1886" i="3"/>
  <c r="K1887" i="3"/>
  <c r="K1888" i="3"/>
  <c r="K1889" i="3"/>
  <c r="K1890" i="3"/>
  <c r="K1891" i="3"/>
  <c r="K1892" i="3"/>
  <c r="K1893" i="3"/>
  <c r="K1894" i="3"/>
  <c r="K1895" i="3"/>
  <c r="K1896" i="3"/>
  <c r="K1897" i="3"/>
  <c r="K1898" i="3"/>
  <c r="K1899" i="3"/>
  <c r="K1900" i="3"/>
  <c r="K1901" i="3"/>
  <c r="K1902" i="3"/>
  <c r="K1903" i="3"/>
  <c r="K1904" i="3"/>
  <c r="K1905" i="3"/>
  <c r="K1906" i="3"/>
  <c r="K1907" i="3"/>
  <c r="K1908" i="3"/>
  <c r="K1909" i="3"/>
  <c r="K1910" i="3"/>
  <c r="K1911" i="3"/>
  <c r="K1912" i="3"/>
  <c r="K1913" i="3"/>
  <c r="K1914" i="3"/>
  <c r="K1915" i="3"/>
  <c r="K1916" i="3"/>
  <c r="K1917" i="3"/>
  <c r="K1918" i="3"/>
  <c r="K1919" i="3"/>
  <c r="K1920" i="3"/>
  <c r="K1921" i="3"/>
  <c r="K1922" i="3"/>
  <c r="K1923" i="3"/>
  <c r="K1924" i="3"/>
  <c r="K1925" i="3"/>
  <c r="K1926" i="3"/>
  <c r="K1927" i="3"/>
  <c r="K1928" i="3"/>
  <c r="K1929" i="3"/>
  <c r="K1930" i="3"/>
  <c r="K1931" i="3"/>
  <c r="K1932" i="3"/>
  <c r="K1933" i="3"/>
  <c r="K1934" i="3"/>
  <c r="K1935" i="3"/>
  <c r="K1936" i="3"/>
  <c r="K1937" i="3"/>
  <c r="K1938" i="3"/>
  <c r="K1939" i="3"/>
  <c r="K1940" i="3"/>
  <c r="K1941" i="3"/>
  <c r="K1942" i="3"/>
  <c r="K1943" i="3"/>
  <c r="K1944" i="3"/>
  <c r="K1945" i="3"/>
  <c r="K1946" i="3"/>
  <c r="K1947" i="3"/>
  <c r="K1948" i="3"/>
  <c r="K1949" i="3"/>
  <c r="K1950" i="3"/>
  <c r="K1951" i="3"/>
  <c r="K1952" i="3"/>
  <c r="K1953" i="3"/>
  <c r="K1954" i="3"/>
  <c r="K1955" i="3"/>
  <c r="K1956" i="3"/>
  <c r="K1957" i="3"/>
  <c r="K1958" i="3"/>
  <c r="K1959" i="3"/>
  <c r="K1960" i="3"/>
  <c r="K1961" i="3"/>
  <c r="K1962" i="3"/>
  <c r="K1963" i="3"/>
  <c r="K1964" i="3"/>
  <c r="K1965" i="3"/>
  <c r="K1966" i="3"/>
  <c r="K1967" i="3"/>
  <c r="K1968" i="3"/>
  <c r="K1969" i="3"/>
  <c r="K1970" i="3"/>
  <c r="K1971" i="3"/>
  <c r="K1972" i="3"/>
  <c r="K1973" i="3"/>
  <c r="K1974" i="3"/>
  <c r="K1975" i="3"/>
  <c r="K1976" i="3"/>
  <c r="K1977" i="3"/>
  <c r="K1978" i="3"/>
  <c r="K1979" i="3"/>
  <c r="K1980" i="3"/>
  <c r="K1981" i="3"/>
  <c r="K1982" i="3"/>
  <c r="K1983" i="3"/>
  <c r="K1984" i="3"/>
  <c r="K1985" i="3"/>
  <c r="K1986" i="3"/>
  <c r="K1987" i="3"/>
  <c r="K1988" i="3"/>
  <c r="K1989" i="3"/>
  <c r="K1990" i="3"/>
  <c r="K1991" i="3"/>
  <c r="K1992" i="3"/>
  <c r="K1993" i="3"/>
  <c r="K1994" i="3"/>
  <c r="K1995" i="3"/>
  <c r="K1996" i="3"/>
  <c r="K1997" i="3"/>
  <c r="K1998" i="3"/>
  <c r="K1999" i="3"/>
  <c r="K2000" i="3"/>
  <c r="K2001" i="3"/>
  <c r="K2002" i="3"/>
  <c r="K2003" i="3"/>
  <c r="K200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J1005" i="3"/>
  <c r="J1006" i="3"/>
  <c r="J1007" i="3"/>
  <c r="J1008" i="3"/>
  <c r="J1009" i="3"/>
  <c r="J1010" i="3"/>
  <c r="J1011" i="3"/>
  <c r="J1012" i="3"/>
  <c r="J1013" i="3"/>
  <c r="J1014" i="3"/>
  <c r="J1015" i="3"/>
  <c r="J1016" i="3"/>
  <c r="J1017" i="3"/>
  <c r="J1018" i="3"/>
  <c r="J1019" i="3"/>
  <c r="J1020" i="3"/>
  <c r="J1021" i="3"/>
  <c r="J1022" i="3"/>
  <c r="J1023" i="3"/>
  <c r="J1024" i="3"/>
  <c r="J1025" i="3"/>
  <c r="J1026" i="3"/>
  <c r="J1027" i="3"/>
  <c r="J1028" i="3"/>
  <c r="J1029" i="3"/>
  <c r="J1030" i="3"/>
  <c r="J1031" i="3"/>
  <c r="J1032" i="3"/>
  <c r="J1033" i="3"/>
  <c r="J1034" i="3"/>
  <c r="J1035" i="3"/>
  <c r="J1036" i="3"/>
  <c r="J1037" i="3"/>
  <c r="J1038" i="3"/>
  <c r="J1039" i="3"/>
  <c r="J1040" i="3"/>
  <c r="J1041" i="3"/>
  <c r="J1042" i="3"/>
  <c r="J1043" i="3"/>
  <c r="J1044" i="3"/>
  <c r="J1045" i="3"/>
  <c r="J1046" i="3"/>
  <c r="J1047" i="3"/>
  <c r="J1048" i="3"/>
  <c r="J1049" i="3"/>
  <c r="J1050" i="3"/>
  <c r="J1051" i="3"/>
  <c r="J1052" i="3"/>
  <c r="J1053" i="3"/>
  <c r="J1054" i="3"/>
  <c r="J1055" i="3"/>
  <c r="J1056" i="3"/>
  <c r="J1057" i="3"/>
  <c r="J1058" i="3"/>
  <c r="J1059" i="3"/>
  <c r="J1060" i="3"/>
  <c r="J1061" i="3"/>
  <c r="J1062" i="3"/>
  <c r="J1063" i="3"/>
  <c r="J1064" i="3"/>
  <c r="J1065" i="3"/>
  <c r="J1066" i="3"/>
  <c r="J1067" i="3"/>
  <c r="J1068" i="3"/>
  <c r="J1069" i="3"/>
  <c r="J1070" i="3"/>
  <c r="J1071" i="3"/>
  <c r="J1072" i="3"/>
  <c r="J1073" i="3"/>
  <c r="J1074" i="3"/>
  <c r="J1075" i="3"/>
  <c r="J1076" i="3"/>
  <c r="J1077" i="3"/>
  <c r="J1078" i="3"/>
  <c r="J1079" i="3"/>
  <c r="J1080" i="3"/>
  <c r="J1081" i="3"/>
  <c r="J1082" i="3"/>
  <c r="J1083" i="3"/>
  <c r="J1084" i="3"/>
  <c r="J1085" i="3"/>
  <c r="J1086" i="3"/>
  <c r="J1087" i="3"/>
  <c r="J1088" i="3"/>
  <c r="J1089" i="3"/>
  <c r="J1090" i="3"/>
  <c r="J1091" i="3"/>
  <c r="J1092" i="3"/>
  <c r="J1093" i="3"/>
  <c r="J1094" i="3"/>
  <c r="J1095" i="3"/>
  <c r="J1096" i="3"/>
  <c r="J1097" i="3"/>
  <c r="J1098" i="3"/>
  <c r="J1099" i="3"/>
  <c r="J1100" i="3"/>
  <c r="J1101" i="3"/>
  <c r="J1102" i="3"/>
  <c r="J1103" i="3"/>
  <c r="J1104" i="3"/>
  <c r="J1105" i="3"/>
  <c r="J1106" i="3"/>
  <c r="J1107" i="3"/>
  <c r="J1108" i="3"/>
  <c r="J1109" i="3"/>
  <c r="J1110" i="3"/>
  <c r="J1111" i="3"/>
  <c r="J1112" i="3"/>
  <c r="J1113" i="3"/>
  <c r="J1114" i="3"/>
  <c r="J1115" i="3"/>
  <c r="J1116" i="3"/>
  <c r="J1117" i="3"/>
  <c r="J1118" i="3"/>
  <c r="J1119" i="3"/>
  <c r="J1120" i="3"/>
  <c r="J1121" i="3"/>
  <c r="J1122" i="3"/>
  <c r="J1123" i="3"/>
  <c r="J1124" i="3"/>
  <c r="J1125" i="3"/>
  <c r="J1126" i="3"/>
  <c r="J1127" i="3"/>
  <c r="J1128" i="3"/>
  <c r="J1129" i="3"/>
  <c r="J1130" i="3"/>
  <c r="J1131" i="3"/>
  <c r="J1132" i="3"/>
  <c r="J1133" i="3"/>
  <c r="J1134" i="3"/>
  <c r="J1135" i="3"/>
  <c r="J1136" i="3"/>
  <c r="J1137" i="3"/>
  <c r="J1138" i="3"/>
  <c r="J1139" i="3"/>
  <c r="J1140" i="3"/>
  <c r="J1141" i="3"/>
  <c r="J1142" i="3"/>
  <c r="J1143" i="3"/>
  <c r="J1144" i="3"/>
  <c r="J1145" i="3"/>
  <c r="J1146" i="3"/>
  <c r="J1147" i="3"/>
  <c r="J1148" i="3"/>
  <c r="J1149" i="3"/>
  <c r="J1150" i="3"/>
  <c r="J1151" i="3"/>
  <c r="J1152" i="3"/>
  <c r="J1153" i="3"/>
  <c r="J1154" i="3"/>
  <c r="J1155" i="3"/>
  <c r="J1156" i="3"/>
  <c r="J1157" i="3"/>
  <c r="J1158" i="3"/>
  <c r="J1159" i="3"/>
  <c r="J1160" i="3"/>
  <c r="J1161" i="3"/>
  <c r="J1162" i="3"/>
  <c r="J1163" i="3"/>
  <c r="J1164" i="3"/>
  <c r="J1165" i="3"/>
  <c r="J1166" i="3"/>
  <c r="J1167" i="3"/>
  <c r="J1168" i="3"/>
  <c r="J1169" i="3"/>
  <c r="J1170" i="3"/>
  <c r="J1171" i="3"/>
  <c r="J1172" i="3"/>
  <c r="J1173" i="3"/>
  <c r="J1174" i="3"/>
  <c r="J1175" i="3"/>
  <c r="J1176" i="3"/>
  <c r="J1177" i="3"/>
  <c r="J1178" i="3"/>
  <c r="J1179" i="3"/>
  <c r="J1180" i="3"/>
  <c r="J1181" i="3"/>
  <c r="J1182" i="3"/>
  <c r="J1183" i="3"/>
  <c r="J1184" i="3"/>
  <c r="J1185" i="3"/>
  <c r="J1186" i="3"/>
  <c r="J1187" i="3"/>
  <c r="J1188" i="3"/>
  <c r="J1189" i="3"/>
  <c r="J1190" i="3"/>
  <c r="J1191" i="3"/>
  <c r="J1192" i="3"/>
  <c r="J1193" i="3"/>
  <c r="J1194" i="3"/>
  <c r="J1195" i="3"/>
  <c r="J1196" i="3"/>
  <c r="J1197" i="3"/>
  <c r="J1198" i="3"/>
  <c r="J1199" i="3"/>
  <c r="J1200" i="3"/>
  <c r="J1201" i="3"/>
  <c r="J1202" i="3"/>
  <c r="J1203" i="3"/>
  <c r="J1204" i="3"/>
  <c r="J1205" i="3"/>
  <c r="J1206" i="3"/>
  <c r="J1207" i="3"/>
  <c r="J1208" i="3"/>
  <c r="J1209" i="3"/>
  <c r="J1210" i="3"/>
  <c r="J1211" i="3"/>
  <c r="J1212" i="3"/>
  <c r="J1213" i="3"/>
  <c r="J1214" i="3"/>
  <c r="J1215" i="3"/>
  <c r="J1216" i="3"/>
  <c r="J1217" i="3"/>
  <c r="J1218" i="3"/>
  <c r="J1219" i="3"/>
  <c r="J1220" i="3"/>
  <c r="J1221" i="3"/>
  <c r="J1222" i="3"/>
  <c r="J1223" i="3"/>
  <c r="J1224" i="3"/>
  <c r="J1225" i="3"/>
  <c r="J1226" i="3"/>
  <c r="J1227" i="3"/>
  <c r="J1228" i="3"/>
  <c r="J1229" i="3"/>
  <c r="J1230" i="3"/>
  <c r="J1231" i="3"/>
  <c r="J1232" i="3"/>
  <c r="J1233" i="3"/>
  <c r="J1234" i="3"/>
  <c r="J1235" i="3"/>
  <c r="J1236" i="3"/>
  <c r="J1237" i="3"/>
  <c r="J1238" i="3"/>
  <c r="J1239" i="3"/>
  <c r="J1240" i="3"/>
  <c r="J1241" i="3"/>
  <c r="J1242" i="3"/>
  <c r="J1243" i="3"/>
  <c r="J1244" i="3"/>
  <c r="J1245" i="3"/>
  <c r="J1246" i="3"/>
  <c r="J1247" i="3"/>
  <c r="J1248" i="3"/>
  <c r="J1249" i="3"/>
  <c r="J1250" i="3"/>
  <c r="J1251" i="3"/>
  <c r="J1252" i="3"/>
  <c r="J1253" i="3"/>
  <c r="J1254" i="3"/>
  <c r="J1255" i="3"/>
  <c r="J1256" i="3"/>
  <c r="J1257" i="3"/>
  <c r="J1258" i="3"/>
  <c r="J1259" i="3"/>
  <c r="J1260" i="3"/>
  <c r="J1261" i="3"/>
  <c r="J1262" i="3"/>
  <c r="J1263" i="3"/>
  <c r="J1264" i="3"/>
  <c r="J1265" i="3"/>
  <c r="J1266" i="3"/>
  <c r="J1267" i="3"/>
  <c r="J1268" i="3"/>
  <c r="J1269" i="3"/>
  <c r="J1270" i="3"/>
  <c r="J1271" i="3"/>
  <c r="J1272" i="3"/>
  <c r="J1273" i="3"/>
  <c r="J1274" i="3"/>
  <c r="J1275" i="3"/>
  <c r="J1276" i="3"/>
  <c r="J1277" i="3"/>
  <c r="J1278" i="3"/>
  <c r="J1279" i="3"/>
  <c r="J1280" i="3"/>
  <c r="J1281" i="3"/>
  <c r="J1282" i="3"/>
  <c r="J1283" i="3"/>
  <c r="J1284" i="3"/>
  <c r="J1285" i="3"/>
  <c r="J1286" i="3"/>
  <c r="J1287" i="3"/>
  <c r="J1288" i="3"/>
  <c r="J1289" i="3"/>
  <c r="J1290" i="3"/>
  <c r="J1291" i="3"/>
  <c r="J1292" i="3"/>
  <c r="J1293" i="3"/>
  <c r="J1294" i="3"/>
  <c r="J1295" i="3"/>
  <c r="J1296" i="3"/>
  <c r="J1297" i="3"/>
  <c r="J1298" i="3"/>
  <c r="J1299" i="3"/>
  <c r="J1300" i="3"/>
  <c r="J1301" i="3"/>
  <c r="J1302" i="3"/>
  <c r="J1303" i="3"/>
  <c r="J1304" i="3"/>
  <c r="J1305" i="3"/>
  <c r="J1306" i="3"/>
  <c r="J1307" i="3"/>
  <c r="J1308" i="3"/>
  <c r="J1309" i="3"/>
  <c r="J1310" i="3"/>
  <c r="J1311" i="3"/>
  <c r="J1312" i="3"/>
  <c r="J1313" i="3"/>
  <c r="J1314" i="3"/>
  <c r="J1315" i="3"/>
  <c r="J1316" i="3"/>
  <c r="J1317" i="3"/>
  <c r="J1318" i="3"/>
  <c r="J1319" i="3"/>
  <c r="J1320" i="3"/>
  <c r="J1321" i="3"/>
  <c r="J1322" i="3"/>
  <c r="J1323" i="3"/>
  <c r="J1324" i="3"/>
  <c r="J1325" i="3"/>
  <c r="J1326" i="3"/>
  <c r="J1327" i="3"/>
  <c r="J1328" i="3"/>
  <c r="J1329" i="3"/>
  <c r="J1330" i="3"/>
  <c r="J1331" i="3"/>
  <c r="J1332" i="3"/>
  <c r="J1333" i="3"/>
  <c r="J1334" i="3"/>
  <c r="J1335" i="3"/>
  <c r="J1336" i="3"/>
  <c r="J1337" i="3"/>
  <c r="J1338" i="3"/>
  <c r="J1339" i="3"/>
  <c r="J1340" i="3"/>
  <c r="J1341" i="3"/>
  <c r="J1342" i="3"/>
  <c r="J1343" i="3"/>
  <c r="J1344" i="3"/>
  <c r="J1345" i="3"/>
  <c r="J1346" i="3"/>
  <c r="J1347" i="3"/>
  <c r="J1348" i="3"/>
  <c r="J1349" i="3"/>
  <c r="J1350" i="3"/>
  <c r="J1351" i="3"/>
  <c r="J1352" i="3"/>
  <c r="J1353" i="3"/>
  <c r="J1354" i="3"/>
  <c r="J1355" i="3"/>
  <c r="J1356" i="3"/>
  <c r="J1357" i="3"/>
  <c r="J1358" i="3"/>
  <c r="J1359" i="3"/>
  <c r="J1360" i="3"/>
  <c r="J1361" i="3"/>
  <c r="J1362" i="3"/>
  <c r="J1363" i="3"/>
  <c r="J1364" i="3"/>
  <c r="J1365" i="3"/>
  <c r="J1366" i="3"/>
  <c r="J1367" i="3"/>
  <c r="J1368" i="3"/>
  <c r="J1369" i="3"/>
  <c r="J1370" i="3"/>
  <c r="J1371" i="3"/>
  <c r="J1372" i="3"/>
  <c r="J1373" i="3"/>
  <c r="J1374" i="3"/>
  <c r="J1375" i="3"/>
  <c r="J1376" i="3"/>
  <c r="J1377" i="3"/>
  <c r="J1378" i="3"/>
  <c r="J1379" i="3"/>
  <c r="J1380" i="3"/>
  <c r="J1381" i="3"/>
  <c r="J1382" i="3"/>
  <c r="J1383" i="3"/>
  <c r="J1384" i="3"/>
  <c r="J1385" i="3"/>
  <c r="J1386" i="3"/>
  <c r="J1387" i="3"/>
  <c r="J1388" i="3"/>
  <c r="J1389" i="3"/>
  <c r="J1390" i="3"/>
  <c r="J1391" i="3"/>
  <c r="J1392" i="3"/>
  <c r="J1393" i="3"/>
  <c r="J1394" i="3"/>
  <c r="J1395" i="3"/>
  <c r="J1396" i="3"/>
  <c r="J1397" i="3"/>
  <c r="J1398" i="3"/>
  <c r="J1399" i="3"/>
  <c r="J1400" i="3"/>
  <c r="J1401" i="3"/>
  <c r="J1402" i="3"/>
  <c r="J1403" i="3"/>
  <c r="J1404" i="3"/>
  <c r="J1405" i="3"/>
  <c r="J1406" i="3"/>
  <c r="J1407" i="3"/>
  <c r="J1408" i="3"/>
  <c r="J1409" i="3"/>
  <c r="J1410" i="3"/>
  <c r="J1411" i="3"/>
  <c r="J1412" i="3"/>
  <c r="J1413" i="3"/>
  <c r="J1414" i="3"/>
  <c r="J1415" i="3"/>
  <c r="J1416" i="3"/>
  <c r="J1417" i="3"/>
  <c r="J1418" i="3"/>
  <c r="J1419" i="3"/>
  <c r="J1420" i="3"/>
  <c r="J1421" i="3"/>
  <c r="J1422" i="3"/>
  <c r="J1423" i="3"/>
  <c r="J1424" i="3"/>
  <c r="J1425" i="3"/>
  <c r="J1426" i="3"/>
  <c r="J1427" i="3"/>
  <c r="J1428" i="3"/>
  <c r="J1429" i="3"/>
  <c r="J1430" i="3"/>
  <c r="J1431" i="3"/>
  <c r="J1432" i="3"/>
  <c r="J1433" i="3"/>
  <c r="J1434" i="3"/>
  <c r="J1435" i="3"/>
  <c r="J1436" i="3"/>
  <c r="J1437" i="3"/>
  <c r="J1438" i="3"/>
  <c r="J1439" i="3"/>
  <c r="J1440" i="3"/>
  <c r="J1441" i="3"/>
  <c r="J1442" i="3"/>
  <c r="J1443" i="3"/>
  <c r="J1444" i="3"/>
  <c r="J1445" i="3"/>
  <c r="J1446" i="3"/>
  <c r="J1447" i="3"/>
  <c r="J1448" i="3"/>
  <c r="J1449" i="3"/>
  <c r="J1450" i="3"/>
  <c r="J1451" i="3"/>
  <c r="J1452" i="3"/>
  <c r="J1453" i="3"/>
  <c r="J1454" i="3"/>
  <c r="J1455" i="3"/>
  <c r="J1456" i="3"/>
  <c r="J1457" i="3"/>
  <c r="J1458" i="3"/>
  <c r="J1459" i="3"/>
  <c r="J1460" i="3"/>
  <c r="J1461" i="3"/>
  <c r="J1462" i="3"/>
  <c r="J1463" i="3"/>
  <c r="J1464" i="3"/>
  <c r="J1465" i="3"/>
  <c r="J1466" i="3"/>
  <c r="J1467" i="3"/>
  <c r="J1468" i="3"/>
  <c r="J1469" i="3"/>
  <c r="J1470" i="3"/>
  <c r="J1471" i="3"/>
  <c r="J1472" i="3"/>
  <c r="J1473" i="3"/>
  <c r="J1474" i="3"/>
  <c r="J1475" i="3"/>
  <c r="J1476" i="3"/>
  <c r="J1477" i="3"/>
  <c r="J1478" i="3"/>
  <c r="J1479" i="3"/>
  <c r="J1480" i="3"/>
  <c r="J1481" i="3"/>
  <c r="J1482" i="3"/>
  <c r="J1483" i="3"/>
  <c r="J1484" i="3"/>
  <c r="J1485" i="3"/>
  <c r="J1486" i="3"/>
  <c r="J1487" i="3"/>
  <c r="J1488" i="3"/>
  <c r="J1489" i="3"/>
  <c r="J1490" i="3"/>
  <c r="J1491" i="3"/>
  <c r="J1492" i="3"/>
  <c r="J1493" i="3"/>
  <c r="J1494" i="3"/>
  <c r="J1495" i="3"/>
  <c r="J1496" i="3"/>
  <c r="J1497" i="3"/>
  <c r="J1498" i="3"/>
  <c r="J1499" i="3"/>
  <c r="J1500" i="3"/>
  <c r="J1501" i="3"/>
  <c r="J1502" i="3"/>
  <c r="J1503" i="3"/>
  <c r="J1504" i="3"/>
  <c r="J1505" i="3"/>
  <c r="J1506" i="3"/>
  <c r="J1507" i="3"/>
  <c r="J1508" i="3"/>
  <c r="J1509" i="3"/>
  <c r="J1510" i="3"/>
  <c r="J1511" i="3"/>
  <c r="J1512" i="3"/>
  <c r="J1513" i="3"/>
  <c r="J1514" i="3"/>
  <c r="J1515" i="3"/>
  <c r="J1516" i="3"/>
  <c r="J1517" i="3"/>
  <c r="J1518" i="3"/>
  <c r="J1519" i="3"/>
  <c r="J1520" i="3"/>
  <c r="J1521" i="3"/>
  <c r="J1522" i="3"/>
  <c r="J1523" i="3"/>
  <c r="J1524" i="3"/>
  <c r="J1525" i="3"/>
  <c r="J1526" i="3"/>
  <c r="J1527" i="3"/>
  <c r="J1528" i="3"/>
  <c r="J1529" i="3"/>
  <c r="J1530" i="3"/>
  <c r="J1531" i="3"/>
  <c r="J1532" i="3"/>
  <c r="J1533" i="3"/>
  <c r="J1534" i="3"/>
  <c r="J1535" i="3"/>
  <c r="J1536" i="3"/>
  <c r="J1537" i="3"/>
  <c r="J1538" i="3"/>
  <c r="J1539" i="3"/>
  <c r="J1540" i="3"/>
  <c r="J1541" i="3"/>
  <c r="J1542" i="3"/>
  <c r="J1543" i="3"/>
  <c r="J1544" i="3"/>
  <c r="J1545" i="3"/>
  <c r="J1546" i="3"/>
  <c r="J1547" i="3"/>
  <c r="J1548" i="3"/>
  <c r="J1549" i="3"/>
  <c r="J1550" i="3"/>
  <c r="J1551" i="3"/>
  <c r="J1552" i="3"/>
  <c r="J1553" i="3"/>
  <c r="J1554" i="3"/>
  <c r="J1555" i="3"/>
  <c r="J1556" i="3"/>
  <c r="J1557" i="3"/>
  <c r="J1558" i="3"/>
  <c r="J1559" i="3"/>
  <c r="J1560" i="3"/>
  <c r="J1561" i="3"/>
  <c r="J1562" i="3"/>
  <c r="J1563" i="3"/>
  <c r="J1564" i="3"/>
  <c r="J1565" i="3"/>
  <c r="J1566" i="3"/>
  <c r="J1567" i="3"/>
  <c r="J1568" i="3"/>
  <c r="J1569" i="3"/>
  <c r="J1570" i="3"/>
  <c r="J1571" i="3"/>
  <c r="J1572" i="3"/>
  <c r="J1573" i="3"/>
  <c r="J1574" i="3"/>
  <c r="J1575" i="3"/>
  <c r="J1576" i="3"/>
  <c r="J1577" i="3"/>
  <c r="J1578" i="3"/>
  <c r="J1579" i="3"/>
  <c r="J1580" i="3"/>
  <c r="J1581" i="3"/>
  <c r="J1582" i="3"/>
  <c r="J1583" i="3"/>
  <c r="J1584" i="3"/>
  <c r="J1585" i="3"/>
  <c r="J1586" i="3"/>
  <c r="J1587" i="3"/>
  <c r="J1588" i="3"/>
  <c r="J1589" i="3"/>
  <c r="J1590" i="3"/>
  <c r="J1591" i="3"/>
  <c r="J1592" i="3"/>
  <c r="J1593" i="3"/>
  <c r="J1594" i="3"/>
  <c r="J1595" i="3"/>
  <c r="J1596" i="3"/>
  <c r="J1597" i="3"/>
  <c r="J1598" i="3"/>
  <c r="J1599" i="3"/>
  <c r="J1600" i="3"/>
  <c r="J1601" i="3"/>
  <c r="J1602" i="3"/>
  <c r="J1603" i="3"/>
  <c r="J1604" i="3"/>
  <c r="J1605" i="3"/>
  <c r="J1606" i="3"/>
  <c r="J1607" i="3"/>
  <c r="J1608" i="3"/>
  <c r="J1609" i="3"/>
  <c r="J1610" i="3"/>
  <c r="J1611" i="3"/>
  <c r="J1612" i="3"/>
  <c r="J1613" i="3"/>
  <c r="J1614" i="3"/>
  <c r="J1615" i="3"/>
  <c r="J1616" i="3"/>
  <c r="J1617" i="3"/>
  <c r="J1618" i="3"/>
  <c r="J1619" i="3"/>
  <c r="J1620" i="3"/>
  <c r="J1621" i="3"/>
  <c r="J1622" i="3"/>
  <c r="J1623" i="3"/>
  <c r="J1624" i="3"/>
  <c r="J1625" i="3"/>
  <c r="J1626" i="3"/>
  <c r="J1627" i="3"/>
  <c r="J1628" i="3"/>
  <c r="J1629" i="3"/>
  <c r="J1630" i="3"/>
  <c r="J1631" i="3"/>
  <c r="J1632" i="3"/>
  <c r="J1633" i="3"/>
  <c r="J1634" i="3"/>
  <c r="J1635" i="3"/>
  <c r="J1636" i="3"/>
  <c r="J1637" i="3"/>
  <c r="J1638" i="3"/>
  <c r="J1639" i="3"/>
  <c r="J1640" i="3"/>
  <c r="J1641" i="3"/>
  <c r="J1642" i="3"/>
  <c r="J1643" i="3"/>
  <c r="J1644" i="3"/>
  <c r="J1645" i="3"/>
  <c r="J1646" i="3"/>
  <c r="J1647" i="3"/>
  <c r="J1648" i="3"/>
  <c r="J1649" i="3"/>
  <c r="J1650" i="3"/>
  <c r="J1651" i="3"/>
  <c r="J1652" i="3"/>
  <c r="J1653" i="3"/>
  <c r="J1654" i="3"/>
  <c r="J1655" i="3"/>
  <c r="J1656" i="3"/>
  <c r="J1657" i="3"/>
  <c r="J1658" i="3"/>
  <c r="J1659" i="3"/>
  <c r="J1660" i="3"/>
  <c r="J1661" i="3"/>
  <c r="J1662" i="3"/>
  <c r="J1663" i="3"/>
  <c r="J1664" i="3"/>
  <c r="J1665" i="3"/>
  <c r="J1666" i="3"/>
  <c r="J1667" i="3"/>
  <c r="J1668" i="3"/>
  <c r="J1669" i="3"/>
  <c r="J1670" i="3"/>
  <c r="J1671" i="3"/>
  <c r="J1672" i="3"/>
  <c r="J1673" i="3"/>
  <c r="J1674" i="3"/>
  <c r="J1675" i="3"/>
  <c r="J1676" i="3"/>
  <c r="J1677" i="3"/>
  <c r="J1678" i="3"/>
  <c r="J1679" i="3"/>
  <c r="J1680" i="3"/>
  <c r="J1681" i="3"/>
  <c r="J1682" i="3"/>
  <c r="J1683" i="3"/>
  <c r="J1684" i="3"/>
  <c r="J1685" i="3"/>
  <c r="J1686" i="3"/>
  <c r="J1687" i="3"/>
  <c r="J1688" i="3"/>
  <c r="J1689" i="3"/>
  <c r="J1690" i="3"/>
  <c r="J1691" i="3"/>
  <c r="J1692" i="3"/>
  <c r="J1693" i="3"/>
  <c r="J1694" i="3"/>
  <c r="J1695" i="3"/>
  <c r="J1696" i="3"/>
  <c r="J1697" i="3"/>
  <c r="J1698" i="3"/>
  <c r="J1699" i="3"/>
  <c r="J1700" i="3"/>
  <c r="J1701" i="3"/>
  <c r="J1702" i="3"/>
  <c r="J1703" i="3"/>
  <c r="J1704" i="3"/>
  <c r="J1705" i="3"/>
  <c r="J1706" i="3"/>
  <c r="J1707" i="3"/>
  <c r="J1708" i="3"/>
  <c r="J1709" i="3"/>
  <c r="J1710" i="3"/>
  <c r="J1711" i="3"/>
  <c r="J1712" i="3"/>
  <c r="J1713" i="3"/>
  <c r="J1714" i="3"/>
  <c r="J1715" i="3"/>
  <c r="J1716" i="3"/>
  <c r="J1717" i="3"/>
  <c r="J1718" i="3"/>
  <c r="J1719" i="3"/>
  <c r="J1720" i="3"/>
  <c r="J1721" i="3"/>
  <c r="J1722" i="3"/>
  <c r="J1723" i="3"/>
  <c r="J1724" i="3"/>
  <c r="J1725" i="3"/>
  <c r="J1726" i="3"/>
  <c r="J1727" i="3"/>
  <c r="J1728" i="3"/>
  <c r="J1729" i="3"/>
  <c r="J1730" i="3"/>
  <c r="J1731" i="3"/>
  <c r="J1732" i="3"/>
  <c r="J1733" i="3"/>
  <c r="J1734" i="3"/>
  <c r="J1735" i="3"/>
  <c r="J1736" i="3"/>
  <c r="J1737" i="3"/>
  <c r="J1738" i="3"/>
  <c r="J1739" i="3"/>
  <c r="J1740" i="3"/>
  <c r="J1741" i="3"/>
  <c r="J1742" i="3"/>
  <c r="J1743" i="3"/>
  <c r="J1744" i="3"/>
  <c r="J1745" i="3"/>
  <c r="J1746" i="3"/>
  <c r="J1747" i="3"/>
  <c r="J1748" i="3"/>
  <c r="J1749" i="3"/>
  <c r="J1750" i="3"/>
  <c r="J1751" i="3"/>
  <c r="J1752" i="3"/>
  <c r="J1753" i="3"/>
  <c r="J1754" i="3"/>
  <c r="J1755" i="3"/>
  <c r="J1756" i="3"/>
  <c r="J1757" i="3"/>
  <c r="J1758" i="3"/>
  <c r="J1759" i="3"/>
  <c r="J1760" i="3"/>
  <c r="J1761" i="3"/>
  <c r="J1762" i="3"/>
  <c r="J1763" i="3"/>
  <c r="J1764" i="3"/>
  <c r="J1765" i="3"/>
  <c r="J1766" i="3"/>
  <c r="J1767" i="3"/>
  <c r="J1768" i="3"/>
  <c r="J1769" i="3"/>
  <c r="J1770" i="3"/>
  <c r="J1771" i="3"/>
  <c r="J1772" i="3"/>
  <c r="J1773" i="3"/>
  <c r="J1774" i="3"/>
  <c r="J1775" i="3"/>
  <c r="J1776" i="3"/>
  <c r="J1777" i="3"/>
  <c r="J1778" i="3"/>
  <c r="J1779" i="3"/>
  <c r="J1780" i="3"/>
  <c r="J1781" i="3"/>
  <c r="J1782" i="3"/>
  <c r="J1783" i="3"/>
  <c r="J1784" i="3"/>
  <c r="J1785" i="3"/>
  <c r="J1786" i="3"/>
  <c r="J1787" i="3"/>
  <c r="J1788" i="3"/>
  <c r="J1789" i="3"/>
  <c r="J1790" i="3"/>
  <c r="J1791" i="3"/>
  <c r="J1792" i="3"/>
  <c r="J1793" i="3"/>
  <c r="J1794" i="3"/>
  <c r="J1795" i="3"/>
  <c r="J1796" i="3"/>
  <c r="J1797" i="3"/>
  <c r="J1798" i="3"/>
  <c r="J1799" i="3"/>
  <c r="J1800" i="3"/>
  <c r="J1801" i="3"/>
  <c r="J1802" i="3"/>
  <c r="J1803" i="3"/>
  <c r="J1804" i="3"/>
  <c r="J1805" i="3"/>
  <c r="J1806" i="3"/>
  <c r="J1807" i="3"/>
  <c r="J1808" i="3"/>
  <c r="J1809" i="3"/>
  <c r="J1810" i="3"/>
  <c r="J1811" i="3"/>
  <c r="J1812" i="3"/>
  <c r="J1813" i="3"/>
  <c r="J1814" i="3"/>
  <c r="J1815" i="3"/>
  <c r="J1816" i="3"/>
  <c r="J1817" i="3"/>
  <c r="J1818" i="3"/>
  <c r="J1819" i="3"/>
  <c r="J1820" i="3"/>
  <c r="J1821" i="3"/>
  <c r="J1822" i="3"/>
  <c r="J1823" i="3"/>
  <c r="J1824" i="3"/>
  <c r="J1825" i="3"/>
  <c r="J1826" i="3"/>
  <c r="J1827" i="3"/>
  <c r="J1828" i="3"/>
  <c r="J1829" i="3"/>
  <c r="J1830" i="3"/>
  <c r="J1831" i="3"/>
  <c r="J1832" i="3"/>
  <c r="J1833" i="3"/>
  <c r="J1834" i="3"/>
  <c r="J1835" i="3"/>
  <c r="J1836" i="3"/>
  <c r="J1837" i="3"/>
  <c r="J1838" i="3"/>
  <c r="J1839" i="3"/>
  <c r="J1840" i="3"/>
  <c r="J1841" i="3"/>
  <c r="J1842" i="3"/>
  <c r="J1843" i="3"/>
  <c r="J1844" i="3"/>
  <c r="J1845" i="3"/>
  <c r="J1846" i="3"/>
  <c r="J1847" i="3"/>
  <c r="J1848" i="3"/>
  <c r="J1849" i="3"/>
  <c r="J1850" i="3"/>
  <c r="J1851" i="3"/>
  <c r="J1852" i="3"/>
  <c r="J1853" i="3"/>
  <c r="J1854" i="3"/>
  <c r="J1855" i="3"/>
  <c r="J1856" i="3"/>
  <c r="J1857" i="3"/>
  <c r="J1858" i="3"/>
  <c r="J1859" i="3"/>
  <c r="J1860" i="3"/>
  <c r="J1861" i="3"/>
  <c r="J1862" i="3"/>
  <c r="J1863" i="3"/>
  <c r="J1864" i="3"/>
  <c r="J1865" i="3"/>
  <c r="J1866" i="3"/>
  <c r="J1867" i="3"/>
  <c r="J1868" i="3"/>
  <c r="J1869" i="3"/>
  <c r="J1870" i="3"/>
  <c r="J1871" i="3"/>
  <c r="J1872" i="3"/>
  <c r="J1873" i="3"/>
  <c r="J1874" i="3"/>
  <c r="J1875" i="3"/>
  <c r="J1876" i="3"/>
  <c r="J1877" i="3"/>
  <c r="J1878" i="3"/>
  <c r="J1879" i="3"/>
  <c r="J1880" i="3"/>
  <c r="J1881" i="3"/>
  <c r="J1882" i="3"/>
  <c r="J1883" i="3"/>
  <c r="J1884" i="3"/>
  <c r="J1885" i="3"/>
  <c r="J1886" i="3"/>
  <c r="J1887" i="3"/>
  <c r="J1888" i="3"/>
  <c r="J1889" i="3"/>
  <c r="J1890" i="3"/>
  <c r="J1891" i="3"/>
  <c r="J1892" i="3"/>
  <c r="J1893" i="3"/>
  <c r="J1894" i="3"/>
  <c r="J1895" i="3"/>
  <c r="J1896" i="3"/>
  <c r="J1897" i="3"/>
  <c r="J1898" i="3"/>
  <c r="J1899" i="3"/>
  <c r="J1900" i="3"/>
  <c r="J1901" i="3"/>
  <c r="J1902" i="3"/>
  <c r="J1903" i="3"/>
  <c r="J1904" i="3"/>
  <c r="J1905" i="3"/>
  <c r="J1906" i="3"/>
  <c r="J1907" i="3"/>
  <c r="J1908" i="3"/>
  <c r="J1909" i="3"/>
  <c r="J1910" i="3"/>
  <c r="J1911" i="3"/>
  <c r="J1912" i="3"/>
  <c r="J1913" i="3"/>
  <c r="J1914" i="3"/>
  <c r="J1915" i="3"/>
  <c r="J1916" i="3"/>
  <c r="J1917" i="3"/>
  <c r="J1918" i="3"/>
  <c r="J1919" i="3"/>
  <c r="J1920" i="3"/>
  <c r="J1921" i="3"/>
  <c r="J1922" i="3"/>
  <c r="J1923" i="3"/>
  <c r="J1924" i="3"/>
  <c r="J1925" i="3"/>
  <c r="J1926" i="3"/>
  <c r="J1927" i="3"/>
  <c r="J1928" i="3"/>
  <c r="J1929" i="3"/>
  <c r="J1930" i="3"/>
  <c r="J1931" i="3"/>
  <c r="J1932" i="3"/>
  <c r="J1933" i="3"/>
  <c r="J1934" i="3"/>
  <c r="J1935" i="3"/>
  <c r="J1936" i="3"/>
  <c r="J1937" i="3"/>
  <c r="J1938" i="3"/>
  <c r="J1939" i="3"/>
  <c r="J1940" i="3"/>
  <c r="J1941" i="3"/>
  <c r="J1942" i="3"/>
  <c r="J1943" i="3"/>
  <c r="J1944" i="3"/>
  <c r="J1945" i="3"/>
  <c r="J1946" i="3"/>
  <c r="J1947" i="3"/>
  <c r="J1948" i="3"/>
  <c r="J1949" i="3"/>
  <c r="J1950" i="3"/>
  <c r="J1951" i="3"/>
  <c r="J1952" i="3"/>
  <c r="J1953" i="3"/>
  <c r="J1954" i="3"/>
  <c r="J1955" i="3"/>
  <c r="J1956" i="3"/>
  <c r="J1957" i="3"/>
  <c r="J1958" i="3"/>
  <c r="J1959" i="3"/>
  <c r="J1960" i="3"/>
  <c r="J1961" i="3"/>
  <c r="J1962" i="3"/>
  <c r="J1963" i="3"/>
  <c r="J1964" i="3"/>
  <c r="J1965" i="3"/>
  <c r="J1966" i="3"/>
  <c r="J1967" i="3"/>
  <c r="J1968" i="3"/>
  <c r="J1969" i="3"/>
  <c r="J1970" i="3"/>
  <c r="J1971" i="3"/>
  <c r="J1972" i="3"/>
  <c r="J1973" i="3"/>
  <c r="J1974" i="3"/>
  <c r="J1975" i="3"/>
  <c r="J1976" i="3"/>
  <c r="J1977" i="3"/>
  <c r="J1978" i="3"/>
  <c r="J1979" i="3"/>
  <c r="J1980" i="3"/>
  <c r="J1981" i="3"/>
  <c r="J1982" i="3"/>
  <c r="J1983" i="3"/>
  <c r="J1984" i="3"/>
  <c r="J1985" i="3"/>
  <c r="J1986" i="3"/>
  <c r="J1987" i="3"/>
  <c r="J1988" i="3"/>
  <c r="J1989" i="3"/>
  <c r="J1990" i="3"/>
  <c r="J1991" i="3"/>
  <c r="J1992" i="3"/>
  <c r="J1993" i="3"/>
  <c r="J1994" i="3"/>
  <c r="J1995" i="3"/>
  <c r="J1996" i="3"/>
  <c r="J1997" i="3"/>
  <c r="J1998" i="3"/>
  <c r="J1999" i="3"/>
  <c r="J2000" i="3"/>
  <c r="J2001" i="3"/>
  <c r="J2002" i="3"/>
  <c r="J2003" i="3"/>
  <c r="J2004" i="3"/>
  <c r="I1180" i="3"/>
  <c r="I1181" i="3"/>
  <c r="I1182" i="3"/>
  <c r="I1183" i="3"/>
  <c r="I1184" i="3"/>
  <c r="I1185" i="3"/>
  <c r="I1186" i="3"/>
  <c r="I1187" i="3"/>
  <c r="I1188" i="3"/>
  <c r="I1189" i="3"/>
  <c r="I1190" i="3"/>
  <c r="I1191" i="3"/>
  <c r="I1192" i="3"/>
  <c r="I1193" i="3"/>
  <c r="I1194" i="3"/>
  <c r="I1195" i="3"/>
  <c r="I1196" i="3"/>
  <c r="I1197" i="3"/>
  <c r="I1198" i="3"/>
  <c r="I1199" i="3"/>
  <c r="I1200" i="3"/>
  <c r="I1201" i="3"/>
  <c r="I1202" i="3"/>
  <c r="I1203" i="3"/>
  <c r="I1204" i="3"/>
  <c r="I1205" i="3"/>
  <c r="I1206" i="3"/>
  <c r="I1207" i="3"/>
  <c r="I1208" i="3"/>
  <c r="I1209" i="3"/>
  <c r="I1210" i="3"/>
  <c r="I1211" i="3"/>
  <c r="I1212" i="3"/>
  <c r="I1213" i="3"/>
  <c r="I1214" i="3"/>
  <c r="I1215" i="3"/>
  <c r="I1216" i="3"/>
  <c r="I1217" i="3"/>
  <c r="I1218" i="3"/>
  <c r="I1219" i="3"/>
  <c r="I1220" i="3"/>
  <c r="I1221" i="3"/>
  <c r="I1222" i="3"/>
  <c r="I1223" i="3"/>
  <c r="I1224" i="3"/>
  <c r="I1225" i="3"/>
  <c r="I1226" i="3"/>
  <c r="I1227" i="3"/>
  <c r="I1228" i="3"/>
  <c r="I1229" i="3"/>
  <c r="I1230" i="3"/>
  <c r="I1231" i="3"/>
  <c r="I1232" i="3"/>
  <c r="I1233" i="3"/>
  <c r="I1234" i="3"/>
  <c r="I1235" i="3"/>
  <c r="I1236" i="3"/>
  <c r="I1237" i="3"/>
  <c r="I1238" i="3"/>
  <c r="I1239" i="3"/>
  <c r="I1240" i="3"/>
  <c r="I1241" i="3"/>
  <c r="I1242" i="3"/>
  <c r="I1243" i="3"/>
  <c r="I1244" i="3"/>
  <c r="I1245" i="3"/>
  <c r="I1246" i="3"/>
  <c r="I1247" i="3"/>
  <c r="I1248" i="3"/>
  <c r="I1249" i="3"/>
  <c r="I1250" i="3"/>
  <c r="I1251" i="3"/>
  <c r="I1252" i="3"/>
  <c r="I1253" i="3"/>
  <c r="I1254" i="3"/>
  <c r="I1255" i="3"/>
  <c r="I1256" i="3"/>
  <c r="I1257" i="3"/>
  <c r="I1258" i="3"/>
  <c r="I1259" i="3"/>
  <c r="I1260" i="3"/>
  <c r="I1261" i="3"/>
  <c r="I1262" i="3"/>
  <c r="I1263" i="3"/>
  <c r="I1264" i="3"/>
  <c r="I1265" i="3"/>
  <c r="I1266" i="3"/>
  <c r="I1267" i="3"/>
  <c r="I1268" i="3"/>
  <c r="I1269" i="3"/>
  <c r="I1270" i="3"/>
  <c r="I1271" i="3"/>
  <c r="I1272" i="3"/>
  <c r="I1273" i="3"/>
  <c r="I1274" i="3"/>
  <c r="I1275" i="3"/>
  <c r="I1276" i="3"/>
  <c r="I1277" i="3"/>
  <c r="I1278" i="3"/>
  <c r="I1279" i="3"/>
  <c r="I1280" i="3"/>
  <c r="I1281" i="3"/>
  <c r="I1282" i="3"/>
  <c r="I1283" i="3"/>
  <c r="I1284" i="3"/>
  <c r="I1285" i="3"/>
  <c r="I1286" i="3"/>
  <c r="I1287" i="3"/>
  <c r="I1288" i="3"/>
  <c r="I1289" i="3"/>
  <c r="I1290" i="3"/>
  <c r="I1291" i="3"/>
  <c r="I1292" i="3"/>
  <c r="I1293" i="3"/>
  <c r="I1294" i="3"/>
  <c r="I1295" i="3"/>
  <c r="I1296" i="3"/>
  <c r="I1297" i="3"/>
  <c r="I1298" i="3"/>
  <c r="I1299" i="3"/>
  <c r="I1300" i="3"/>
  <c r="I1301" i="3"/>
  <c r="I1302" i="3"/>
  <c r="I1303" i="3"/>
  <c r="I1304" i="3"/>
  <c r="I1305" i="3"/>
  <c r="I1306" i="3"/>
  <c r="I1307" i="3"/>
  <c r="I1308" i="3"/>
  <c r="I1309" i="3"/>
  <c r="I1310" i="3"/>
  <c r="I1311" i="3"/>
  <c r="I1312" i="3"/>
  <c r="I1313" i="3"/>
  <c r="I1314" i="3"/>
  <c r="I1315" i="3"/>
  <c r="I1316" i="3"/>
  <c r="I1317" i="3"/>
  <c r="I1318" i="3"/>
  <c r="I1319" i="3"/>
  <c r="I1320" i="3"/>
  <c r="I1321" i="3"/>
  <c r="I1322" i="3"/>
  <c r="I1323" i="3"/>
  <c r="I1324" i="3"/>
  <c r="I1325" i="3"/>
  <c r="I1326" i="3"/>
  <c r="I1327" i="3"/>
  <c r="I1328" i="3"/>
  <c r="I1329" i="3"/>
  <c r="I1330" i="3"/>
  <c r="I1331" i="3"/>
  <c r="I1332" i="3"/>
  <c r="I1333" i="3"/>
  <c r="I1334" i="3"/>
  <c r="I1335" i="3"/>
  <c r="I1336" i="3"/>
  <c r="I1337" i="3"/>
  <c r="I1338" i="3"/>
  <c r="I1339" i="3"/>
  <c r="I1340" i="3"/>
  <c r="I1341" i="3"/>
  <c r="I1342" i="3"/>
  <c r="I1343" i="3"/>
  <c r="I1344" i="3"/>
  <c r="I1345" i="3"/>
  <c r="I1346" i="3"/>
  <c r="I1347" i="3"/>
  <c r="I1348" i="3"/>
  <c r="I1349" i="3"/>
  <c r="I1350" i="3"/>
  <c r="I1351" i="3"/>
  <c r="I1352" i="3"/>
  <c r="I1353" i="3"/>
  <c r="I1354" i="3"/>
  <c r="I1355" i="3"/>
  <c r="I1356" i="3"/>
  <c r="I1357" i="3"/>
  <c r="I1358" i="3"/>
  <c r="I1359" i="3"/>
  <c r="I1360" i="3"/>
  <c r="I1361" i="3"/>
  <c r="I1362" i="3"/>
  <c r="I1363" i="3"/>
  <c r="I1364" i="3"/>
  <c r="I1365" i="3"/>
  <c r="I1366" i="3"/>
  <c r="I1367" i="3"/>
  <c r="I1368" i="3"/>
  <c r="I1369" i="3"/>
  <c r="I1370" i="3"/>
  <c r="I1371" i="3"/>
  <c r="I1372" i="3"/>
  <c r="I1373" i="3"/>
  <c r="I1374" i="3"/>
  <c r="I1375" i="3"/>
  <c r="I1376" i="3"/>
  <c r="I1377" i="3"/>
  <c r="I1378" i="3"/>
  <c r="I1379" i="3"/>
  <c r="I1380" i="3"/>
  <c r="I1381" i="3"/>
  <c r="I1382" i="3"/>
  <c r="I1383" i="3"/>
  <c r="I1384" i="3"/>
  <c r="I1385" i="3"/>
  <c r="I1386" i="3"/>
  <c r="I1387" i="3"/>
  <c r="I1388" i="3"/>
  <c r="I1389" i="3"/>
  <c r="I1390" i="3"/>
  <c r="I1391" i="3"/>
  <c r="I1392" i="3"/>
  <c r="I1393" i="3"/>
  <c r="I1394" i="3"/>
  <c r="I1395" i="3"/>
  <c r="I1396" i="3"/>
  <c r="I1397" i="3"/>
  <c r="I1398" i="3"/>
  <c r="I1399" i="3"/>
  <c r="I1400" i="3"/>
  <c r="I1401" i="3"/>
  <c r="I1402" i="3"/>
  <c r="I1403" i="3"/>
  <c r="I1404" i="3"/>
  <c r="I1405" i="3"/>
  <c r="I1406" i="3"/>
  <c r="I1407" i="3"/>
  <c r="I1408" i="3"/>
  <c r="I1409" i="3"/>
  <c r="I1410" i="3"/>
  <c r="I1411" i="3"/>
  <c r="I1412" i="3"/>
  <c r="I1413" i="3"/>
  <c r="I1414" i="3"/>
  <c r="I1415" i="3"/>
  <c r="I1416" i="3"/>
  <c r="I1417" i="3"/>
  <c r="I1418" i="3"/>
  <c r="I1419" i="3"/>
  <c r="I1420" i="3"/>
  <c r="I1421" i="3"/>
  <c r="I1422" i="3"/>
  <c r="I1423" i="3"/>
  <c r="I1424" i="3"/>
  <c r="I1425" i="3"/>
  <c r="I1426" i="3"/>
  <c r="I1427" i="3"/>
  <c r="I1428" i="3"/>
  <c r="I1429" i="3"/>
  <c r="I1430" i="3"/>
  <c r="I1431" i="3"/>
  <c r="I1432" i="3"/>
  <c r="I1433" i="3"/>
  <c r="I1434" i="3"/>
  <c r="I1435" i="3"/>
  <c r="I1436" i="3"/>
  <c r="I1437" i="3"/>
  <c r="I1438" i="3"/>
  <c r="I1439" i="3"/>
  <c r="I1440" i="3"/>
  <c r="I1441" i="3"/>
  <c r="I1442" i="3"/>
  <c r="I1443" i="3"/>
  <c r="I1444" i="3"/>
  <c r="I1445" i="3"/>
  <c r="I1446" i="3"/>
  <c r="I1447" i="3"/>
  <c r="I1448" i="3"/>
  <c r="I1449" i="3"/>
  <c r="I1450" i="3"/>
  <c r="I1451" i="3"/>
  <c r="I1452" i="3"/>
  <c r="I1453" i="3"/>
  <c r="I1454" i="3"/>
  <c r="I1455" i="3"/>
  <c r="I1456" i="3"/>
  <c r="I1457" i="3"/>
  <c r="I1458" i="3"/>
  <c r="I1459" i="3"/>
  <c r="I1460" i="3"/>
  <c r="I1461" i="3"/>
  <c r="I1462" i="3"/>
  <c r="I1463" i="3"/>
  <c r="I1464" i="3"/>
  <c r="I1465" i="3"/>
  <c r="I1466" i="3"/>
  <c r="I1467" i="3"/>
  <c r="I1468" i="3"/>
  <c r="I1469" i="3"/>
  <c r="I1470" i="3"/>
  <c r="I1471" i="3"/>
  <c r="I1472" i="3"/>
  <c r="I1473" i="3"/>
  <c r="I1474" i="3"/>
  <c r="I1475" i="3"/>
  <c r="I1476" i="3"/>
  <c r="I1477" i="3"/>
  <c r="I1478" i="3"/>
  <c r="I1479" i="3"/>
  <c r="I1480" i="3"/>
  <c r="I1481" i="3"/>
  <c r="I1482" i="3"/>
  <c r="I1483" i="3"/>
  <c r="I1484" i="3"/>
  <c r="I1485" i="3"/>
  <c r="I1486" i="3"/>
  <c r="I1487" i="3"/>
  <c r="I1488" i="3"/>
  <c r="I1489" i="3"/>
  <c r="I1490" i="3"/>
  <c r="I1491" i="3"/>
  <c r="I1492" i="3"/>
  <c r="I1493" i="3"/>
  <c r="I1494" i="3"/>
  <c r="I1495" i="3"/>
  <c r="I1496" i="3"/>
  <c r="I1497" i="3"/>
  <c r="I1498" i="3"/>
  <c r="I1499" i="3"/>
  <c r="I1500" i="3"/>
  <c r="I1501" i="3"/>
  <c r="I1502" i="3"/>
  <c r="I1503" i="3"/>
  <c r="I1504" i="3"/>
  <c r="I1505" i="3"/>
  <c r="I1506" i="3"/>
  <c r="I1507" i="3"/>
  <c r="I1508" i="3"/>
  <c r="I1509" i="3"/>
  <c r="I1510" i="3"/>
  <c r="I1511" i="3"/>
  <c r="I1512" i="3"/>
  <c r="I1513" i="3"/>
  <c r="I1514" i="3"/>
  <c r="I1515" i="3"/>
  <c r="I1516" i="3"/>
  <c r="I1517" i="3"/>
  <c r="I1518" i="3"/>
  <c r="I1519" i="3"/>
  <c r="I1520" i="3"/>
  <c r="I1521" i="3"/>
  <c r="I1522" i="3"/>
  <c r="I1523" i="3"/>
  <c r="I1524" i="3"/>
  <c r="I1525" i="3"/>
  <c r="I1526" i="3"/>
  <c r="I1527" i="3"/>
  <c r="I1528" i="3"/>
  <c r="I1529" i="3"/>
  <c r="I1530" i="3"/>
  <c r="I1531" i="3"/>
  <c r="I1532" i="3"/>
  <c r="I1533" i="3"/>
  <c r="I1534" i="3"/>
  <c r="I1535" i="3"/>
  <c r="I1536" i="3"/>
  <c r="I1537" i="3"/>
  <c r="I1538" i="3"/>
  <c r="I1539" i="3"/>
  <c r="I1540" i="3"/>
  <c r="I1541" i="3"/>
  <c r="I1542" i="3"/>
  <c r="I1543" i="3"/>
  <c r="I1544" i="3"/>
  <c r="I1545" i="3"/>
  <c r="I1546" i="3"/>
  <c r="I1547" i="3"/>
  <c r="I1548" i="3"/>
  <c r="I1549" i="3"/>
  <c r="I1550" i="3"/>
  <c r="I1551" i="3"/>
  <c r="I1552" i="3"/>
  <c r="I1553" i="3"/>
  <c r="I1554" i="3"/>
  <c r="I1555" i="3"/>
  <c r="I1556" i="3"/>
  <c r="I1557" i="3"/>
  <c r="I1558" i="3"/>
  <c r="I1559" i="3"/>
  <c r="I1560" i="3"/>
  <c r="I1561" i="3"/>
  <c r="I1562" i="3"/>
  <c r="I1563" i="3"/>
  <c r="I1564" i="3"/>
  <c r="I1565" i="3"/>
  <c r="I1566" i="3"/>
  <c r="I1567" i="3"/>
  <c r="I1568" i="3"/>
  <c r="I1569" i="3"/>
  <c r="I1570" i="3"/>
  <c r="I1571" i="3"/>
  <c r="I1572" i="3"/>
  <c r="I1573" i="3"/>
  <c r="I1574" i="3"/>
  <c r="I1575" i="3"/>
  <c r="I1576" i="3"/>
  <c r="I1577" i="3"/>
  <c r="I1578" i="3"/>
  <c r="I1579" i="3"/>
  <c r="I1580" i="3"/>
  <c r="I1581" i="3"/>
  <c r="I1582" i="3"/>
  <c r="I1583" i="3"/>
  <c r="I1584" i="3"/>
  <c r="I1585" i="3"/>
  <c r="I1586" i="3"/>
  <c r="I1587" i="3"/>
  <c r="I1588" i="3"/>
  <c r="I1589" i="3"/>
  <c r="I1590" i="3"/>
  <c r="I1591" i="3"/>
  <c r="I1592" i="3"/>
  <c r="I1593" i="3"/>
  <c r="I1594" i="3"/>
  <c r="I1595" i="3"/>
  <c r="I1596" i="3"/>
  <c r="I1597" i="3"/>
  <c r="I1598" i="3"/>
  <c r="I1599" i="3"/>
  <c r="I1600" i="3"/>
  <c r="I1601" i="3"/>
  <c r="I1602" i="3"/>
  <c r="I1603" i="3"/>
  <c r="I1604" i="3"/>
  <c r="I1605" i="3"/>
  <c r="I1606" i="3"/>
  <c r="I1607" i="3"/>
  <c r="I1608" i="3"/>
  <c r="I1609" i="3"/>
  <c r="I1610" i="3"/>
  <c r="I1611" i="3"/>
  <c r="I1612" i="3"/>
  <c r="I1613" i="3"/>
  <c r="I1614" i="3"/>
  <c r="I1615" i="3"/>
  <c r="I1616" i="3"/>
  <c r="I1617" i="3"/>
  <c r="I1618" i="3"/>
  <c r="I1619" i="3"/>
  <c r="I1620" i="3"/>
  <c r="I1621" i="3"/>
  <c r="I1622" i="3"/>
  <c r="I1623" i="3"/>
  <c r="I1624" i="3"/>
  <c r="I1625" i="3"/>
  <c r="I1626" i="3"/>
  <c r="I1627" i="3"/>
  <c r="I1628" i="3"/>
  <c r="I1629" i="3"/>
  <c r="I1630" i="3"/>
  <c r="I1631" i="3"/>
  <c r="I1632" i="3"/>
  <c r="I1633" i="3"/>
  <c r="I1634" i="3"/>
  <c r="I1635" i="3"/>
  <c r="I1636" i="3"/>
  <c r="I1637" i="3"/>
  <c r="I1638" i="3"/>
  <c r="I1639" i="3"/>
  <c r="I1640" i="3"/>
  <c r="I1641" i="3"/>
  <c r="I1642" i="3"/>
  <c r="I1643" i="3"/>
  <c r="I1644" i="3"/>
  <c r="I1645" i="3"/>
  <c r="I1646" i="3"/>
  <c r="I1647" i="3"/>
  <c r="I1648" i="3"/>
  <c r="I1649" i="3"/>
  <c r="I1650" i="3"/>
  <c r="I1651" i="3"/>
  <c r="I1652" i="3"/>
  <c r="I1653" i="3"/>
  <c r="I1654" i="3"/>
  <c r="I1655" i="3"/>
  <c r="I1656" i="3"/>
  <c r="I1657" i="3"/>
  <c r="I1658" i="3"/>
  <c r="I1659" i="3"/>
  <c r="I1660" i="3"/>
  <c r="I1661" i="3"/>
  <c r="I1662" i="3"/>
  <c r="I1663" i="3"/>
  <c r="I1664" i="3"/>
  <c r="I1665" i="3"/>
  <c r="I1666" i="3"/>
  <c r="I1667" i="3"/>
  <c r="I1668" i="3"/>
  <c r="I1669" i="3"/>
  <c r="I1670" i="3"/>
  <c r="I1671" i="3"/>
  <c r="I1672" i="3"/>
  <c r="I1673" i="3"/>
  <c r="I1674" i="3"/>
  <c r="I1675" i="3"/>
  <c r="I1676" i="3"/>
  <c r="I1677" i="3"/>
  <c r="I1678" i="3"/>
  <c r="I1679" i="3"/>
  <c r="I1680" i="3"/>
  <c r="I1681" i="3"/>
  <c r="I1682" i="3"/>
  <c r="I1683" i="3"/>
  <c r="I1684" i="3"/>
  <c r="I1685" i="3"/>
  <c r="I1686" i="3"/>
  <c r="I1687" i="3"/>
  <c r="I1688" i="3"/>
  <c r="I1689" i="3"/>
  <c r="I1690" i="3"/>
  <c r="I1691" i="3"/>
  <c r="I1692" i="3"/>
  <c r="I1693" i="3"/>
  <c r="I1694" i="3"/>
  <c r="I1695" i="3"/>
  <c r="I1696" i="3"/>
  <c r="I1697" i="3"/>
  <c r="I1698" i="3"/>
  <c r="I1699" i="3"/>
  <c r="I1700" i="3"/>
  <c r="I1701" i="3"/>
  <c r="I1702" i="3"/>
  <c r="I1703" i="3"/>
  <c r="I1704" i="3"/>
  <c r="I1705" i="3"/>
  <c r="I1706" i="3"/>
  <c r="I1707" i="3"/>
  <c r="I1708" i="3"/>
  <c r="I1709" i="3"/>
  <c r="I1710" i="3"/>
  <c r="I1711" i="3"/>
  <c r="I1712" i="3"/>
  <c r="I1713" i="3"/>
  <c r="I1714" i="3"/>
  <c r="I1715" i="3"/>
  <c r="I1716" i="3"/>
  <c r="I1717" i="3"/>
  <c r="I1718" i="3"/>
  <c r="I1719" i="3"/>
  <c r="I1720" i="3"/>
  <c r="I1721" i="3"/>
  <c r="I1722" i="3"/>
  <c r="I1723" i="3"/>
  <c r="I1724" i="3"/>
  <c r="I1725" i="3"/>
  <c r="I1726" i="3"/>
  <c r="I1727" i="3"/>
  <c r="I1728" i="3"/>
  <c r="I1729" i="3"/>
  <c r="I1730" i="3"/>
  <c r="I1731" i="3"/>
  <c r="I1732" i="3"/>
  <c r="I1733" i="3"/>
  <c r="I1734" i="3"/>
  <c r="I1735" i="3"/>
  <c r="I1736" i="3"/>
  <c r="I1737" i="3"/>
  <c r="I1738" i="3"/>
  <c r="I1739" i="3"/>
  <c r="I1740" i="3"/>
  <c r="I1741" i="3"/>
  <c r="I1742" i="3"/>
  <c r="I1743" i="3"/>
  <c r="I1744" i="3"/>
  <c r="I1745" i="3"/>
  <c r="I1746" i="3"/>
  <c r="I1747" i="3"/>
  <c r="I1748" i="3"/>
  <c r="I1749" i="3"/>
  <c r="I1750" i="3"/>
  <c r="I1751" i="3"/>
  <c r="I1752" i="3"/>
  <c r="I1753" i="3"/>
  <c r="I1754" i="3"/>
  <c r="I1755" i="3"/>
  <c r="I1756" i="3"/>
  <c r="I1757" i="3"/>
  <c r="I1758" i="3"/>
  <c r="I1759" i="3"/>
  <c r="I1760" i="3"/>
  <c r="I1761" i="3"/>
  <c r="I1762" i="3"/>
  <c r="I1763" i="3"/>
  <c r="I1764" i="3"/>
  <c r="I1765" i="3"/>
  <c r="I1766" i="3"/>
  <c r="I1767" i="3"/>
  <c r="I1768" i="3"/>
  <c r="I1769" i="3"/>
  <c r="I1770" i="3"/>
  <c r="I1771" i="3"/>
  <c r="I1772" i="3"/>
  <c r="I1773" i="3"/>
  <c r="I1774" i="3"/>
  <c r="I1775" i="3"/>
  <c r="I1776" i="3"/>
  <c r="I1777" i="3"/>
  <c r="I1778" i="3"/>
  <c r="I1779" i="3"/>
  <c r="I1780" i="3"/>
  <c r="I1781" i="3"/>
  <c r="I1782" i="3"/>
  <c r="I1783" i="3"/>
  <c r="I1784" i="3"/>
  <c r="I1785" i="3"/>
  <c r="I1786" i="3"/>
  <c r="I1787" i="3"/>
  <c r="I1788" i="3"/>
  <c r="I1789" i="3"/>
  <c r="I1790" i="3"/>
  <c r="I1791" i="3"/>
  <c r="I1792" i="3"/>
  <c r="I1793" i="3"/>
  <c r="I1794" i="3"/>
  <c r="I1795" i="3"/>
  <c r="I1796" i="3"/>
  <c r="I1797" i="3"/>
  <c r="I1798" i="3"/>
  <c r="I1799" i="3"/>
  <c r="I1800" i="3"/>
  <c r="I1801" i="3"/>
  <c r="I1802" i="3"/>
  <c r="I1803" i="3"/>
  <c r="I1804" i="3"/>
  <c r="I1805" i="3"/>
  <c r="I1806" i="3"/>
  <c r="I1807" i="3"/>
  <c r="I1808" i="3"/>
  <c r="I1809" i="3"/>
  <c r="I1810" i="3"/>
  <c r="I1811" i="3"/>
  <c r="I1812" i="3"/>
  <c r="I1813" i="3"/>
  <c r="I1814" i="3"/>
  <c r="I1815" i="3"/>
  <c r="I1816" i="3"/>
  <c r="I1817" i="3"/>
  <c r="I1818" i="3"/>
  <c r="I1819" i="3"/>
  <c r="I1820" i="3"/>
  <c r="I1821" i="3"/>
  <c r="I1822" i="3"/>
  <c r="I1823" i="3"/>
  <c r="I1824" i="3"/>
  <c r="I1825" i="3"/>
  <c r="I1826" i="3"/>
  <c r="I1827" i="3"/>
  <c r="I1828" i="3"/>
  <c r="I1829" i="3"/>
  <c r="I1830" i="3"/>
  <c r="I1831" i="3"/>
  <c r="I1832" i="3"/>
  <c r="I1833" i="3"/>
  <c r="I1834" i="3"/>
  <c r="I1835" i="3"/>
  <c r="I1836" i="3"/>
  <c r="I1837" i="3"/>
  <c r="I1838" i="3"/>
  <c r="I1839" i="3"/>
  <c r="I1840" i="3"/>
  <c r="I1841" i="3"/>
  <c r="I1842" i="3"/>
  <c r="I1843" i="3"/>
  <c r="I1844" i="3"/>
  <c r="I1845" i="3"/>
  <c r="I1846" i="3"/>
  <c r="I1847" i="3"/>
  <c r="I1848" i="3"/>
  <c r="I1849" i="3"/>
  <c r="I1850" i="3"/>
  <c r="I1851" i="3"/>
  <c r="I1852" i="3"/>
  <c r="I1853" i="3"/>
  <c r="I1854" i="3"/>
  <c r="I1855" i="3"/>
  <c r="I1856" i="3"/>
  <c r="I1857" i="3"/>
  <c r="I1858" i="3"/>
  <c r="I1859" i="3"/>
  <c r="I1860" i="3"/>
  <c r="I1861" i="3"/>
  <c r="I1862" i="3"/>
  <c r="I1863" i="3"/>
  <c r="I1864" i="3"/>
  <c r="I1865" i="3"/>
  <c r="I1866" i="3"/>
  <c r="I1867" i="3"/>
  <c r="I1868" i="3"/>
  <c r="I1869" i="3"/>
  <c r="I1870" i="3"/>
  <c r="I1871" i="3"/>
  <c r="I1872" i="3"/>
  <c r="I1873" i="3"/>
  <c r="I1874" i="3"/>
  <c r="I1875" i="3"/>
  <c r="I1876" i="3"/>
  <c r="I1877" i="3"/>
  <c r="I1878" i="3"/>
  <c r="I1879" i="3"/>
  <c r="I1880" i="3"/>
  <c r="I1881" i="3"/>
  <c r="I1882" i="3"/>
  <c r="I1883" i="3"/>
  <c r="I1884" i="3"/>
  <c r="I1885" i="3"/>
  <c r="I1886" i="3"/>
  <c r="I1887" i="3"/>
  <c r="I1888" i="3"/>
  <c r="I1889" i="3"/>
  <c r="I1890" i="3"/>
  <c r="I1891" i="3"/>
  <c r="I1892" i="3"/>
  <c r="I1893" i="3"/>
  <c r="I1894" i="3"/>
  <c r="I1895" i="3"/>
  <c r="I1896" i="3"/>
  <c r="I1897" i="3"/>
  <c r="I1898" i="3"/>
  <c r="I1899" i="3"/>
  <c r="I1900" i="3"/>
  <c r="I1901" i="3"/>
  <c r="I1902" i="3"/>
  <c r="I1903" i="3"/>
  <c r="I1904" i="3"/>
  <c r="I1905" i="3"/>
  <c r="I1906" i="3"/>
  <c r="I1907" i="3"/>
  <c r="I1908" i="3"/>
  <c r="I1909" i="3"/>
  <c r="I1910" i="3"/>
  <c r="I1911" i="3"/>
  <c r="I1912" i="3"/>
  <c r="I1913" i="3"/>
  <c r="I1914" i="3"/>
  <c r="I1915" i="3"/>
  <c r="I1916" i="3"/>
  <c r="I1917" i="3"/>
  <c r="I1918" i="3"/>
  <c r="I1919" i="3"/>
  <c r="I1920" i="3"/>
  <c r="I1921" i="3"/>
  <c r="I1922" i="3"/>
  <c r="I1923" i="3"/>
  <c r="I1924" i="3"/>
  <c r="I1925" i="3"/>
  <c r="I1926" i="3"/>
  <c r="I1927" i="3"/>
  <c r="I1928" i="3"/>
  <c r="I1929" i="3"/>
  <c r="I1930" i="3"/>
  <c r="I1931" i="3"/>
  <c r="I1932" i="3"/>
  <c r="I1933" i="3"/>
  <c r="I1934" i="3"/>
  <c r="I1935" i="3"/>
  <c r="I1936" i="3"/>
  <c r="I1937" i="3"/>
  <c r="I1938" i="3"/>
  <c r="I1939" i="3"/>
  <c r="I1940" i="3"/>
  <c r="I1941" i="3"/>
  <c r="I1942" i="3"/>
  <c r="I1943" i="3"/>
  <c r="I1944" i="3"/>
  <c r="I1945" i="3"/>
  <c r="I1946" i="3"/>
  <c r="I1947" i="3"/>
  <c r="I1948" i="3"/>
  <c r="I1949" i="3"/>
  <c r="I1950" i="3"/>
  <c r="I1951" i="3"/>
  <c r="I1952" i="3"/>
  <c r="I1953" i="3"/>
  <c r="I1954" i="3"/>
  <c r="I1955" i="3"/>
  <c r="I1956" i="3"/>
  <c r="I1957" i="3"/>
  <c r="I1958" i="3"/>
  <c r="I1959" i="3"/>
  <c r="I1960" i="3"/>
  <c r="I1961" i="3"/>
  <c r="I1962" i="3"/>
  <c r="I1963" i="3"/>
  <c r="I1964" i="3"/>
  <c r="I1965" i="3"/>
  <c r="I1966" i="3"/>
  <c r="I1967" i="3"/>
  <c r="I1968" i="3"/>
  <c r="I1969" i="3"/>
  <c r="I1970" i="3"/>
  <c r="I1971" i="3"/>
  <c r="I1972" i="3"/>
  <c r="I1973" i="3"/>
  <c r="I1974" i="3"/>
  <c r="I1975" i="3"/>
  <c r="I1976" i="3"/>
  <c r="I1977" i="3"/>
  <c r="I1978" i="3"/>
  <c r="I1979" i="3"/>
  <c r="I1980" i="3"/>
  <c r="I1981" i="3"/>
  <c r="I1982" i="3"/>
  <c r="I1983" i="3"/>
  <c r="I1984" i="3"/>
  <c r="I1985" i="3"/>
  <c r="I1986" i="3"/>
  <c r="I1987" i="3"/>
  <c r="I1988" i="3"/>
  <c r="I1989" i="3"/>
  <c r="I1990" i="3"/>
  <c r="I1991" i="3"/>
  <c r="I1992" i="3"/>
  <c r="I1993" i="3"/>
  <c r="I1994" i="3"/>
  <c r="I1995" i="3"/>
  <c r="I1996" i="3"/>
  <c r="I1997" i="3"/>
  <c r="I1998" i="3"/>
  <c r="I1999" i="3"/>
  <c r="I2000" i="3"/>
  <c r="I2001" i="3"/>
  <c r="I2002" i="3"/>
  <c r="I2003" i="3"/>
  <c r="I2004" i="3"/>
  <c r="H5" i="3"/>
  <c r="I5" i="3" s="1"/>
  <c r="J5" i="2" s="1"/>
  <c r="H6" i="3"/>
  <c r="I6" i="3" s="1"/>
  <c r="H7" i="3"/>
  <c r="I7" i="3" s="1"/>
  <c r="H8" i="3"/>
  <c r="I8" i="3" s="1"/>
  <c r="H9" i="3"/>
  <c r="I9" i="3" s="1"/>
  <c r="J7" i="2" s="1"/>
  <c r="H10" i="3"/>
  <c r="I10" i="3" s="1"/>
  <c r="H11" i="3"/>
  <c r="I11" i="3" s="1"/>
  <c r="H12" i="3"/>
  <c r="I12" i="3" s="1"/>
  <c r="J8" i="2" s="1"/>
  <c r="H13" i="3"/>
  <c r="I13" i="3" s="1"/>
  <c r="J9" i="2" s="1"/>
  <c r="H14" i="3"/>
  <c r="I14" i="3" s="1"/>
  <c r="J10" i="2" s="1"/>
  <c r="H15" i="3"/>
  <c r="I15" i="3" s="1"/>
  <c r="J11" i="2" s="1"/>
  <c r="H16" i="3"/>
  <c r="I16" i="3" s="1"/>
  <c r="H17" i="3"/>
  <c r="I17" i="3" s="1"/>
  <c r="H18" i="3"/>
  <c r="I18" i="3" s="1"/>
  <c r="H19" i="3"/>
  <c r="I19" i="3" s="1"/>
  <c r="H20" i="3"/>
  <c r="I20" i="3" s="1"/>
  <c r="H21" i="3"/>
  <c r="I21" i="3" s="1"/>
  <c r="H22" i="3"/>
  <c r="I22" i="3" s="1"/>
  <c r="H23" i="3"/>
  <c r="I23" i="3" s="1"/>
  <c r="H24" i="3"/>
  <c r="I24" i="3" s="1"/>
  <c r="H25" i="3"/>
  <c r="I25" i="3" s="1"/>
  <c r="H26" i="3"/>
  <c r="I26" i="3" s="1"/>
  <c r="H27" i="3"/>
  <c r="I27" i="3" s="1"/>
  <c r="H28" i="3"/>
  <c r="I28" i="3" s="1"/>
  <c r="H29" i="3"/>
  <c r="I29" i="3" s="1"/>
  <c r="H30" i="3"/>
  <c r="I30" i="3" s="1"/>
  <c r="H31" i="3"/>
  <c r="I31" i="3" s="1"/>
  <c r="H32" i="3"/>
  <c r="I32" i="3" s="1"/>
  <c r="H33" i="3"/>
  <c r="I33" i="3" s="1"/>
  <c r="H34" i="3"/>
  <c r="I34" i="3" s="1"/>
  <c r="H35" i="3"/>
  <c r="I35" i="3" s="1"/>
  <c r="H36" i="3"/>
  <c r="I36" i="3" s="1"/>
  <c r="H37" i="3"/>
  <c r="I37" i="3" s="1"/>
  <c r="H38" i="3"/>
  <c r="I38" i="3" s="1"/>
  <c r="H39" i="3"/>
  <c r="I39" i="3" s="1"/>
  <c r="H40" i="3"/>
  <c r="I40" i="3" s="1"/>
  <c r="H41" i="3"/>
  <c r="I41" i="3" s="1"/>
  <c r="H42" i="3"/>
  <c r="I42" i="3" s="1"/>
  <c r="H43" i="3"/>
  <c r="I43" i="3" s="1"/>
  <c r="H44" i="3"/>
  <c r="I44" i="3" s="1"/>
  <c r="H45" i="3"/>
  <c r="I45" i="3" s="1"/>
  <c r="H46" i="3"/>
  <c r="I46" i="3" s="1"/>
  <c r="H47" i="3"/>
  <c r="I47" i="3" s="1"/>
  <c r="H48" i="3"/>
  <c r="I48" i="3" s="1"/>
  <c r="H49" i="3"/>
  <c r="I49" i="3" s="1"/>
  <c r="H50" i="3"/>
  <c r="I50" i="3" s="1"/>
  <c r="H51" i="3"/>
  <c r="I51" i="3" s="1"/>
  <c r="H52" i="3"/>
  <c r="I52" i="3" s="1"/>
  <c r="H53" i="3"/>
  <c r="I53" i="3" s="1"/>
  <c r="H54" i="3"/>
  <c r="I54" i="3" s="1"/>
  <c r="H55" i="3"/>
  <c r="I55" i="3" s="1"/>
  <c r="H56" i="3"/>
  <c r="I56" i="3" s="1"/>
  <c r="H57" i="3"/>
  <c r="I57" i="3" s="1"/>
  <c r="H58" i="3"/>
  <c r="I58" i="3" s="1"/>
  <c r="H59" i="3"/>
  <c r="I59" i="3" s="1"/>
  <c r="H60" i="3"/>
  <c r="I60" i="3" s="1"/>
  <c r="H61" i="3"/>
  <c r="I61" i="3" s="1"/>
  <c r="H62" i="3"/>
  <c r="I62" i="3" s="1"/>
  <c r="H63" i="3"/>
  <c r="I63" i="3" s="1"/>
  <c r="H64" i="3"/>
  <c r="I64" i="3" s="1"/>
  <c r="H65" i="3"/>
  <c r="I65" i="3" s="1"/>
  <c r="H66" i="3"/>
  <c r="I66" i="3" s="1"/>
  <c r="H67" i="3"/>
  <c r="I67" i="3" s="1"/>
  <c r="H68" i="3"/>
  <c r="I68" i="3" s="1"/>
  <c r="H69" i="3"/>
  <c r="I69" i="3" s="1"/>
  <c r="H70" i="3"/>
  <c r="I70" i="3" s="1"/>
  <c r="H71" i="3"/>
  <c r="I71" i="3" s="1"/>
  <c r="H72" i="3"/>
  <c r="I72" i="3" s="1"/>
  <c r="H73" i="3"/>
  <c r="I73" i="3" s="1"/>
  <c r="H74" i="3"/>
  <c r="I74" i="3" s="1"/>
  <c r="H75" i="3"/>
  <c r="I75" i="3" s="1"/>
  <c r="H76" i="3"/>
  <c r="I76" i="3" s="1"/>
  <c r="H77" i="3"/>
  <c r="I77" i="3" s="1"/>
  <c r="H78" i="3"/>
  <c r="I78" i="3" s="1"/>
  <c r="H79" i="3"/>
  <c r="I79" i="3" s="1"/>
  <c r="H80" i="3"/>
  <c r="I80" i="3" s="1"/>
  <c r="H81" i="3"/>
  <c r="I81" i="3" s="1"/>
  <c r="H82" i="3"/>
  <c r="I82" i="3" s="1"/>
  <c r="H83" i="3"/>
  <c r="I83" i="3" s="1"/>
  <c r="H84" i="3"/>
  <c r="I84" i="3" s="1"/>
  <c r="H85" i="3"/>
  <c r="I85" i="3" s="1"/>
  <c r="H86" i="3"/>
  <c r="I86" i="3" s="1"/>
  <c r="H87" i="3"/>
  <c r="I87" i="3" s="1"/>
  <c r="H88" i="3"/>
  <c r="I88" i="3" s="1"/>
  <c r="H89" i="3"/>
  <c r="I89" i="3" s="1"/>
  <c r="H90" i="3"/>
  <c r="I90" i="3" s="1"/>
  <c r="H91" i="3"/>
  <c r="I91" i="3" s="1"/>
  <c r="H92" i="3"/>
  <c r="I92" i="3" s="1"/>
  <c r="H93" i="3"/>
  <c r="I93" i="3" s="1"/>
  <c r="H94" i="3"/>
  <c r="I94" i="3" s="1"/>
  <c r="H95" i="3"/>
  <c r="I95" i="3" s="1"/>
  <c r="H96" i="3"/>
  <c r="I96" i="3" s="1"/>
  <c r="H97" i="3"/>
  <c r="I97" i="3" s="1"/>
  <c r="H98" i="3"/>
  <c r="I98" i="3" s="1"/>
  <c r="H99" i="3"/>
  <c r="I99" i="3" s="1"/>
  <c r="H100" i="3"/>
  <c r="I100" i="3" s="1"/>
  <c r="H101" i="3"/>
  <c r="I101" i="3" s="1"/>
  <c r="H102" i="3"/>
  <c r="I102" i="3" s="1"/>
  <c r="H103" i="3"/>
  <c r="I103" i="3" s="1"/>
  <c r="H104" i="3"/>
  <c r="I104" i="3" s="1"/>
  <c r="H105" i="3"/>
  <c r="I105" i="3" s="1"/>
  <c r="H106" i="3"/>
  <c r="I106" i="3" s="1"/>
  <c r="H107" i="3"/>
  <c r="I107" i="3" s="1"/>
  <c r="H108" i="3"/>
  <c r="I108" i="3" s="1"/>
  <c r="H109" i="3"/>
  <c r="I109" i="3" s="1"/>
  <c r="H110" i="3"/>
  <c r="I110" i="3" s="1"/>
  <c r="H111" i="3"/>
  <c r="I111" i="3" s="1"/>
  <c r="H112" i="3"/>
  <c r="I112" i="3" s="1"/>
  <c r="H113" i="3"/>
  <c r="I113" i="3" s="1"/>
  <c r="H114" i="3"/>
  <c r="I114" i="3" s="1"/>
  <c r="H115" i="3"/>
  <c r="I115" i="3" s="1"/>
  <c r="H116" i="3"/>
  <c r="I116" i="3" s="1"/>
  <c r="H117" i="3"/>
  <c r="I117" i="3" s="1"/>
  <c r="H118" i="3"/>
  <c r="I118" i="3" s="1"/>
  <c r="H119" i="3"/>
  <c r="I119" i="3" s="1"/>
  <c r="H120" i="3"/>
  <c r="I120" i="3" s="1"/>
  <c r="H121" i="3"/>
  <c r="I121" i="3" s="1"/>
  <c r="H122" i="3"/>
  <c r="I122" i="3" s="1"/>
  <c r="H123" i="3"/>
  <c r="I123" i="3" s="1"/>
  <c r="H124" i="3"/>
  <c r="I124" i="3" s="1"/>
  <c r="H125" i="3"/>
  <c r="I125" i="3" s="1"/>
  <c r="H126" i="3"/>
  <c r="I126" i="3" s="1"/>
  <c r="H127" i="3"/>
  <c r="I127" i="3" s="1"/>
  <c r="H128" i="3"/>
  <c r="I128" i="3" s="1"/>
  <c r="H129" i="3"/>
  <c r="I129" i="3" s="1"/>
  <c r="H130" i="3"/>
  <c r="I130" i="3" s="1"/>
  <c r="H131" i="3"/>
  <c r="I131" i="3" s="1"/>
  <c r="H132" i="3"/>
  <c r="I132" i="3" s="1"/>
  <c r="H133" i="3"/>
  <c r="I133" i="3" s="1"/>
  <c r="H134" i="3"/>
  <c r="I134" i="3" s="1"/>
  <c r="H135" i="3"/>
  <c r="I135" i="3" s="1"/>
  <c r="H136" i="3"/>
  <c r="I136" i="3" s="1"/>
  <c r="H137" i="3"/>
  <c r="I137" i="3" s="1"/>
  <c r="H138" i="3"/>
  <c r="I138" i="3" s="1"/>
  <c r="H139" i="3"/>
  <c r="I139" i="3" s="1"/>
  <c r="H140" i="3"/>
  <c r="I140" i="3" s="1"/>
  <c r="H141" i="3"/>
  <c r="I141" i="3" s="1"/>
  <c r="H142" i="3"/>
  <c r="I142" i="3" s="1"/>
  <c r="H143" i="3"/>
  <c r="I143" i="3" s="1"/>
  <c r="H144" i="3"/>
  <c r="I144" i="3" s="1"/>
  <c r="H145" i="3"/>
  <c r="I145" i="3" s="1"/>
  <c r="H146" i="3"/>
  <c r="I146" i="3" s="1"/>
  <c r="H147" i="3"/>
  <c r="I147" i="3" s="1"/>
  <c r="H148" i="3"/>
  <c r="I148" i="3" s="1"/>
  <c r="H149" i="3"/>
  <c r="I149" i="3" s="1"/>
  <c r="H150" i="3"/>
  <c r="I150" i="3" s="1"/>
  <c r="H151" i="3"/>
  <c r="I151" i="3" s="1"/>
  <c r="H152" i="3"/>
  <c r="I152" i="3" s="1"/>
  <c r="H153" i="3"/>
  <c r="I153" i="3" s="1"/>
  <c r="H154" i="3"/>
  <c r="I154" i="3" s="1"/>
  <c r="H155" i="3"/>
  <c r="I155" i="3" s="1"/>
  <c r="H156" i="3"/>
  <c r="I156" i="3" s="1"/>
  <c r="H157" i="3"/>
  <c r="I157" i="3" s="1"/>
  <c r="H158" i="3"/>
  <c r="I158" i="3" s="1"/>
  <c r="H159" i="3"/>
  <c r="I159" i="3" s="1"/>
  <c r="H160" i="3"/>
  <c r="I160" i="3" s="1"/>
  <c r="H161" i="3"/>
  <c r="I161" i="3" s="1"/>
  <c r="H162" i="3"/>
  <c r="I162" i="3" s="1"/>
  <c r="H163" i="3"/>
  <c r="I163" i="3" s="1"/>
  <c r="H164" i="3"/>
  <c r="I164" i="3" s="1"/>
  <c r="H165" i="3"/>
  <c r="I165" i="3" s="1"/>
  <c r="H166" i="3"/>
  <c r="I166" i="3" s="1"/>
  <c r="H167" i="3"/>
  <c r="I167" i="3" s="1"/>
  <c r="H168" i="3"/>
  <c r="I168" i="3" s="1"/>
  <c r="H169" i="3"/>
  <c r="I169" i="3" s="1"/>
  <c r="H170" i="3"/>
  <c r="I170" i="3" s="1"/>
  <c r="H171" i="3"/>
  <c r="I171" i="3" s="1"/>
  <c r="H172" i="3"/>
  <c r="I172" i="3" s="1"/>
  <c r="H173" i="3"/>
  <c r="I173" i="3" s="1"/>
  <c r="H174" i="3"/>
  <c r="I174" i="3" s="1"/>
  <c r="H175" i="3"/>
  <c r="I175" i="3" s="1"/>
  <c r="H176" i="3"/>
  <c r="I176" i="3" s="1"/>
  <c r="H177" i="3"/>
  <c r="I177" i="3" s="1"/>
  <c r="H178" i="3"/>
  <c r="I178" i="3" s="1"/>
  <c r="H179" i="3"/>
  <c r="I179" i="3" s="1"/>
  <c r="H180" i="3"/>
  <c r="I180" i="3" s="1"/>
  <c r="H181" i="3"/>
  <c r="I181" i="3" s="1"/>
  <c r="H182" i="3"/>
  <c r="I182" i="3" s="1"/>
  <c r="H183" i="3"/>
  <c r="I183" i="3" s="1"/>
  <c r="H184" i="3"/>
  <c r="I184" i="3" s="1"/>
  <c r="H185" i="3"/>
  <c r="I185" i="3" s="1"/>
  <c r="H186" i="3"/>
  <c r="I186" i="3" s="1"/>
  <c r="H187" i="3"/>
  <c r="I187" i="3" s="1"/>
  <c r="H188" i="3"/>
  <c r="I188" i="3" s="1"/>
  <c r="H189" i="3"/>
  <c r="I189" i="3" s="1"/>
  <c r="H190" i="3"/>
  <c r="I190" i="3" s="1"/>
  <c r="H191" i="3"/>
  <c r="I191" i="3" s="1"/>
  <c r="H192" i="3"/>
  <c r="I192" i="3" s="1"/>
  <c r="H193" i="3"/>
  <c r="I193" i="3" s="1"/>
  <c r="H194" i="3"/>
  <c r="I194" i="3" s="1"/>
  <c r="H195" i="3"/>
  <c r="I195" i="3" s="1"/>
  <c r="H196" i="3"/>
  <c r="I196" i="3" s="1"/>
  <c r="H197" i="3"/>
  <c r="I197" i="3" s="1"/>
  <c r="H198" i="3"/>
  <c r="I198" i="3" s="1"/>
  <c r="H199" i="3"/>
  <c r="I199" i="3" s="1"/>
  <c r="H200" i="3"/>
  <c r="I200" i="3" s="1"/>
  <c r="H201" i="3"/>
  <c r="I201" i="3" s="1"/>
  <c r="H202" i="3"/>
  <c r="I202" i="3" s="1"/>
  <c r="H203" i="3"/>
  <c r="I203" i="3" s="1"/>
  <c r="H204" i="3"/>
  <c r="I204" i="3" s="1"/>
  <c r="H205" i="3"/>
  <c r="I205" i="3" s="1"/>
  <c r="H206" i="3"/>
  <c r="I206" i="3" s="1"/>
  <c r="H207" i="3"/>
  <c r="I207" i="3" s="1"/>
  <c r="H208" i="3"/>
  <c r="I208" i="3" s="1"/>
  <c r="H209" i="3"/>
  <c r="I209" i="3" s="1"/>
  <c r="H210" i="3"/>
  <c r="I210" i="3" s="1"/>
  <c r="H211" i="3"/>
  <c r="I211" i="3" s="1"/>
  <c r="H212" i="3"/>
  <c r="I212" i="3" s="1"/>
  <c r="H213" i="3"/>
  <c r="I213" i="3" s="1"/>
  <c r="H214" i="3"/>
  <c r="I214" i="3" s="1"/>
  <c r="H215" i="3"/>
  <c r="I215" i="3" s="1"/>
  <c r="H216" i="3"/>
  <c r="I216" i="3" s="1"/>
  <c r="H217" i="3"/>
  <c r="I217" i="3" s="1"/>
  <c r="H218" i="3"/>
  <c r="I218" i="3" s="1"/>
  <c r="H219" i="3"/>
  <c r="I219" i="3" s="1"/>
  <c r="H220" i="3"/>
  <c r="I220" i="3" s="1"/>
  <c r="H221" i="3"/>
  <c r="I221" i="3" s="1"/>
  <c r="H222" i="3"/>
  <c r="I222" i="3" s="1"/>
  <c r="H223" i="3"/>
  <c r="I223" i="3" s="1"/>
  <c r="H224" i="3"/>
  <c r="I224" i="3" s="1"/>
  <c r="H225" i="3"/>
  <c r="I225" i="3" s="1"/>
  <c r="H226" i="3"/>
  <c r="I226" i="3" s="1"/>
  <c r="H227" i="3"/>
  <c r="I227" i="3" s="1"/>
  <c r="H228" i="3"/>
  <c r="I228" i="3" s="1"/>
  <c r="H229" i="3"/>
  <c r="I229" i="3" s="1"/>
  <c r="H230" i="3"/>
  <c r="I230" i="3" s="1"/>
  <c r="H231" i="3"/>
  <c r="I231" i="3" s="1"/>
  <c r="H232" i="3"/>
  <c r="I232" i="3" s="1"/>
  <c r="H233" i="3"/>
  <c r="I233" i="3" s="1"/>
  <c r="H234" i="3"/>
  <c r="I234" i="3" s="1"/>
  <c r="H235" i="3"/>
  <c r="I235" i="3" s="1"/>
  <c r="H236" i="3"/>
  <c r="I236" i="3" s="1"/>
  <c r="H237" i="3"/>
  <c r="I237" i="3" s="1"/>
  <c r="H238" i="3"/>
  <c r="I238" i="3" s="1"/>
  <c r="H239" i="3"/>
  <c r="I239" i="3" s="1"/>
  <c r="H240" i="3"/>
  <c r="I240" i="3" s="1"/>
  <c r="H241" i="3"/>
  <c r="I241" i="3" s="1"/>
  <c r="H242" i="3"/>
  <c r="I242" i="3" s="1"/>
  <c r="H243" i="3"/>
  <c r="I243" i="3" s="1"/>
  <c r="H244" i="3"/>
  <c r="I244" i="3" s="1"/>
  <c r="H245" i="3"/>
  <c r="I245" i="3" s="1"/>
  <c r="H246" i="3"/>
  <c r="I246" i="3" s="1"/>
  <c r="H247" i="3"/>
  <c r="I247" i="3" s="1"/>
  <c r="H248" i="3"/>
  <c r="I248" i="3" s="1"/>
  <c r="H249" i="3"/>
  <c r="I249" i="3" s="1"/>
  <c r="H250" i="3"/>
  <c r="I250" i="3" s="1"/>
  <c r="H251" i="3"/>
  <c r="I251" i="3" s="1"/>
  <c r="H252" i="3"/>
  <c r="I252" i="3" s="1"/>
  <c r="H253" i="3"/>
  <c r="I253" i="3" s="1"/>
  <c r="H254" i="3"/>
  <c r="I254" i="3" s="1"/>
  <c r="H255" i="3"/>
  <c r="I255" i="3" s="1"/>
  <c r="H256" i="3"/>
  <c r="I256" i="3" s="1"/>
  <c r="H257" i="3"/>
  <c r="I257" i="3" s="1"/>
  <c r="H258" i="3"/>
  <c r="I258" i="3" s="1"/>
  <c r="H259" i="3"/>
  <c r="I259" i="3" s="1"/>
  <c r="H260" i="3"/>
  <c r="I260" i="3" s="1"/>
  <c r="H261" i="3"/>
  <c r="I261" i="3" s="1"/>
  <c r="H262" i="3"/>
  <c r="I262" i="3" s="1"/>
  <c r="H263" i="3"/>
  <c r="I263" i="3" s="1"/>
  <c r="H264" i="3"/>
  <c r="I264" i="3" s="1"/>
  <c r="H265" i="3"/>
  <c r="I265" i="3" s="1"/>
  <c r="H266" i="3"/>
  <c r="I266" i="3" s="1"/>
  <c r="H267" i="3"/>
  <c r="I267" i="3" s="1"/>
  <c r="H268" i="3"/>
  <c r="I268" i="3" s="1"/>
  <c r="H269" i="3"/>
  <c r="I269" i="3" s="1"/>
  <c r="H270" i="3"/>
  <c r="I270" i="3" s="1"/>
  <c r="H271" i="3"/>
  <c r="I271" i="3" s="1"/>
  <c r="H272" i="3"/>
  <c r="I272" i="3" s="1"/>
  <c r="H273" i="3"/>
  <c r="I273" i="3" s="1"/>
  <c r="H274" i="3"/>
  <c r="I274" i="3" s="1"/>
  <c r="H275" i="3"/>
  <c r="I275" i="3" s="1"/>
  <c r="H276" i="3"/>
  <c r="I276" i="3" s="1"/>
  <c r="H277" i="3"/>
  <c r="I277" i="3" s="1"/>
  <c r="H278" i="3"/>
  <c r="I278" i="3" s="1"/>
  <c r="H279" i="3"/>
  <c r="I279" i="3" s="1"/>
  <c r="H280" i="3"/>
  <c r="I280" i="3" s="1"/>
  <c r="H281" i="3"/>
  <c r="I281" i="3" s="1"/>
  <c r="H282" i="3"/>
  <c r="I282" i="3" s="1"/>
  <c r="H283" i="3"/>
  <c r="I283" i="3" s="1"/>
  <c r="H284" i="3"/>
  <c r="I284" i="3" s="1"/>
  <c r="H285" i="3"/>
  <c r="I285" i="3" s="1"/>
  <c r="H286" i="3"/>
  <c r="I286" i="3" s="1"/>
  <c r="H287" i="3"/>
  <c r="I287" i="3" s="1"/>
  <c r="H288" i="3"/>
  <c r="I288" i="3" s="1"/>
  <c r="H289" i="3"/>
  <c r="I289" i="3" s="1"/>
  <c r="H290" i="3"/>
  <c r="I290" i="3" s="1"/>
  <c r="H291" i="3"/>
  <c r="I291" i="3" s="1"/>
  <c r="H292" i="3"/>
  <c r="I292" i="3" s="1"/>
  <c r="H293" i="3"/>
  <c r="I293" i="3" s="1"/>
  <c r="H294" i="3"/>
  <c r="I294" i="3" s="1"/>
  <c r="H295" i="3"/>
  <c r="I295" i="3" s="1"/>
  <c r="H296" i="3"/>
  <c r="I296" i="3" s="1"/>
  <c r="H297" i="3"/>
  <c r="I297" i="3" s="1"/>
  <c r="H298" i="3"/>
  <c r="I298" i="3" s="1"/>
  <c r="H299" i="3"/>
  <c r="I299" i="3" s="1"/>
  <c r="H300" i="3"/>
  <c r="I300" i="3" s="1"/>
  <c r="H301" i="3"/>
  <c r="I301" i="3" s="1"/>
  <c r="H302" i="3"/>
  <c r="I302" i="3" s="1"/>
  <c r="H303" i="3"/>
  <c r="I303" i="3" s="1"/>
  <c r="H304" i="3"/>
  <c r="I304" i="3" s="1"/>
  <c r="H305" i="3"/>
  <c r="I305" i="3" s="1"/>
  <c r="H306" i="3"/>
  <c r="I306" i="3" s="1"/>
  <c r="H307" i="3"/>
  <c r="I307" i="3" s="1"/>
  <c r="H308" i="3"/>
  <c r="I308" i="3" s="1"/>
  <c r="H309" i="3"/>
  <c r="I309" i="3" s="1"/>
  <c r="H310" i="3"/>
  <c r="I310" i="3" s="1"/>
  <c r="H311" i="3"/>
  <c r="I311" i="3" s="1"/>
  <c r="H312" i="3"/>
  <c r="I312" i="3" s="1"/>
  <c r="H313" i="3"/>
  <c r="I313" i="3" s="1"/>
  <c r="H314" i="3"/>
  <c r="I314" i="3" s="1"/>
  <c r="H315" i="3"/>
  <c r="I315" i="3" s="1"/>
  <c r="H316" i="3"/>
  <c r="I316" i="3" s="1"/>
  <c r="H317" i="3"/>
  <c r="I317" i="3" s="1"/>
  <c r="H318" i="3"/>
  <c r="I318" i="3" s="1"/>
  <c r="H319" i="3"/>
  <c r="I319" i="3" s="1"/>
  <c r="H320" i="3"/>
  <c r="I320" i="3" s="1"/>
  <c r="H321" i="3"/>
  <c r="I321" i="3" s="1"/>
  <c r="H322" i="3"/>
  <c r="I322" i="3" s="1"/>
  <c r="H323" i="3"/>
  <c r="I323" i="3" s="1"/>
  <c r="H324" i="3"/>
  <c r="I324" i="3" s="1"/>
  <c r="H325" i="3"/>
  <c r="I325" i="3" s="1"/>
  <c r="H326" i="3"/>
  <c r="I326" i="3" s="1"/>
  <c r="H327" i="3"/>
  <c r="I327" i="3" s="1"/>
  <c r="H328" i="3"/>
  <c r="I328" i="3" s="1"/>
  <c r="H329" i="3"/>
  <c r="I329" i="3" s="1"/>
  <c r="H330" i="3"/>
  <c r="I330" i="3" s="1"/>
  <c r="H331" i="3"/>
  <c r="I331" i="3" s="1"/>
  <c r="H332" i="3"/>
  <c r="I332" i="3" s="1"/>
  <c r="H333" i="3"/>
  <c r="I333" i="3" s="1"/>
  <c r="H334" i="3"/>
  <c r="I334" i="3" s="1"/>
  <c r="H335" i="3"/>
  <c r="I335" i="3" s="1"/>
  <c r="H336" i="3"/>
  <c r="I336" i="3" s="1"/>
  <c r="H337" i="3"/>
  <c r="I337" i="3" s="1"/>
  <c r="H338" i="3"/>
  <c r="I338" i="3" s="1"/>
  <c r="H339" i="3"/>
  <c r="I339" i="3" s="1"/>
  <c r="H340" i="3"/>
  <c r="I340" i="3" s="1"/>
  <c r="H341" i="3"/>
  <c r="I341" i="3" s="1"/>
  <c r="H342" i="3"/>
  <c r="I342" i="3" s="1"/>
  <c r="H343" i="3"/>
  <c r="I343" i="3" s="1"/>
  <c r="H344" i="3"/>
  <c r="I344" i="3" s="1"/>
  <c r="H345" i="3"/>
  <c r="I345" i="3" s="1"/>
  <c r="H346" i="3"/>
  <c r="I346" i="3" s="1"/>
  <c r="H347" i="3"/>
  <c r="I347" i="3" s="1"/>
  <c r="H348" i="3"/>
  <c r="I348" i="3" s="1"/>
  <c r="H349" i="3"/>
  <c r="I349" i="3" s="1"/>
  <c r="H350" i="3"/>
  <c r="I350" i="3" s="1"/>
  <c r="H351" i="3"/>
  <c r="I351" i="3" s="1"/>
  <c r="H352" i="3"/>
  <c r="I352" i="3" s="1"/>
  <c r="H353" i="3"/>
  <c r="I353" i="3" s="1"/>
  <c r="H354" i="3"/>
  <c r="I354" i="3" s="1"/>
  <c r="H355" i="3"/>
  <c r="I355" i="3" s="1"/>
  <c r="H356" i="3"/>
  <c r="I356" i="3" s="1"/>
  <c r="H357" i="3"/>
  <c r="I357" i="3" s="1"/>
  <c r="H358" i="3"/>
  <c r="I358" i="3" s="1"/>
  <c r="H359" i="3"/>
  <c r="I359" i="3" s="1"/>
  <c r="H360" i="3"/>
  <c r="I360" i="3" s="1"/>
  <c r="H361" i="3"/>
  <c r="I361" i="3" s="1"/>
  <c r="H362" i="3"/>
  <c r="I362" i="3" s="1"/>
  <c r="H363" i="3"/>
  <c r="I363" i="3" s="1"/>
  <c r="H364" i="3"/>
  <c r="I364" i="3" s="1"/>
  <c r="H365" i="3"/>
  <c r="I365" i="3" s="1"/>
  <c r="H366" i="3"/>
  <c r="I366" i="3" s="1"/>
  <c r="H367" i="3"/>
  <c r="I367" i="3" s="1"/>
  <c r="H368" i="3"/>
  <c r="I368" i="3" s="1"/>
  <c r="H369" i="3"/>
  <c r="I369" i="3" s="1"/>
  <c r="H370" i="3"/>
  <c r="I370" i="3" s="1"/>
  <c r="H371" i="3"/>
  <c r="I371" i="3" s="1"/>
  <c r="H372" i="3"/>
  <c r="I372" i="3" s="1"/>
  <c r="H373" i="3"/>
  <c r="I373" i="3" s="1"/>
  <c r="H374" i="3"/>
  <c r="I374" i="3" s="1"/>
  <c r="H375" i="3"/>
  <c r="I375" i="3" s="1"/>
  <c r="H376" i="3"/>
  <c r="I376" i="3" s="1"/>
  <c r="H377" i="3"/>
  <c r="I377" i="3" s="1"/>
  <c r="H378" i="3"/>
  <c r="I378" i="3" s="1"/>
  <c r="H379" i="3"/>
  <c r="I379" i="3" s="1"/>
  <c r="H380" i="3"/>
  <c r="I380" i="3" s="1"/>
  <c r="H381" i="3"/>
  <c r="I381" i="3" s="1"/>
  <c r="H382" i="3"/>
  <c r="I382" i="3" s="1"/>
  <c r="H383" i="3"/>
  <c r="I383" i="3" s="1"/>
  <c r="H384" i="3"/>
  <c r="I384" i="3" s="1"/>
  <c r="H385" i="3"/>
  <c r="I385" i="3" s="1"/>
  <c r="H386" i="3"/>
  <c r="I386" i="3" s="1"/>
  <c r="H387" i="3"/>
  <c r="I387" i="3" s="1"/>
  <c r="H388" i="3"/>
  <c r="I388" i="3" s="1"/>
  <c r="H389" i="3"/>
  <c r="I389" i="3" s="1"/>
  <c r="H390" i="3"/>
  <c r="I390" i="3" s="1"/>
  <c r="H391" i="3"/>
  <c r="I391" i="3" s="1"/>
  <c r="H392" i="3"/>
  <c r="I392" i="3" s="1"/>
  <c r="H393" i="3"/>
  <c r="I393" i="3" s="1"/>
  <c r="H394" i="3"/>
  <c r="I394" i="3" s="1"/>
  <c r="H395" i="3"/>
  <c r="I395" i="3" s="1"/>
  <c r="H396" i="3"/>
  <c r="I396" i="3" s="1"/>
  <c r="H397" i="3"/>
  <c r="I397" i="3" s="1"/>
  <c r="H398" i="3"/>
  <c r="I398" i="3" s="1"/>
  <c r="H399" i="3"/>
  <c r="I399" i="3" s="1"/>
  <c r="H400" i="3"/>
  <c r="I400" i="3" s="1"/>
  <c r="H401" i="3"/>
  <c r="I401" i="3" s="1"/>
  <c r="H402" i="3"/>
  <c r="I402" i="3" s="1"/>
  <c r="H403" i="3"/>
  <c r="I403" i="3" s="1"/>
  <c r="H404" i="3"/>
  <c r="I404" i="3" s="1"/>
  <c r="H405" i="3"/>
  <c r="I405" i="3" s="1"/>
  <c r="H406" i="3"/>
  <c r="I406" i="3" s="1"/>
  <c r="H407" i="3"/>
  <c r="I407" i="3" s="1"/>
  <c r="H408" i="3"/>
  <c r="I408" i="3" s="1"/>
  <c r="H409" i="3"/>
  <c r="I409" i="3" s="1"/>
  <c r="H410" i="3"/>
  <c r="I410" i="3" s="1"/>
  <c r="H411" i="3"/>
  <c r="I411" i="3" s="1"/>
  <c r="H412" i="3"/>
  <c r="I412" i="3" s="1"/>
  <c r="H413" i="3"/>
  <c r="I413" i="3" s="1"/>
  <c r="H414" i="3"/>
  <c r="I414" i="3" s="1"/>
  <c r="H415" i="3"/>
  <c r="I415" i="3" s="1"/>
  <c r="H416" i="3"/>
  <c r="I416" i="3" s="1"/>
  <c r="H417" i="3"/>
  <c r="I417" i="3" s="1"/>
  <c r="H418" i="3"/>
  <c r="I418" i="3" s="1"/>
  <c r="H419" i="3"/>
  <c r="I419" i="3" s="1"/>
  <c r="H420" i="3"/>
  <c r="I420" i="3" s="1"/>
  <c r="H421" i="3"/>
  <c r="I421" i="3" s="1"/>
  <c r="H422" i="3"/>
  <c r="I422" i="3" s="1"/>
  <c r="H423" i="3"/>
  <c r="I423" i="3" s="1"/>
  <c r="H424" i="3"/>
  <c r="I424" i="3" s="1"/>
  <c r="H425" i="3"/>
  <c r="I425" i="3" s="1"/>
  <c r="H426" i="3"/>
  <c r="I426" i="3" s="1"/>
  <c r="H427" i="3"/>
  <c r="I427" i="3" s="1"/>
  <c r="H428" i="3"/>
  <c r="I428" i="3" s="1"/>
  <c r="H429" i="3"/>
  <c r="I429" i="3" s="1"/>
  <c r="H430" i="3"/>
  <c r="I430" i="3" s="1"/>
  <c r="H431" i="3"/>
  <c r="I431" i="3" s="1"/>
  <c r="H432" i="3"/>
  <c r="I432" i="3" s="1"/>
  <c r="H433" i="3"/>
  <c r="I433" i="3" s="1"/>
  <c r="H434" i="3"/>
  <c r="I434" i="3" s="1"/>
  <c r="H435" i="3"/>
  <c r="I435" i="3" s="1"/>
  <c r="H436" i="3"/>
  <c r="I436" i="3" s="1"/>
  <c r="H437" i="3"/>
  <c r="I437" i="3" s="1"/>
  <c r="H438" i="3"/>
  <c r="I438" i="3" s="1"/>
  <c r="H439" i="3"/>
  <c r="I439" i="3" s="1"/>
  <c r="H440" i="3"/>
  <c r="I440" i="3" s="1"/>
  <c r="H441" i="3"/>
  <c r="I441" i="3" s="1"/>
  <c r="H442" i="3"/>
  <c r="I442" i="3" s="1"/>
  <c r="H443" i="3"/>
  <c r="I443" i="3" s="1"/>
  <c r="H444" i="3"/>
  <c r="I444" i="3" s="1"/>
  <c r="H445" i="3"/>
  <c r="I445" i="3" s="1"/>
  <c r="H446" i="3"/>
  <c r="I446" i="3" s="1"/>
  <c r="H447" i="3"/>
  <c r="I447" i="3" s="1"/>
  <c r="H448" i="3"/>
  <c r="I448" i="3" s="1"/>
  <c r="H449" i="3"/>
  <c r="I449" i="3" s="1"/>
  <c r="H450" i="3"/>
  <c r="I450" i="3" s="1"/>
  <c r="H451" i="3"/>
  <c r="I451" i="3" s="1"/>
  <c r="H452" i="3"/>
  <c r="I452" i="3" s="1"/>
  <c r="H453" i="3"/>
  <c r="I453" i="3" s="1"/>
  <c r="H454" i="3"/>
  <c r="I454" i="3" s="1"/>
  <c r="H455" i="3"/>
  <c r="I455" i="3" s="1"/>
  <c r="H456" i="3"/>
  <c r="I456" i="3" s="1"/>
  <c r="H457" i="3"/>
  <c r="I457" i="3" s="1"/>
  <c r="H458" i="3"/>
  <c r="I458" i="3" s="1"/>
  <c r="H459" i="3"/>
  <c r="I459" i="3" s="1"/>
  <c r="H460" i="3"/>
  <c r="I460" i="3" s="1"/>
  <c r="H461" i="3"/>
  <c r="I461" i="3" s="1"/>
  <c r="H462" i="3"/>
  <c r="I462" i="3" s="1"/>
  <c r="H463" i="3"/>
  <c r="I463" i="3" s="1"/>
  <c r="H464" i="3"/>
  <c r="I464" i="3" s="1"/>
  <c r="H465" i="3"/>
  <c r="I465" i="3" s="1"/>
  <c r="H466" i="3"/>
  <c r="I466" i="3" s="1"/>
  <c r="H467" i="3"/>
  <c r="I467" i="3" s="1"/>
  <c r="H468" i="3"/>
  <c r="I468" i="3" s="1"/>
  <c r="H469" i="3"/>
  <c r="I469" i="3" s="1"/>
  <c r="H470" i="3"/>
  <c r="I470" i="3" s="1"/>
  <c r="H471" i="3"/>
  <c r="I471" i="3" s="1"/>
  <c r="H472" i="3"/>
  <c r="I472" i="3" s="1"/>
  <c r="H473" i="3"/>
  <c r="I473" i="3" s="1"/>
  <c r="H474" i="3"/>
  <c r="I474" i="3" s="1"/>
  <c r="H475" i="3"/>
  <c r="I475" i="3" s="1"/>
  <c r="H476" i="3"/>
  <c r="I476" i="3" s="1"/>
  <c r="H477" i="3"/>
  <c r="I477" i="3" s="1"/>
  <c r="H478" i="3"/>
  <c r="I478" i="3" s="1"/>
  <c r="H479" i="3"/>
  <c r="I479" i="3" s="1"/>
  <c r="H480" i="3"/>
  <c r="I480" i="3" s="1"/>
  <c r="H481" i="3"/>
  <c r="I481" i="3" s="1"/>
  <c r="H482" i="3"/>
  <c r="I482" i="3" s="1"/>
  <c r="H483" i="3"/>
  <c r="I483" i="3" s="1"/>
  <c r="H484" i="3"/>
  <c r="I484" i="3" s="1"/>
  <c r="H485" i="3"/>
  <c r="I485" i="3" s="1"/>
  <c r="H486" i="3"/>
  <c r="I486" i="3" s="1"/>
  <c r="H487" i="3"/>
  <c r="I487" i="3" s="1"/>
  <c r="H488" i="3"/>
  <c r="I488" i="3" s="1"/>
  <c r="H489" i="3"/>
  <c r="I489" i="3" s="1"/>
  <c r="H490" i="3"/>
  <c r="I490" i="3" s="1"/>
  <c r="H491" i="3"/>
  <c r="I491" i="3" s="1"/>
  <c r="H492" i="3"/>
  <c r="I492" i="3" s="1"/>
  <c r="H493" i="3"/>
  <c r="I493" i="3" s="1"/>
  <c r="H494" i="3"/>
  <c r="I494" i="3" s="1"/>
  <c r="H495" i="3"/>
  <c r="I495" i="3" s="1"/>
  <c r="H496" i="3"/>
  <c r="I496" i="3" s="1"/>
  <c r="H497" i="3"/>
  <c r="I497" i="3" s="1"/>
  <c r="H498" i="3"/>
  <c r="I498" i="3" s="1"/>
  <c r="H499" i="3"/>
  <c r="I499" i="3" s="1"/>
  <c r="H500" i="3"/>
  <c r="I500" i="3" s="1"/>
  <c r="H501" i="3"/>
  <c r="I501" i="3" s="1"/>
  <c r="H502" i="3"/>
  <c r="I502" i="3" s="1"/>
  <c r="H503" i="3"/>
  <c r="I503" i="3" s="1"/>
  <c r="H504" i="3"/>
  <c r="I504" i="3" s="1"/>
  <c r="H505" i="3"/>
  <c r="I505" i="3" s="1"/>
  <c r="H506" i="3"/>
  <c r="I506" i="3" s="1"/>
  <c r="H507" i="3"/>
  <c r="I507" i="3" s="1"/>
  <c r="H508" i="3"/>
  <c r="I508" i="3" s="1"/>
  <c r="H509" i="3"/>
  <c r="I509" i="3" s="1"/>
  <c r="H510" i="3"/>
  <c r="I510" i="3" s="1"/>
  <c r="H511" i="3"/>
  <c r="I511" i="3" s="1"/>
  <c r="H512" i="3"/>
  <c r="I512" i="3" s="1"/>
  <c r="H513" i="3"/>
  <c r="I513" i="3" s="1"/>
  <c r="H514" i="3"/>
  <c r="I514" i="3" s="1"/>
  <c r="H515" i="3"/>
  <c r="I515" i="3" s="1"/>
  <c r="H516" i="3"/>
  <c r="I516" i="3" s="1"/>
  <c r="H517" i="3"/>
  <c r="I517" i="3" s="1"/>
  <c r="H518" i="3"/>
  <c r="I518" i="3" s="1"/>
  <c r="H519" i="3"/>
  <c r="I519" i="3" s="1"/>
  <c r="H520" i="3"/>
  <c r="I520" i="3" s="1"/>
  <c r="H521" i="3"/>
  <c r="I521" i="3" s="1"/>
  <c r="H522" i="3"/>
  <c r="I522" i="3" s="1"/>
  <c r="H523" i="3"/>
  <c r="I523" i="3" s="1"/>
  <c r="H524" i="3"/>
  <c r="I524" i="3" s="1"/>
  <c r="H525" i="3"/>
  <c r="I525" i="3" s="1"/>
  <c r="H526" i="3"/>
  <c r="I526" i="3" s="1"/>
  <c r="H527" i="3"/>
  <c r="I527" i="3" s="1"/>
  <c r="H528" i="3"/>
  <c r="I528" i="3" s="1"/>
  <c r="H529" i="3"/>
  <c r="I529" i="3" s="1"/>
  <c r="H530" i="3"/>
  <c r="I530" i="3" s="1"/>
  <c r="H531" i="3"/>
  <c r="I531" i="3" s="1"/>
  <c r="H532" i="3"/>
  <c r="I532" i="3" s="1"/>
  <c r="H533" i="3"/>
  <c r="I533" i="3" s="1"/>
  <c r="H534" i="3"/>
  <c r="I534" i="3" s="1"/>
  <c r="H535" i="3"/>
  <c r="I535" i="3" s="1"/>
  <c r="H536" i="3"/>
  <c r="I536" i="3" s="1"/>
  <c r="H537" i="3"/>
  <c r="I537" i="3" s="1"/>
  <c r="H538" i="3"/>
  <c r="I538" i="3" s="1"/>
  <c r="H539" i="3"/>
  <c r="I539" i="3" s="1"/>
  <c r="H540" i="3"/>
  <c r="I540" i="3" s="1"/>
  <c r="H541" i="3"/>
  <c r="I541" i="3" s="1"/>
  <c r="H542" i="3"/>
  <c r="I542" i="3" s="1"/>
  <c r="H543" i="3"/>
  <c r="I543" i="3" s="1"/>
  <c r="H544" i="3"/>
  <c r="I544" i="3" s="1"/>
  <c r="H545" i="3"/>
  <c r="I545" i="3" s="1"/>
  <c r="H546" i="3"/>
  <c r="I546" i="3" s="1"/>
  <c r="H547" i="3"/>
  <c r="I547" i="3" s="1"/>
  <c r="H548" i="3"/>
  <c r="I548" i="3" s="1"/>
  <c r="H549" i="3"/>
  <c r="I549" i="3" s="1"/>
  <c r="H550" i="3"/>
  <c r="I550" i="3" s="1"/>
  <c r="H551" i="3"/>
  <c r="I551" i="3" s="1"/>
  <c r="H552" i="3"/>
  <c r="I552" i="3" s="1"/>
  <c r="H553" i="3"/>
  <c r="I553" i="3" s="1"/>
  <c r="H554" i="3"/>
  <c r="I554" i="3" s="1"/>
  <c r="H555" i="3"/>
  <c r="I555" i="3" s="1"/>
  <c r="H556" i="3"/>
  <c r="I556" i="3" s="1"/>
  <c r="H557" i="3"/>
  <c r="I557" i="3" s="1"/>
  <c r="H558" i="3"/>
  <c r="I558" i="3" s="1"/>
  <c r="H559" i="3"/>
  <c r="I559" i="3" s="1"/>
  <c r="H560" i="3"/>
  <c r="I560" i="3" s="1"/>
  <c r="H561" i="3"/>
  <c r="I561" i="3" s="1"/>
  <c r="H562" i="3"/>
  <c r="I562" i="3" s="1"/>
  <c r="H563" i="3"/>
  <c r="I563" i="3" s="1"/>
  <c r="H564" i="3"/>
  <c r="I564" i="3" s="1"/>
  <c r="H565" i="3"/>
  <c r="I565" i="3" s="1"/>
  <c r="H566" i="3"/>
  <c r="I566" i="3" s="1"/>
  <c r="H567" i="3"/>
  <c r="I567" i="3" s="1"/>
  <c r="H568" i="3"/>
  <c r="I568" i="3" s="1"/>
  <c r="H569" i="3"/>
  <c r="I569" i="3" s="1"/>
  <c r="H570" i="3"/>
  <c r="I570" i="3" s="1"/>
  <c r="H571" i="3"/>
  <c r="I571" i="3" s="1"/>
  <c r="H572" i="3"/>
  <c r="I572" i="3" s="1"/>
  <c r="H573" i="3"/>
  <c r="I573" i="3" s="1"/>
  <c r="H574" i="3"/>
  <c r="I574" i="3" s="1"/>
  <c r="H575" i="3"/>
  <c r="I575" i="3" s="1"/>
  <c r="H576" i="3"/>
  <c r="I576" i="3" s="1"/>
  <c r="H577" i="3"/>
  <c r="I577" i="3" s="1"/>
  <c r="H578" i="3"/>
  <c r="I578" i="3" s="1"/>
  <c r="H579" i="3"/>
  <c r="I579" i="3" s="1"/>
  <c r="H580" i="3"/>
  <c r="I580" i="3" s="1"/>
  <c r="H581" i="3"/>
  <c r="I581" i="3" s="1"/>
  <c r="H582" i="3"/>
  <c r="I582" i="3" s="1"/>
  <c r="H583" i="3"/>
  <c r="I583" i="3" s="1"/>
  <c r="H584" i="3"/>
  <c r="I584" i="3" s="1"/>
  <c r="H585" i="3"/>
  <c r="I585" i="3" s="1"/>
  <c r="H586" i="3"/>
  <c r="I586" i="3" s="1"/>
  <c r="H587" i="3"/>
  <c r="I587" i="3" s="1"/>
  <c r="H588" i="3"/>
  <c r="I588" i="3" s="1"/>
  <c r="H589" i="3"/>
  <c r="I589" i="3" s="1"/>
  <c r="H590" i="3"/>
  <c r="I590" i="3" s="1"/>
  <c r="H591" i="3"/>
  <c r="I591" i="3" s="1"/>
  <c r="H592" i="3"/>
  <c r="I592" i="3" s="1"/>
  <c r="H593" i="3"/>
  <c r="I593" i="3" s="1"/>
  <c r="H594" i="3"/>
  <c r="I594" i="3" s="1"/>
  <c r="H595" i="3"/>
  <c r="I595" i="3" s="1"/>
  <c r="H596" i="3"/>
  <c r="I596" i="3" s="1"/>
  <c r="H597" i="3"/>
  <c r="I597" i="3" s="1"/>
  <c r="H598" i="3"/>
  <c r="I598" i="3" s="1"/>
  <c r="H599" i="3"/>
  <c r="I599" i="3" s="1"/>
  <c r="H600" i="3"/>
  <c r="I600" i="3" s="1"/>
  <c r="H601" i="3"/>
  <c r="I601" i="3" s="1"/>
  <c r="H602" i="3"/>
  <c r="I602" i="3" s="1"/>
  <c r="H603" i="3"/>
  <c r="I603" i="3" s="1"/>
  <c r="H604" i="3"/>
  <c r="I604" i="3" s="1"/>
  <c r="H605" i="3"/>
  <c r="I605" i="3" s="1"/>
  <c r="H606" i="3"/>
  <c r="I606" i="3" s="1"/>
  <c r="H607" i="3"/>
  <c r="I607" i="3" s="1"/>
  <c r="H608" i="3"/>
  <c r="I608" i="3" s="1"/>
  <c r="H609" i="3"/>
  <c r="I609" i="3" s="1"/>
  <c r="H610" i="3"/>
  <c r="I610" i="3" s="1"/>
  <c r="H611" i="3"/>
  <c r="I611" i="3" s="1"/>
  <c r="H612" i="3"/>
  <c r="I612" i="3" s="1"/>
  <c r="H613" i="3"/>
  <c r="I613" i="3" s="1"/>
  <c r="H614" i="3"/>
  <c r="I614" i="3" s="1"/>
  <c r="H615" i="3"/>
  <c r="I615" i="3" s="1"/>
  <c r="H616" i="3"/>
  <c r="I616" i="3" s="1"/>
  <c r="H617" i="3"/>
  <c r="I617" i="3" s="1"/>
  <c r="H618" i="3"/>
  <c r="I618" i="3" s="1"/>
  <c r="H619" i="3"/>
  <c r="I619" i="3" s="1"/>
  <c r="H620" i="3"/>
  <c r="I620" i="3" s="1"/>
  <c r="H621" i="3"/>
  <c r="I621" i="3" s="1"/>
  <c r="H622" i="3"/>
  <c r="I622" i="3" s="1"/>
  <c r="H623" i="3"/>
  <c r="I623" i="3" s="1"/>
  <c r="H624" i="3"/>
  <c r="I624" i="3" s="1"/>
  <c r="H625" i="3"/>
  <c r="I625" i="3" s="1"/>
  <c r="H626" i="3"/>
  <c r="I626" i="3" s="1"/>
  <c r="H627" i="3"/>
  <c r="I627" i="3" s="1"/>
  <c r="H628" i="3"/>
  <c r="I628" i="3" s="1"/>
  <c r="H629" i="3"/>
  <c r="I629" i="3" s="1"/>
  <c r="H630" i="3"/>
  <c r="I630" i="3" s="1"/>
  <c r="H631" i="3"/>
  <c r="I631" i="3" s="1"/>
  <c r="H632" i="3"/>
  <c r="I632" i="3" s="1"/>
  <c r="H633" i="3"/>
  <c r="I633" i="3" s="1"/>
  <c r="H634" i="3"/>
  <c r="I634" i="3" s="1"/>
  <c r="H635" i="3"/>
  <c r="I635" i="3" s="1"/>
  <c r="H636" i="3"/>
  <c r="I636" i="3" s="1"/>
  <c r="H637" i="3"/>
  <c r="I637" i="3" s="1"/>
  <c r="H638" i="3"/>
  <c r="I638" i="3" s="1"/>
  <c r="H639" i="3"/>
  <c r="I639" i="3" s="1"/>
  <c r="H640" i="3"/>
  <c r="I640" i="3" s="1"/>
  <c r="H641" i="3"/>
  <c r="I641" i="3" s="1"/>
  <c r="H642" i="3"/>
  <c r="I642" i="3" s="1"/>
  <c r="H643" i="3"/>
  <c r="I643" i="3" s="1"/>
  <c r="H644" i="3"/>
  <c r="I644" i="3" s="1"/>
  <c r="H645" i="3"/>
  <c r="I645" i="3" s="1"/>
  <c r="H646" i="3"/>
  <c r="I646" i="3" s="1"/>
  <c r="H647" i="3"/>
  <c r="I647" i="3" s="1"/>
  <c r="H648" i="3"/>
  <c r="I648" i="3" s="1"/>
  <c r="H649" i="3"/>
  <c r="I649" i="3" s="1"/>
  <c r="H650" i="3"/>
  <c r="I650" i="3" s="1"/>
  <c r="H651" i="3"/>
  <c r="I651" i="3" s="1"/>
  <c r="H652" i="3"/>
  <c r="I652" i="3" s="1"/>
  <c r="H653" i="3"/>
  <c r="I653" i="3" s="1"/>
  <c r="H654" i="3"/>
  <c r="I654" i="3" s="1"/>
  <c r="H655" i="3"/>
  <c r="I655" i="3" s="1"/>
  <c r="H656" i="3"/>
  <c r="I656" i="3" s="1"/>
  <c r="H657" i="3"/>
  <c r="I657" i="3" s="1"/>
  <c r="H658" i="3"/>
  <c r="I658" i="3" s="1"/>
  <c r="H659" i="3"/>
  <c r="I659" i="3" s="1"/>
  <c r="H660" i="3"/>
  <c r="I660" i="3" s="1"/>
  <c r="H661" i="3"/>
  <c r="I661" i="3" s="1"/>
  <c r="H662" i="3"/>
  <c r="I662" i="3" s="1"/>
  <c r="H663" i="3"/>
  <c r="I663" i="3" s="1"/>
  <c r="H664" i="3"/>
  <c r="I664" i="3" s="1"/>
  <c r="H665" i="3"/>
  <c r="I665" i="3" s="1"/>
  <c r="H666" i="3"/>
  <c r="I666" i="3" s="1"/>
  <c r="H667" i="3"/>
  <c r="I667" i="3" s="1"/>
  <c r="H668" i="3"/>
  <c r="I668" i="3" s="1"/>
  <c r="H669" i="3"/>
  <c r="I669" i="3" s="1"/>
  <c r="H670" i="3"/>
  <c r="I670" i="3" s="1"/>
  <c r="H671" i="3"/>
  <c r="I671" i="3" s="1"/>
  <c r="H672" i="3"/>
  <c r="I672" i="3" s="1"/>
  <c r="H673" i="3"/>
  <c r="I673" i="3" s="1"/>
  <c r="H674" i="3"/>
  <c r="I674" i="3" s="1"/>
  <c r="H675" i="3"/>
  <c r="I675" i="3" s="1"/>
  <c r="H676" i="3"/>
  <c r="I676" i="3" s="1"/>
  <c r="H677" i="3"/>
  <c r="I677" i="3" s="1"/>
  <c r="H678" i="3"/>
  <c r="I678" i="3" s="1"/>
  <c r="H679" i="3"/>
  <c r="I679" i="3" s="1"/>
  <c r="H680" i="3"/>
  <c r="I680" i="3" s="1"/>
  <c r="H681" i="3"/>
  <c r="I681" i="3" s="1"/>
  <c r="H682" i="3"/>
  <c r="I682" i="3" s="1"/>
  <c r="H683" i="3"/>
  <c r="I683" i="3" s="1"/>
  <c r="H684" i="3"/>
  <c r="I684" i="3" s="1"/>
  <c r="H685" i="3"/>
  <c r="I685" i="3" s="1"/>
  <c r="H686" i="3"/>
  <c r="I686" i="3" s="1"/>
  <c r="H687" i="3"/>
  <c r="I687" i="3" s="1"/>
  <c r="H688" i="3"/>
  <c r="I688" i="3" s="1"/>
  <c r="H689" i="3"/>
  <c r="I689" i="3" s="1"/>
  <c r="H690" i="3"/>
  <c r="I690" i="3" s="1"/>
  <c r="H691" i="3"/>
  <c r="I691" i="3" s="1"/>
  <c r="H692" i="3"/>
  <c r="I692" i="3" s="1"/>
  <c r="H693" i="3"/>
  <c r="I693" i="3" s="1"/>
  <c r="H694" i="3"/>
  <c r="I694" i="3" s="1"/>
  <c r="H695" i="3"/>
  <c r="I695" i="3" s="1"/>
  <c r="H696" i="3"/>
  <c r="I696" i="3" s="1"/>
  <c r="H697" i="3"/>
  <c r="I697" i="3" s="1"/>
  <c r="H698" i="3"/>
  <c r="I698" i="3" s="1"/>
  <c r="H699" i="3"/>
  <c r="I699" i="3" s="1"/>
  <c r="H700" i="3"/>
  <c r="I700" i="3" s="1"/>
  <c r="H701" i="3"/>
  <c r="I701" i="3" s="1"/>
  <c r="H702" i="3"/>
  <c r="I702" i="3" s="1"/>
  <c r="H703" i="3"/>
  <c r="I703" i="3" s="1"/>
  <c r="H704" i="3"/>
  <c r="I704" i="3" s="1"/>
  <c r="H705" i="3"/>
  <c r="I705" i="3" s="1"/>
  <c r="H706" i="3"/>
  <c r="I706" i="3" s="1"/>
  <c r="H707" i="3"/>
  <c r="I707" i="3" s="1"/>
  <c r="H708" i="3"/>
  <c r="I708" i="3" s="1"/>
  <c r="H709" i="3"/>
  <c r="I709" i="3" s="1"/>
  <c r="H710" i="3"/>
  <c r="I710" i="3" s="1"/>
  <c r="H711" i="3"/>
  <c r="I711" i="3" s="1"/>
  <c r="H712" i="3"/>
  <c r="I712" i="3" s="1"/>
  <c r="H713" i="3"/>
  <c r="I713" i="3" s="1"/>
  <c r="H714" i="3"/>
  <c r="I714" i="3" s="1"/>
  <c r="H715" i="3"/>
  <c r="I715" i="3" s="1"/>
  <c r="H716" i="3"/>
  <c r="I716" i="3" s="1"/>
  <c r="H717" i="3"/>
  <c r="I717" i="3" s="1"/>
  <c r="H718" i="3"/>
  <c r="I718" i="3" s="1"/>
  <c r="H719" i="3"/>
  <c r="I719" i="3" s="1"/>
  <c r="H720" i="3"/>
  <c r="I720" i="3" s="1"/>
  <c r="H721" i="3"/>
  <c r="I721" i="3" s="1"/>
  <c r="H722" i="3"/>
  <c r="I722" i="3" s="1"/>
  <c r="H723" i="3"/>
  <c r="I723" i="3" s="1"/>
  <c r="H724" i="3"/>
  <c r="I724" i="3" s="1"/>
  <c r="H725" i="3"/>
  <c r="I725" i="3" s="1"/>
  <c r="H726" i="3"/>
  <c r="I726" i="3" s="1"/>
  <c r="H727" i="3"/>
  <c r="I727" i="3" s="1"/>
  <c r="H728" i="3"/>
  <c r="I728" i="3" s="1"/>
  <c r="H729" i="3"/>
  <c r="I729" i="3" s="1"/>
  <c r="H730" i="3"/>
  <c r="I730" i="3" s="1"/>
  <c r="H731" i="3"/>
  <c r="I731" i="3" s="1"/>
  <c r="H732" i="3"/>
  <c r="I732" i="3" s="1"/>
  <c r="H733" i="3"/>
  <c r="I733" i="3" s="1"/>
  <c r="H734" i="3"/>
  <c r="I734" i="3" s="1"/>
  <c r="H735" i="3"/>
  <c r="I735" i="3" s="1"/>
  <c r="H736" i="3"/>
  <c r="I736" i="3" s="1"/>
  <c r="H737" i="3"/>
  <c r="I737" i="3" s="1"/>
  <c r="H738" i="3"/>
  <c r="I738" i="3" s="1"/>
  <c r="H739" i="3"/>
  <c r="I739" i="3" s="1"/>
  <c r="H740" i="3"/>
  <c r="I740" i="3" s="1"/>
  <c r="H741" i="3"/>
  <c r="I741" i="3" s="1"/>
  <c r="H742" i="3"/>
  <c r="I742" i="3" s="1"/>
  <c r="H743" i="3"/>
  <c r="I743" i="3" s="1"/>
  <c r="H744" i="3"/>
  <c r="I744" i="3" s="1"/>
  <c r="H745" i="3"/>
  <c r="I745" i="3" s="1"/>
  <c r="H746" i="3"/>
  <c r="I746" i="3" s="1"/>
  <c r="H747" i="3"/>
  <c r="I747" i="3" s="1"/>
  <c r="H748" i="3"/>
  <c r="I748" i="3" s="1"/>
  <c r="H749" i="3"/>
  <c r="I749" i="3" s="1"/>
  <c r="H750" i="3"/>
  <c r="I750" i="3" s="1"/>
  <c r="H751" i="3"/>
  <c r="I751" i="3" s="1"/>
  <c r="H752" i="3"/>
  <c r="I752" i="3" s="1"/>
  <c r="H753" i="3"/>
  <c r="I753" i="3" s="1"/>
  <c r="H754" i="3"/>
  <c r="I754" i="3" s="1"/>
  <c r="H755" i="3"/>
  <c r="I755" i="3" s="1"/>
  <c r="H756" i="3"/>
  <c r="I756" i="3" s="1"/>
  <c r="H757" i="3"/>
  <c r="I757" i="3" s="1"/>
  <c r="H758" i="3"/>
  <c r="I758" i="3" s="1"/>
  <c r="H759" i="3"/>
  <c r="I759" i="3" s="1"/>
  <c r="H760" i="3"/>
  <c r="I760" i="3" s="1"/>
  <c r="H761" i="3"/>
  <c r="I761" i="3" s="1"/>
  <c r="H762" i="3"/>
  <c r="I762" i="3" s="1"/>
  <c r="H763" i="3"/>
  <c r="I763" i="3" s="1"/>
  <c r="H764" i="3"/>
  <c r="I764" i="3" s="1"/>
  <c r="H765" i="3"/>
  <c r="I765" i="3" s="1"/>
  <c r="H766" i="3"/>
  <c r="I766" i="3" s="1"/>
  <c r="H767" i="3"/>
  <c r="I767" i="3" s="1"/>
  <c r="H768" i="3"/>
  <c r="I768" i="3" s="1"/>
  <c r="H769" i="3"/>
  <c r="I769" i="3" s="1"/>
  <c r="H770" i="3"/>
  <c r="I770" i="3" s="1"/>
  <c r="H771" i="3"/>
  <c r="I771" i="3" s="1"/>
  <c r="H772" i="3"/>
  <c r="I772" i="3" s="1"/>
  <c r="H773" i="3"/>
  <c r="I773" i="3" s="1"/>
  <c r="H774" i="3"/>
  <c r="I774" i="3" s="1"/>
  <c r="H775" i="3"/>
  <c r="I775" i="3" s="1"/>
  <c r="H776" i="3"/>
  <c r="I776" i="3" s="1"/>
  <c r="H777" i="3"/>
  <c r="I777" i="3" s="1"/>
  <c r="H778" i="3"/>
  <c r="I778" i="3" s="1"/>
  <c r="H779" i="3"/>
  <c r="I779" i="3" s="1"/>
  <c r="H780" i="3"/>
  <c r="I780" i="3" s="1"/>
  <c r="H781" i="3"/>
  <c r="I781" i="3" s="1"/>
  <c r="H782" i="3"/>
  <c r="I782" i="3" s="1"/>
  <c r="H783" i="3"/>
  <c r="I783" i="3" s="1"/>
  <c r="H784" i="3"/>
  <c r="I784" i="3" s="1"/>
  <c r="H785" i="3"/>
  <c r="I785" i="3" s="1"/>
  <c r="H786" i="3"/>
  <c r="I786" i="3" s="1"/>
  <c r="H787" i="3"/>
  <c r="I787" i="3" s="1"/>
  <c r="H788" i="3"/>
  <c r="I788" i="3" s="1"/>
  <c r="H789" i="3"/>
  <c r="I789" i="3" s="1"/>
  <c r="H790" i="3"/>
  <c r="I790" i="3" s="1"/>
  <c r="H791" i="3"/>
  <c r="I791" i="3" s="1"/>
  <c r="H792" i="3"/>
  <c r="I792" i="3" s="1"/>
  <c r="H793" i="3"/>
  <c r="I793" i="3" s="1"/>
  <c r="H794" i="3"/>
  <c r="I794" i="3" s="1"/>
  <c r="H795" i="3"/>
  <c r="I795" i="3" s="1"/>
  <c r="H796" i="3"/>
  <c r="I796" i="3" s="1"/>
  <c r="H797" i="3"/>
  <c r="I797" i="3" s="1"/>
  <c r="H798" i="3"/>
  <c r="I798" i="3" s="1"/>
  <c r="H799" i="3"/>
  <c r="I799" i="3" s="1"/>
  <c r="H800" i="3"/>
  <c r="I800" i="3" s="1"/>
  <c r="H801" i="3"/>
  <c r="I801" i="3" s="1"/>
  <c r="H802" i="3"/>
  <c r="I802" i="3" s="1"/>
  <c r="H803" i="3"/>
  <c r="I803" i="3" s="1"/>
  <c r="H804" i="3"/>
  <c r="I804" i="3" s="1"/>
  <c r="H805" i="3"/>
  <c r="I805" i="3" s="1"/>
  <c r="H806" i="3"/>
  <c r="I806" i="3" s="1"/>
  <c r="H807" i="3"/>
  <c r="I807" i="3" s="1"/>
  <c r="H808" i="3"/>
  <c r="I808" i="3" s="1"/>
  <c r="H809" i="3"/>
  <c r="I809" i="3" s="1"/>
  <c r="H810" i="3"/>
  <c r="I810" i="3" s="1"/>
  <c r="H811" i="3"/>
  <c r="I811" i="3" s="1"/>
  <c r="H812" i="3"/>
  <c r="I812" i="3" s="1"/>
  <c r="H813" i="3"/>
  <c r="I813" i="3" s="1"/>
  <c r="H814" i="3"/>
  <c r="I814" i="3" s="1"/>
  <c r="H815" i="3"/>
  <c r="I815" i="3" s="1"/>
  <c r="H816" i="3"/>
  <c r="I816" i="3" s="1"/>
  <c r="H817" i="3"/>
  <c r="I817" i="3" s="1"/>
  <c r="H818" i="3"/>
  <c r="I818" i="3" s="1"/>
  <c r="H819" i="3"/>
  <c r="I819" i="3" s="1"/>
  <c r="H820" i="3"/>
  <c r="I820" i="3" s="1"/>
  <c r="H821" i="3"/>
  <c r="I821" i="3" s="1"/>
  <c r="H822" i="3"/>
  <c r="I822" i="3" s="1"/>
  <c r="H823" i="3"/>
  <c r="I823" i="3" s="1"/>
  <c r="H824" i="3"/>
  <c r="I824" i="3" s="1"/>
  <c r="H825" i="3"/>
  <c r="I825" i="3" s="1"/>
  <c r="H826" i="3"/>
  <c r="I826" i="3" s="1"/>
  <c r="H827" i="3"/>
  <c r="I827" i="3" s="1"/>
  <c r="H828" i="3"/>
  <c r="I828" i="3" s="1"/>
  <c r="H829" i="3"/>
  <c r="I829" i="3" s="1"/>
  <c r="H830" i="3"/>
  <c r="I830" i="3" s="1"/>
  <c r="H831" i="3"/>
  <c r="I831" i="3" s="1"/>
  <c r="H832" i="3"/>
  <c r="I832" i="3" s="1"/>
  <c r="H833" i="3"/>
  <c r="I833" i="3" s="1"/>
  <c r="H834" i="3"/>
  <c r="I834" i="3" s="1"/>
  <c r="H835" i="3"/>
  <c r="I835" i="3" s="1"/>
  <c r="H836" i="3"/>
  <c r="I836" i="3" s="1"/>
  <c r="H837" i="3"/>
  <c r="I837" i="3" s="1"/>
  <c r="H838" i="3"/>
  <c r="I838" i="3" s="1"/>
  <c r="H839" i="3"/>
  <c r="I839" i="3" s="1"/>
  <c r="H840" i="3"/>
  <c r="I840" i="3" s="1"/>
  <c r="H841" i="3"/>
  <c r="I841" i="3" s="1"/>
  <c r="H842" i="3"/>
  <c r="I842" i="3" s="1"/>
  <c r="H843" i="3"/>
  <c r="I843" i="3" s="1"/>
  <c r="H844" i="3"/>
  <c r="I844" i="3" s="1"/>
  <c r="H845" i="3"/>
  <c r="I845" i="3" s="1"/>
  <c r="H846" i="3"/>
  <c r="I846" i="3" s="1"/>
  <c r="H847" i="3"/>
  <c r="I847" i="3" s="1"/>
  <c r="H848" i="3"/>
  <c r="I848" i="3" s="1"/>
  <c r="H849" i="3"/>
  <c r="I849" i="3" s="1"/>
  <c r="H850" i="3"/>
  <c r="I850" i="3" s="1"/>
  <c r="H851" i="3"/>
  <c r="I851" i="3" s="1"/>
  <c r="H852" i="3"/>
  <c r="I852" i="3" s="1"/>
  <c r="H853" i="3"/>
  <c r="I853" i="3" s="1"/>
  <c r="H854" i="3"/>
  <c r="I854" i="3" s="1"/>
  <c r="H855" i="3"/>
  <c r="I855" i="3" s="1"/>
  <c r="H856" i="3"/>
  <c r="I856" i="3" s="1"/>
  <c r="H857" i="3"/>
  <c r="I857" i="3" s="1"/>
  <c r="H858" i="3"/>
  <c r="I858" i="3" s="1"/>
  <c r="H859" i="3"/>
  <c r="I859" i="3" s="1"/>
  <c r="H860" i="3"/>
  <c r="I860" i="3" s="1"/>
  <c r="H861" i="3"/>
  <c r="I861" i="3" s="1"/>
  <c r="H862" i="3"/>
  <c r="I862" i="3" s="1"/>
  <c r="H863" i="3"/>
  <c r="I863" i="3" s="1"/>
  <c r="H864" i="3"/>
  <c r="I864" i="3" s="1"/>
  <c r="H865" i="3"/>
  <c r="I865" i="3" s="1"/>
  <c r="H866" i="3"/>
  <c r="I866" i="3" s="1"/>
  <c r="H867" i="3"/>
  <c r="I867" i="3" s="1"/>
  <c r="H868" i="3"/>
  <c r="I868" i="3" s="1"/>
  <c r="H869" i="3"/>
  <c r="I869" i="3" s="1"/>
  <c r="H870" i="3"/>
  <c r="I870" i="3" s="1"/>
  <c r="H871" i="3"/>
  <c r="I871" i="3" s="1"/>
  <c r="H872" i="3"/>
  <c r="I872" i="3" s="1"/>
  <c r="H873" i="3"/>
  <c r="I873" i="3" s="1"/>
  <c r="H874" i="3"/>
  <c r="I874" i="3" s="1"/>
  <c r="H875" i="3"/>
  <c r="I875" i="3" s="1"/>
  <c r="H876" i="3"/>
  <c r="I876" i="3" s="1"/>
  <c r="H877" i="3"/>
  <c r="I877" i="3" s="1"/>
  <c r="H878" i="3"/>
  <c r="I878" i="3" s="1"/>
  <c r="H879" i="3"/>
  <c r="I879" i="3" s="1"/>
  <c r="H880" i="3"/>
  <c r="I880" i="3" s="1"/>
  <c r="H881" i="3"/>
  <c r="I881" i="3" s="1"/>
  <c r="H882" i="3"/>
  <c r="I882" i="3" s="1"/>
  <c r="H883" i="3"/>
  <c r="I883" i="3" s="1"/>
  <c r="H884" i="3"/>
  <c r="I884" i="3" s="1"/>
  <c r="H885" i="3"/>
  <c r="I885" i="3" s="1"/>
  <c r="H886" i="3"/>
  <c r="I886" i="3" s="1"/>
  <c r="H887" i="3"/>
  <c r="I887" i="3" s="1"/>
  <c r="H888" i="3"/>
  <c r="I888" i="3" s="1"/>
  <c r="H889" i="3"/>
  <c r="I889" i="3" s="1"/>
  <c r="H890" i="3"/>
  <c r="I890" i="3" s="1"/>
  <c r="H891" i="3"/>
  <c r="I891" i="3" s="1"/>
  <c r="H892" i="3"/>
  <c r="I892" i="3" s="1"/>
  <c r="H893" i="3"/>
  <c r="I893" i="3" s="1"/>
  <c r="H894" i="3"/>
  <c r="I894" i="3" s="1"/>
  <c r="H895" i="3"/>
  <c r="I895" i="3" s="1"/>
  <c r="H896" i="3"/>
  <c r="I896" i="3" s="1"/>
  <c r="H897" i="3"/>
  <c r="I897" i="3" s="1"/>
  <c r="H898" i="3"/>
  <c r="I898" i="3" s="1"/>
  <c r="H899" i="3"/>
  <c r="I899" i="3" s="1"/>
  <c r="H900" i="3"/>
  <c r="I900" i="3" s="1"/>
  <c r="H901" i="3"/>
  <c r="I901" i="3" s="1"/>
  <c r="H902" i="3"/>
  <c r="I902" i="3" s="1"/>
  <c r="H903" i="3"/>
  <c r="I903" i="3" s="1"/>
  <c r="H904" i="3"/>
  <c r="I904" i="3" s="1"/>
  <c r="H905" i="3"/>
  <c r="I905" i="3" s="1"/>
  <c r="H906" i="3"/>
  <c r="I906" i="3" s="1"/>
  <c r="H907" i="3"/>
  <c r="I907" i="3" s="1"/>
  <c r="H908" i="3"/>
  <c r="I908" i="3" s="1"/>
  <c r="H909" i="3"/>
  <c r="I909" i="3" s="1"/>
  <c r="H910" i="3"/>
  <c r="I910" i="3" s="1"/>
  <c r="H911" i="3"/>
  <c r="I911" i="3" s="1"/>
  <c r="H912" i="3"/>
  <c r="I912" i="3" s="1"/>
  <c r="H913" i="3"/>
  <c r="I913" i="3" s="1"/>
  <c r="H914" i="3"/>
  <c r="I914" i="3" s="1"/>
  <c r="H915" i="3"/>
  <c r="I915" i="3" s="1"/>
  <c r="H916" i="3"/>
  <c r="I916" i="3" s="1"/>
  <c r="H917" i="3"/>
  <c r="I917" i="3" s="1"/>
  <c r="H918" i="3"/>
  <c r="I918" i="3" s="1"/>
  <c r="H919" i="3"/>
  <c r="I919" i="3" s="1"/>
  <c r="H920" i="3"/>
  <c r="I920" i="3" s="1"/>
  <c r="H921" i="3"/>
  <c r="I921" i="3" s="1"/>
  <c r="H922" i="3"/>
  <c r="I922" i="3" s="1"/>
  <c r="H923" i="3"/>
  <c r="I923" i="3" s="1"/>
  <c r="H924" i="3"/>
  <c r="I924" i="3" s="1"/>
  <c r="H925" i="3"/>
  <c r="I925" i="3" s="1"/>
  <c r="H926" i="3"/>
  <c r="I926" i="3" s="1"/>
  <c r="H927" i="3"/>
  <c r="I927" i="3" s="1"/>
  <c r="H928" i="3"/>
  <c r="I928" i="3" s="1"/>
  <c r="H929" i="3"/>
  <c r="I929" i="3" s="1"/>
  <c r="H930" i="3"/>
  <c r="I930" i="3" s="1"/>
  <c r="H931" i="3"/>
  <c r="I931" i="3" s="1"/>
  <c r="H932" i="3"/>
  <c r="I932" i="3" s="1"/>
  <c r="H933" i="3"/>
  <c r="I933" i="3" s="1"/>
  <c r="H934" i="3"/>
  <c r="I934" i="3" s="1"/>
  <c r="H935" i="3"/>
  <c r="I935" i="3" s="1"/>
  <c r="H936" i="3"/>
  <c r="I936" i="3" s="1"/>
  <c r="H937" i="3"/>
  <c r="I937" i="3" s="1"/>
  <c r="H938" i="3"/>
  <c r="I938" i="3" s="1"/>
  <c r="H939" i="3"/>
  <c r="I939" i="3" s="1"/>
  <c r="H940" i="3"/>
  <c r="I940" i="3" s="1"/>
  <c r="H941" i="3"/>
  <c r="I941" i="3" s="1"/>
  <c r="H942" i="3"/>
  <c r="I942" i="3" s="1"/>
  <c r="H943" i="3"/>
  <c r="I943" i="3" s="1"/>
  <c r="H944" i="3"/>
  <c r="I944" i="3" s="1"/>
  <c r="H945" i="3"/>
  <c r="I945" i="3" s="1"/>
  <c r="H946" i="3"/>
  <c r="I946" i="3" s="1"/>
  <c r="H947" i="3"/>
  <c r="I947" i="3" s="1"/>
  <c r="H948" i="3"/>
  <c r="I948" i="3" s="1"/>
  <c r="H949" i="3"/>
  <c r="I949" i="3" s="1"/>
  <c r="H950" i="3"/>
  <c r="I950" i="3" s="1"/>
  <c r="H951" i="3"/>
  <c r="I951" i="3" s="1"/>
  <c r="H952" i="3"/>
  <c r="I952" i="3" s="1"/>
  <c r="H953" i="3"/>
  <c r="I953" i="3" s="1"/>
  <c r="H954" i="3"/>
  <c r="I954" i="3" s="1"/>
  <c r="H955" i="3"/>
  <c r="I955" i="3" s="1"/>
  <c r="H956" i="3"/>
  <c r="I956" i="3" s="1"/>
  <c r="H957" i="3"/>
  <c r="I957" i="3" s="1"/>
  <c r="H958" i="3"/>
  <c r="I958" i="3" s="1"/>
  <c r="H959" i="3"/>
  <c r="I959" i="3" s="1"/>
  <c r="H960" i="3"/>
  <c r="I960" i="3" s="1"/>
  <c r="H961" i="3"/>
  <c r="I961" i="3" s="1"/>
  <c r="H962" i="3"/>
  <c r="I962" i="3" s="1"/>
  <c r="H963" i="3"/>
  <c r="I963" i="3" s="1"/>
  <c r="H964" i="3"/>
  <c r="I964" i="3" s="1"/>
  <c r="H965" i="3"/>
  <c r="I965" i="3" s="1"/>
  <c r="H966" i="3"/>
  <c r="I966" i="3" s="1"/>
  <c r="H967" i="3"/>
  <c r="I967" i="3" s="1"/>
  <c r="H968" i="3"/>
  <c r="I968" i="3" s="1"/>
  <c r="H969" i="3"/>
  <c r="I969" i="3" s="1"/>
  <c r="H970" i="3"/>
  <c r="I970" i="3" s="1"/>
  <c r="H971" i="3"/>
  <c r="I971" i="3" s="1"/>
  <c r="H972" i="3"/>
  <c r="I972" i="3" s="1"/>
  <c r="H973" i="3"/>
  <c r="I973" i="3" s="1"/>
  <c r="H974" i="3"/>
  <c r="I974" i="3" s="1"/>
  <c r="H975" i="3"/>
  <c r="I975" i="3" s="1"/>
  <c r="H976" i="3"/>
  <c r="I976" i="3" s="1"/>
  <c r="H977" i="3"/>
  <c r="I977" i="3" s="1"/>
  <c r="H978" i="3"/>
  <c r="I978" i="3" s="1"/>
  <c r="H979" i="3"/>
  <c r="I979" i="3" s="1"/>
  <c r="H980" i="3"/>
  <c r="I980" i="3" s="1"/>
  <c r="H981" i="3"/>
  <c r="I981" i="3" s="1"/>
  <c r="H982" i="3"/>
  <c r="I982" i="3" s="1"/>
  <c r="H983" i="3"/>
  <c r="I983" i="3" s="1"/>
  <c r="H984" i="3"/>
  <c r="I984" i="3" s="1"/>
  <c r="H985" i="3"/>
  <c r="I985" i="3" s="1"/>
  <c r="H986" i="3"/>
  <c r="I986" i="3" s="1"/>
  <c r="H987" i="3"/>
  <c r="I987" i="3" s="1"/>
  <c r="H988" i="3"/>
  <c r="I988" i="3" s="1"/>
  <c r="H989" i="3"/>
  <c r="I989" i="3" s="1"/>
  <c r="H990" i="3"/>
  <c r="I990" i="3" s="1"/>
  <c r="H991" i="3"/>
  <c r="I991" i="3" s="1"/>
  <c r="H992" i="3"/>
  <c r="I992" i="3" s="1"/>
  <c r="H993" i="3"/>
  <c r="I993" i="3" s="1"/>
  <c r="H994" i="3"/>
  <c r="I994" i="3" s="1"/>
  <c r="H995" i="3"/>
  <c r="I995" i="3" s="1"/>
  <c r="H996" i="3"/>
  <c r="I996" i="3" s="1"/>
  <c r="H997" i="3"/>
  <c r="I997" i="3" s="1"/>
  <c r="H998" i="3"/>
  <c r="I998" i="3" s="1"/>
  <c r="H999" i="3"/>
  <c r="I999" i="3" s="1"/>
  <c r="H1000" i="3"/>
  <c r="I1000" i="3" s="1"/>
  <c r="H1001" i="3"/>
  <c r="I1001" i="3" s="1"/>
  <c r="H1002" i="3"/>
  <c r="I1002" i="3" s="1"/>
  <c r="H1003" i="3"/>
  <c r="I1003" i="3" s="1"/>
  <c r="H1004" i="3"/>
  <c r="I1004" i="3" s="1"/>
  <c r="H1005" i="3"/>
  <c r="I1005" i="3" s="1"/>
  <c r="H1006" i="3"/>
  <c r="I1006" i="3" s="1"/>
  <c r="H1007" i="3"/>
  <c r="I1007" i="3" s="1"/>
  <c r="H1008" i="3"/>
  <c r="I1008" i="3" s="1"/>
  <c r="H1009" i="3"/>
  <c r="I1009" i="3" s="1"/>
  <c r="H1010" i="3"/>
  <c r="I1010" i="3" s="1"/>
  <c r="H1011" i="3"/>
  <c r="I1011" i="3" s="1"/>
  <c r="H1012" i="3"/>
  <c r="I1012" i="3" s="1"/>
  <c r="H1013" i="3"/>
  <c r="I1013" i="3" s="1"/>
  <c r="H1014" i="3"/>
  <c r="I1014" i="3" s="1"/>
  <c r="H1015" i="3"/>
  <c r="I1015" i="3" s="1"/>
  <c r="H1016" i="3"/>
  <c r="I1016" i="3" s="1"/>
  <c r="H1017" i="3"/>
  <c r="I1017" i="3" s="1"/>
  <c r="H1018" i="3"/>
  <c r="I1018" i="3" s="1"/>
  <c r="H1019" i="3"/>
  <c r="I1019" i="3" s="1"/>
  <c r="H1020" i="3"/>
  <c r="I1020" i="3" s="1"/>
  <c r="H1021" i="3"/>
  <c r="I1021" i="3" s="1"/>
  <c r="H1022" i="3"/>
  <c r="I1022" i="3" s="1"/>
  <c r="H1023" i="3"/>
  <c r="I1023" i="3" s="1"/>
  <c r="H1024" i="3"/>
  <c r="I1024" i="3" s="1"/>
  <c r="H1025" i="3"/>
  <c r="I1025" i="3" s="1"/>
  <c r="H1026" i="3"/>
  <c r="I1026" i="3" s="1"/>
  <c r="H1027" i="3"/>
  <c r="I1027" i="3" s="1"/>
  <c r="H1028" i="3"/>
  <c r="I1028" i="3" s="1"/>
  <c r="H1029" i="3"/>
  <c r="I1029" i="3" s="1"/>
  <c r="H1030" i="3"/>
  <c r="I1030" i="3" s="1"/>
  <c r="H1031" i="3"/>
  <c r="I1031" i="3" s="1"/>
  <c r="H1032" i="3"/>
  <c r="I1032" i="3" s="1"/>
  <c r="H1033" i="3"/>
  <c r="I1033" i="3" s="1"/>
  <c r="H1034" i="3"/>
  <c r="I1034" i="3" s="1"/>
  <c r="H1035" i="3"/>
  <c r="I1035" i="3" s="1"/>
  <c r="H1036" i="3"/>
  <c r="I1036" i="3" s="1"/>
  <c r="H1037" i="3"/>
  <c r="I1037" i="3" s="1"/>
  <c r="H1038" i="3"/>
  <c r="I1038" i="3" s="1"/>
  <c r="H1039" i="3"/>
  <c r="I1039" i="3" s="1"/>
  <c r="H1040" i="3"/>
  <c r="I1040" i="3" s="1"/>
  <c r="H1041" i="3"/>
  <c r="I1041" i="3" s="1"/>
  <c r="H1042" i="3"/>
  <c r="I1042" i="3" s="1"/>
  <c r="H1043" i="3"/>
  <c r="I1043" i="3" s="1"/>
  <c r="H1044" i="3"/>
  <c r="I1044" i="3" s="1"/>
  <c r="H1045" i="3"/>
  <c r="I1045" i="3" s="1"/>
  <c r="H1046" i="3"/>
  <c r="I1046" i="3" s="1"/>
  <c r="H1047" i="3"/>
  <c r="I1047" i="3" s="1"/>
  <c r="H1048" i="3"/>
  <c r="I1048" i="3" s="1"/>
  <c r="H1049" i="3"/>
  <c r="I1049" i="3" s="1"/>
  <c r="H1050" i="3"/>
  <c r="I1050" i="3" s="1"/>
  <c r="H1051" i="3"/>
  <c r="I1051" i="3" s="1"/>
  <c r="H1052" i="3"/>
  <c r="I1052" i="3" s="1"/>
  <c r="H1053" i="3"/>
  <c r="I1053" i="3" s="1"/>
  <c r="H1054" i="3"/>
  <c r="I1054" i="3" s="1"/>
  <c r="H1055" i="3"/>
  <c r="I1055" i="3" s="1"/>
  <c r="H1056" i="3"/>
  <c r="I1056" i="3" s="1"/>
  <c r="H1057" i="3"/>
  <c r="I1057" i="3" s="1"/>
  <c r="H1058" i="3"/>
  <c r="I1058" i="3" s="1"/>
  <c r="H1059" i="3"/>
  <c r="I1059" i="3" s="1"/>
  <c r="H1060" i="3"/>
  <c r="I1060" i="3" s="1"/>
  <c r="H1061" i="3"/>
  <c r="I1061" i="3" s="1"/>
  <c r="H1062" i="3"/>
  <c r="I1062" i="3" s="1"/>
  <c r="H1063" i="3"/>
  <c r="I1063" i="3" s="1"/>
  <c r="H1064" i="3"/>
  <c r="I1064" i="3" s="1"/>
  <c r="H1065" i="3"/>
  <c r="I1065" i="3" s="1"/>
  <c r="H1066" i="3"/>
  <c r="I1066" i="3" s="1"/>
  <c r="H1067" i="3"/>
  <c r="I1067" i="3" s="1"/>
  <c r="H1068" i="3"/>
  <c r="I1068" i="3" s="1"/>
  <c r="H1069" i="3"/>
  <c r="I1069" i="3" s="1"/>
  <c r="H1070" i="3"/>
  <c r="I1070" i="3" s="1"/>
  <c r="H1071" i="3"/>
  <c r="I1071" i="3" s="1"/>
  <c r="H1072" i="3"/>
  <c r="I1072" i="3" s="1"/>
  <c r="H1073" i="3"/>
  <c r="I1073" i="3" s="1"/>
  <c r="H1074" i="3"/>
  <c r="I1074" i="3" s="1"/>
  <c r="H1075" i="3"/>
  <c r="I1075" i="3" s="1"/>
  <c r="H1076" i="3"/>
  <c r="I1076" i="3" s="1"/>
  <c r="H1077" i="3"/>
  <c r="I1077" i="3" s="1"/>
  <c r="H1078" i="3"/>
  <c r="I1078" i="3" s="1"/>
  <c r="H1079" i="3"/>
  <c r="I1079" i="3" s="1"/>
  <c r="H1080" i="3"/>
  <c r="I1080" i="3" s="1"/>
  <c r="H1081" i="3"/>
  <c r="I1081" i="3" s="1"/>
  <c r="H1082" i="3"/>
  <c r="I1082" i="3" s="1"/>
  <c r="H1083" i="3"/>
  <c r="I1083" i="3" s="1"/>
  <c r="H1084" i="3"/>
  <c r="I1084" i="3" s="1"/>
  <c r="H1085" i="3"/>
  <c r="I1085" i="3" s="1"/>
  <c r="H1086" i="3"/>
  <c r="I1086" i="3" s="1"/>
  <c r="H1087" i="3"/>
  <c r="I1087" i="3" s="1"/>
  <c r="H1088" i="3"/>
  <c r="I1088" i="3" s="1"/>
  <c r="H1089" i="3"/>
  <c r="I1089" i="3" s="1"/>
  <c r="H1090" i="3"/>
  <c r="I1090" i="3" s="1"/>
  <c r="H1091" i="3"/>
  <c r="I1091" i="3" s="1"/>
  <c r="H1092" i="3"/>
  <c r="I1092" i="3" s="1"/>
  <c r="H1093" i="3"/>
  <c r="I1093" i="3" s="1"/>
  <c r="H1094" i="3"/>
  <c r="I1094" i="3" s="1"/>
  <c r="H1095" i="3"/>
  <c r="I1095" i="3" s="1"/>
  <c r="H1096" i="3"/>
  <c r="I1096" i="3" s="1"/>
  <c r="H1097" i="3"/>
  <c r="I1097" i="3" s="1"/>
  <c r="H1098" i="3"/>
  <c r="I1098" i="3" s="1"/>
  <c r="H1099" i="3"/>
  <c r="I1099" i="3" s="1"/>
  <c r="H1100" i="3"/>
  <c r="I1100" i="3" s="1"/>
  <c r="H1101" i="3"/>
  <c r="I1101" i="3" s="1"/>
  <c r="H1102" i="3"/>
  <c r="I1102" i="3" s="1"/>
  <c r="H1103" i="3"/>
  <c r="I1103" i="3" s="1"/>
  <c r="H1104" i="3"/>
  <c r="I1104" i="3" s="1"/>
  <c r="H1105" i="3"/>
  <c r="I1105" i="3" s="1"/>
  <c r="H1106" i="3"/>
  <c r="I1106" i="3" s="1"/>
  <c r="H1107" i="3"/>
  <c r="I1107" i="3" s="1"/>
  <c r="H1108" i="3"/>
  <c r="I1108" i="3" s="1"/>
  <c r="H1109" i="3"/>
  <c r="I1109" i="3" s="1"/>
  <c r="H1110" i="3"/>
  <c r="I1110" i="3" s="1"/>
  <c r="H1111" i="3"/>
  <c r="I1111" i="3" s="1"/>
  <c r="H1112" i="3"/>
  <c r="I1112" i="3" s="1"/>
  <c r="H1113" i="3"/>
  <c r="I1113" i="3" s="1"/>
  <c r="H1114" i="3"/>
  <c r="I1114" i="3" s="1"/>
  <c r="H1115" i="3"/>
  <c r="I1115" i="3" s="1"/>
  <c r="H1116" i="3"/>
  <c r="I1116" i="3" s="1"/>
  <c r="H1117" i="3"/>
  <c r="I1117" i="3" s="1"/>
  <c r="H1118" i="3"/>
  <c r="I1118" i="3" s="1"/>
  <c r="H1119" i="3"/>
  <c r="I1119" i="3" s="1"/>
  <c r="H1120" i="3"/>
  <c r="I1120" i="3" s="1"/>
  <c r="H1121" i="3"/>
  <c r="I1121" i="3" s="1"/>
  <c r="H1122" i="3"/>
  <c r="I1122" i="3" s="1"/>
  <c r="H1123" i="3"/>
  <c r="I1123" i="3" s="1"/>
  <c r="H1124" i="3"/>
  <c r="I1124" i="3" s="1"/>
  <c r="H1125" i="3"/>
  <c r="I1125" i="3" s="1"/>
  <c r="H1126" i="3"/>
  <c r="I1126" i="3" s="1"/>
  <c r="H1127" i="3"/>
  <c r="I1127" i="3" s="1"/>
  <c r="H1128" i="3"/>
  <c r="I1128" i="3" s="1"/>
  <c r="H1129" i="3"/>
  <c r="I1129" i="3" s="1"/>
  <c r="H1130" i="3"/>
  <c r="I1130" i="3" s="1"/>
  <c r="H1131" i="3"/>
  <c r="I1131" i="3" s="1"/>
  <c r="H1132" i="3"/>
  <c r="I1132" i="3" s="1"/>
  <c r="H1133" i="3"/>
  <c r="I1133" i="3" s="1"/>
  <c r="H1134" i="3"/>
  <c r="I1134" i="3" s="1"/>
  <c r="H1135" i="3"/>
  <c r="I1135" i="3" s="1"/>
  <c r="H1136" i="3"/>
  <c r="I1136" i="3" s="1"/>
  <c r="H1137" i="3"/>
  <c r="I1137" i="3" s="1"/>
  <c r="H1138" i="3"/>
  <c r="I1138" i="3" s="1"/>
  <c r="H1139" i="3"/>
  <c r="I1139" i="3" s="1"/>
  <c r="H1140" i="3"/>
  <c r="I1140" i="3" s="1"/>
  <c r="H1141" i="3"/>
  <c r="I1141" i="3" s="1"/>
  <c r="H1142" i="3"/>
  <c r="I1142" i="3" s="1"/>
  <c r="H1143" i="3"/>
  <c r="I1143" i="3" s="1"/>
  <c r="H1144" i="3"/>
  <c r="I1144" i="3" s="1"/>
  <c r="H1145" i="3"/>
  <c r="I1145" i="3" s="1"/>
  <c r="H1146" i="3"/>
  <c r="I1146" i="3" s="1"/>
  <c r="H1147" i="3"/>
  <c r="I1147" i="3" s="1"/>
  <c r="H1148" i="3"/>
  <c r="I1148" i="3" s="1"/>
  <c r="H1149" i="3"/>
  <c r="I1149" i="3" s="1"/>
  <c r="H1150" i="3"/>
  <c r="I1150" i="3" s="1"/>
  <c r="H1151" i="3"/>
  <c r="I1151" i="3" s="1"/>
  <c r="H1152" i="3"/>
  <c r="I1152" i="3" s="1"/>
  <c r="H1153" i="3"/>
  <c r="I1153" i="3" s="1"/>
  <c r="H1154" i="3"/>
  <c r="I1154" i="3" s="1"/>
  <c r="H1155" i="3"/>
  <c r="I1155" i="3" s="1"/>
  <c r="H1156" i="3"/>
  <c r="I1156" i="3" s="1"/>
  <c r="H1157" i="3"/>
  <c r="I1157" i="3" s="1"/>
  <c r="H1158" i="3"/>
  <c r="I1158" i="3" s="1"/>
  <c r="H1159" i="3"/>
  <c r="I1159" i="3" s="1"/>
  <c r="H1160" i="3"/>
  <c r="I1160" i="3" s="1"/>
  <c r="H1161" i="3"/>
  <c r="I1161" i="3" s="1"/>
  <c r="H1162" i="3"/>
  <c r="I1162" i="3" s="1"/>
  <c r="H1163" i="3"/>
  <c r="I1163" i="3" s="1"/>
  <c r="H1164" i="3"/>
  <c r="I1164" i="3" s="1"/>
  <c r="H1165" i="3"/>
  <c r="I1165" i="3" s="1"/>
  <c r="H1166" i="3"/>
  <c r="I1166" i="3" s="1"/>
  <c r="H1167" i="3"/>
  <c r="I1167" i="3" s="1"/>
  <c r="H1168" i="3"/>
  <c r="I1168" i="3" s="1"/>
  <c r="H1169" i="3"/>
  <c r="I1169" i="3" s="1"/>
  <c r="H1170" i="3"/>
  <c r="I1170" i="3" s="1"/>
  <c r="H1171" i="3"/>
  <c r="I1171" i="3" s="1"/>
  <c r="H1172" i="3"/>
  <c r="I1172" i="3" s="1"/>
  <c r="H1173" i="3"/>
  <c r="I1173" i="3" s="1"/>
  <c r="H1174" i="3"/>
  <c r="I1174" i="3" s="1"/>
  <c r="H1175" i="3"/>
  <c r="I1175" i="3" s="1"/>
  <c r="H1176" i="3"/>
  <c r="I1176" i="3" s="1"/>
  <c r="H1177" i="3"/>
  <c r="I1177" i="3" s="1"/>
  <c r="H1178" i="3"/>
  <c r="I1178" i="3" s="1"/>
  <c r="H1179" i="3"/>
  <c r="I1179" i="3" s="1"/>
  <c r="H1180" i="3"/>
  <c r="H1181" i="3"/>
  <c r="H1182" i="3"/>
  <c r="H1183" i="3"/>
  <c r="H1184" i="3"/>
  <c r="H1185" i="3"/>
  <c r="H1186" i="3"/>
  <c r="H1187" i="3"/>
  <c r="H1188" i="3"/>
  <c r="H1189" i="3"/>
  <c r="H1190" i="3"/>
  <c r="H1191" i="3"/>
  <c r="H1192" i="3"/>
  <c r="H1193" i="3"/>
  <c r="H1194" i="3"/>
  <c r="H1195" i="3"/>
  <c r="H1196" i="3"/>
  <c r="H1197" i="3"/>
  <c r="H1198" i="3"/>
  <c r="H1199" i="3"/>
  <c r="H1200" i="3"/>
  <c r="H1201" i="3"/>
  <c r="H1202" i="3"/>
  <c r="H1203" i="3"/>
  <c r="H1204" i="3"/>
  <c r="H1205" i="3"/>
  <c r="H1206" i="3"/>
  <c r="H1207" i="3"/>
  <c r="H1208" i="3"/>
  <c r="H1209" i="3"/>
  <c r="H1210" i="3"/>
  <c r="H1211" i="3"/>
  <c r="H1212" i="3"/>
  <c r="H1213" i="3"/>
  <c r="H1214" i="3"/>
  <c r="H1215" i="3"/>
  <c r="H1216" i="3"/>
  <c r="H1217" i="3"/>
  <c r="H1218" i="3"/>
  <c r="H1219" i="3"/>
  <c r="H1220" i="3"/>
  <c r="H1221" i="3"/>
  <c r="H1222" i="3"/>
  <c r="H1223" i="3"/>
  <c r="H1224" i="3"/>
  <c r="H1225" i="3"/>
  <c r="H1226" i="3"/>
  <c r="H1227" i="3"/>
  <c r="H1228" i="3"/>
  <c r="H1229" i="3"/>
  <c r="H1230" i="3"/>
  <c r="H1231" i="3"/>
  <c r="H1232" i="3"/>
  <c r="H1233" i="3"/>
  <c r="H1234" i="3"/>
  <c r="H1235" i="3"/>
  <c r="H1236" i="3"/>
  <c r="H1237" i="3"/>
  <c r="H1238" i="3"/>
  <c r="H1239" i="3"/>
  <c r="H1240" i="3"/>
  <c r="H1241" i="3"/>
  <c r="H1242" i="3"/>
  <c r="H1243" i="3"/>
  <c r="H1244" i="3"/>
  <c r="H1245" i="3"/>
  <c r="H1246" i="3"/>
  <c r="H1247" i="3"/>
  <c r="H1248" i="3"/>
  <c r="H1249" i="3"/>
  <c r="H1250" i="3"/>
  <c r="H1251" i="3"/>
  <c r="H1252" i="3"/>
  <c r="H1253" i="3"/>
  <c r="H1254" i="3"/>
  <c r="H1255" i="3"/>
  <c r="H1256" i="3"/>
  <c r="H1257" i="3"/>
  <c r="H1258" i="3"/>
  <c r="H1259" i="3"/>
  <c r="H1260" i="3"/>
  <c r="H1261" i="3"/>
  <c r="H1262" i="3"/>
  <c r="H1263" i="3"/>
  <c r="H1264" i="3"/>
  <c r="H1265" i="3"/>
  <c r="H1266" i="3"/>
  <c r="H1267" i="3"/>
  <c r="H1268" i="3"/>
  <c r="H1269" i="3"/>
  <c r="H1270" i="3"/>
  <c r="H1271" i="3"/>
  <c r="H1272" i="3"/>
  <c r="H1273" i="3"/>
  <c r="H1274" i="3"/>
  <c r="H1275" i="3"/>
  <c r="H1276" i="3"/>
  <c r="H1277" i="3"/>
  <c r="H1278" i="3"/>
  <c r="H1279" i="3"/>
  <c r="H1280" i="3"/>
  <c r="H1281" i="3"/>
  <c r="H1282" i="3"/>
  <c r="H1283" i="3"/>
  <c r="H1284" i="3"/>
  <c r="H1285" i="3"/>
  <c r="H1286" i="3"/>
  <c r="H1287" i="3"/>
  <c r="H1288" i="3"/>
  <c r="H1289" i="3"/>
  <c r="H1290" i="3"/>
  <c r="H1291" i="3"/>
  <c r="H1292" i="3"/>
  <c r="H1293" i="3"/>
  <c r="H1294" i="3"/>
  <c r="H1295" i="3"/>
  <c r="H1296" i="3"/>
  <c r="H1297" i="3"/>
  <c r="H1298" i="3"/>
  <c r="H1299" i="3"/>
  <c r="H1300" i="3"/>
  <c r="H1301" i="3"/>
  <c r="H1302" i="3"/>
  <c r="H1303" i="3"/>
  <c r="H1304" i="3"/>
  <c r="H1305" i="3"/>
  <c r="H1306" i="3"/>
  <c r="H1307" i="3"/>
  <c r="H1308" i="3"/>
  <c r="H1309" i="3"/>
  <c r="H1310" i="3"/>
  <c r="H1311" i="3"/>
  <c r="H1312" i="3"/>
  <c r="H1313" i="3"/>
  <c r="H1314" i="3"/>
  <c r="H1315" i="3"/>
  <c r="H1316" i="3"/>
  <c r="H1317" i="3"/>
  <c r="H1318" i="3"/>
  <c r="H1319" i="3"/>
  <c r="H1320" i="3"/>
  <c r="H1321" i="3"/>
  <c r="H1322" i="3"/>
  <c r="H1323" i="3"/>
  <c r="H1324" i="3"/>
  <c r="H1325" i="3"/>
  <c r="H1326" i="3"/>
  <c r="H1327" i="3"/>
  <c r="H1328" i="3"/>
  <c r="H1329" i="3"/>
  <c r="H1330" i="3"/>
  <c r="H1331" i="3"/>
  <c r="H1332" i="3"/>
  <c r="H1333" i="3"/>
  <c r="H1334" i="3"/>
  <c r="H1335" i="3"/>
  <c r="H1336" i="3"/>
  <c r="H1337" i="3"/>
  <c r="H1338" i="3"/>
  <c r="H1339" i="3"/>
  <c r="H1340" i="3"/>
  <c r="H1341" i="3"/>
  <c r="H1342" i="3"/>
  <c r="H1343" i="3"/>
  <c r="H1344" i="3"/>
  <c r="H1345" i="3"/>
  <c r="H1346" i="3"/>
  <c r="H1347" i="3"/>
  <c r="H1348" i="3"/>
  <c r="H1349" i="3"/>
  <c r="H1350" i="3"/>
  <c r="H1351" i="3"/>
  <c r="H1352" i="3"/>
  <c r="H1353" i="3"/>
  <c r="H1354" i="3"/>
  <c r="H1355" i="3"/>
  <c r="H1356" i="3"/>
  <c r="H1357" i="3"/>
  <c r="H1358" i="3"/>
  <c r="H1359" i="3"/>
  <c r="H1360" i="3"/>
  <c r="H1361" i="3"/>
  <c r="H1362" i="3"/>
  <c r="H1363" i="3"/>
  <c r="H1364" i="3"/>
  <c r="H1365" i="3"/>
  <c r="H1366" i="3"/>
  <c r="H1367" i="3"/>
  <c r="H1368" i="3"/>
  <c r="H1369" i="3"/>
  <c r="H1370" i="3"/>
  <c r="H1371" i="3"/>
  <c r="H1372" i="3"/>
  <c r="H1373" i="3"/>
  <c r="H1374" i="3"/>
  <c r="H1375" i="3"/>
  <c r="H1376" i="3"/>
  <c r="H1377" i="3"/>
  <c r="H1378" i="3"/>
  <c r="H1379" i="3"/>
  <c r="H1380" i="3"/>
  <c r="H1381" i="3"/>
  <c r="H1382" i="3"/>
  <c r="H1383" i="3"/>
  <c r="H1384" i="3"/>
  <c r="H1385" i="3"/>
  <c r="H1386" i="3"/>
  <c r="H1387" i="3"/>
  <c r="H1388" i="3"/>
  <c r="H1389" i="3"/>
  <c r="H1390" i="3"/>
  <c r="H1391" i="3"/>
  <c r="H1392" i="3"/>
  <c r="H1393" i="3"/>
  <c r="H1394" i="3"/>
  <c r="H1395" i="3"/>
  <c r="H1396" i="3"/>
  <c r="H1397" i="3"/>
  <c r="H1398" i="3"/>
  <c r="H1399" i="3"/>
  <c r="H1400" i="3"/>
  <c r="H1401" i="3"/>
  <c r="H1402" i="3"/>
  <c r="H1403" i="3"/>
  <c r="H1404" i="3"/>
  <c r="H1405" i="3"/>
  <c r="H1406" i="3"/>
  <c r="H1407" i="3"/>
  <c r="H1408" i="3"/>
  <c r="H1409" i="3"/>
  <c r="H1410" i="3"/>
  <c r="H1411" i="3"/>
  <c r="H1412" i="3"/>
  <c r="H1413" i="3"/>
  <c r="H1414" i="3"/>
  <c r="H1415" i="3"/>
  <c r="H1416" i="3"/>
  <c r="H1417" i="3"/>
  <c r="H1418" i="3"/>
  <c r="H1419" i="3"/>
  <c r="H1420" i="3"/>
  <c r="H1421" i="3"/>
  <c r="H1422" i="3"/>
  <c r="H1423" i="3"/>
  <c r="H1424" i="3"/>
  <c r="H1425" i="3"/>
  <c r="H1426" i="3"/>
  <c r="H1427" i="3"/>
  <c r="H1428" i="3"/>
  <c r="H1429" i="3"/>
  <c r="H1430" i="3"/>
  <c r="H1431" i="3"/>
  <c r="H1432" i="3"/>
  <c r="H1433" i="3"/>
  <c r="H1434" i="3"/>
  <c r="H1435" i="3"/>
  <c r="H1436" i="3"/>
  <c r="H1437" i="3"/>
  <c r="H1438" i="3"/>
  <c r="H1439" i="3"/>
  <c r="H1440" i="3"/>
  <c r="H1441" i="3"/>
  <c r="H1442" i="3"/>
  <c r="H1443" i="3"/>
  <c r="H1444" i="3"/>
  <c r="H1445" i="3"/>
  <c r="H1446" i="3"/>
  <c r="H1447" i="3"/>
  <c r="H1448" i="3"/>
  <c r="H1449" i="3"/>
  <c r="H1450" i="3"/>
  <c r="H1451" i="3"/>
  <c r="H1452" i="3"/>
  <c r="H1453" i="3"/>
  <c r="H1454" i="3"/>
  <c r="H1455" i="3"/>
  <c r="H1456" i="3"/>
  <c r="H1457" i="3"/>
  <c r="H1458" i="3"/>
  <c r="H1459" i="3"/>
  <c r="H1460" i="3"/>
  <c r="H1461" i="3"/>
  <c r="H1462" i="3"/>
  <c r="H1463" i="3"/>
  <c r="H1464" i="3"/>
  <c r="H1465" i="3"/>
  <c r="H1466" i="3"/>
  <c r="H1467" i="3"/>
  <c r="H1468" i="3"/>
  <c r="H1469" i="3"/>
  <c r="H1470" i="3"/>
  <c r="H1471" i="3"/>
  <c r="H1472" i="3"/>
  <c r="H1473" i="3"/>
  <c r="H1474" i="3"/>
  <c r="H1475" i="3"/>
  <c r="H1476" i="3"/>
  <c r="H1477" i="3"/>
  <c r="H1478" i="3"/>
  <c r="H1479" i="3"/>
  <c r="H1480" i="3"/>
  <c r="H1481" i="3"/>
  <c r="H1482" i="3"/>
  <c r="H1483" i="3"/>
  <c r="H1484" i="3"/>
  <c r="H1485" i="3"/>
  <c r="H1486" i="3"/>
  <c r="H1487" i="3"/>
  <c r="H1488" i="3"/>
  <c r="H1489" i="3"/>
  <c r="H1490" i="3"/>
  <c r="H1491" i="3"/>
  <c r="H1492" i="3"/>
  <c r="H1493" i="3"/>
  <c r="H1494" i="3"/>
  <c r="H1495" i="3"/>
  <c r="H1496" i="3"/>
  <c r="H1497" i="3"/>
  <c r="H1498" i="3"/>
  <c r="H1499" i="3"/>
  <c r="H1500" i="3"/>
  <c r="H1501" i="3"/>
  <c r="H1502" i="3"/>
  <c r="H1503" i="3"/>
  <c r="H1504" i="3"/>
  <c r="H1505" i="3"/>
  <c r="H1506" i="3"/>
  <c r="H1507" i="3"/>
  <c r="H1508" i="3"/>
  <c r="H1509" i="3"/>
  <c r="H1510" i="3"/>
  <c r="H1511" i="3"/>
  <c r="H1512" i="3"/>
  <c r="H1513" i="3"/>
  <c r="H1514" i="3"/>
  <c r="H1515" i="3"/>
  <c r="H1516" i="3"/>
  <c r="H1517" i="3"/>
  <c r="H1518" i="3"/>
  <c r="H1519" i="3"/>
  <c r="H1520" i="3"/>
  <c r="H1521" i="3"/>
  <c r="H1522" i="3"/>
  <c r="H1523" i="3"/>
  <c r="H1524" i="3"/>
  <c r="H1525" i="3"/>
  <c r="H1526" i="3"/>
  <c r="H1527" i="3"/>
  <c r="H1528" i="3"/>
  <c r="H1529" i="3"/>
  <c r="H1530" i="3"/>
  <c r="H1531" i="3"/>
  <c r="H1532" i="3"/>
  <c r="H1533" i="3"/>
  <c r="H1534" i="3"/>
  <c r="H1535" i="3"/>
  <c r="H1536" i="3"/>
  <c r="H1537" i="3"/>
  <c r="H1538" i="3"/>
  <c r="H1539" i="3"/>
  <c r="H1540" i="3"/>
  <c r="H1541" i="3"/>
  <c r="H1542" i="3"/>
  <c r="H1543" i="3"/>
  <c r="H1544" i="3"/>
  <c r="H1545" i="3"/>
  <c r="H1546" i="3"/>
  <c r="H1547" i="3"/>
  <c r="H1548" i="3"/>
  <c r="H1549" i="3"/>
  <c r="H1550" i="3"/>
  <c r="H1551" i="3"/>
  <c r="H1552" i="3"/>
  <c r="H1553" i="3"/>
  <c r="H1554" i="3"/>
  <c r="H1555" i="3"/>
  <c r="H1556" i="3"/>
  <c r="H1557" i="3"/>
  <c r="H1558" i="3"/>
  <c r="H1559" i="3"/>
  <c r="H1560" i="3"/>
  <c r="H1561" i="3"/>
  <c r="H1562" i="3"/>
  <c r="H1563" i="3"/>
  <c r="H1564" i="3"/>
  <c r="H1565" i="3"/>
  <c r="H1566" i="3"/>
  <c r="H1567" i="3"/>
  <c r="H1568" i="3"/>
  <c r="H1569" i="3"/>
  <c r="H1570" i="3"/>
  <c r="H1571" i="3"/>
  <c r="H1572" i="3"/>
  <c r="H1573" i="3"/>
  <c r="H1574" i="3"/>
  <c r="H1575" i="3"/>
  <c r="H1576" i="3"/>
  <c r="H1577" i="3"/>
  <c r="H1578" i="3"/>
  <c r="H1579" i="3"/>
  <c r="H1580" i="3"/>
  <c r="H1581" i="3"/>
  <c r="H1582" i="3"/>
  <c r="H1583" i="3"/>
  <c r="H1584" i="3"/>
  <c r="H1585" i="3"/>
  <c r="H1586" i="3"/>
  <c r="H1587" i="3"/>
  <c r="H1588" i="3"/>
  <c r="H1589" i="3"/>
  <c r="H1590" i="3"/>
  <c r="H1591" i="3"/>
  <c r="H1592" i="3"/>
  <c r="H1593" i="3"/>
  <c r="H1594" i="3"/>
  <c r="H1595" i="3"/>
  <c r="H1596" i="3"/>
  <c r="H1597" i="3"/>
  <c r="H1598" i="3"/>
  <c r="H1599" i="3"/>
  <c r="H1600" i="3"/>
  <c r="H1601" i="3"/>
  <c r="H1602" i="3"/>
  <c r="H1603" i="3"/>
  <c r="H1604" i="3"/>
  <c r="H1605" i="3"/>
  <c r="H1606" i="3"/>
  <c r="H1607" i="3"/>
  <c r="H1608" i="3"/>
  <c r="H1609" i="3"/>
  <c r="H1610" i="3"/>
  <c r="H1611" i="3"/>
  <c r="H1612" i="3"/>
  <c r="H1613" i="3"/>
  <c r="H1614" i="3"/>
  <c r="H1615" i="3"/>
  <c r="H1616" i="3"/>
  <c r="H1617" i="3"/>
  <c r="H1618" i="3"/>
  <c r="H1619" i="3"/>
  <c r="H1620" i="3"/>
  <c r="H1621" i="3"/>
  <c r="H1622" i="3"/>
  <c r="H1623" i="3"/>
  <c r="H1624" i="3"/>
  <c r="H1625" i="3"/>
  <c r="H1626" i="3"/>
  <c r="H1627" i="3"/>
  <c r="H1628" i="3"/>
  <c r="H1629" i="3"/>
  <c r="H1630" i="3"/>
  <c r="H1631" i="3"/>
  <c r="H1632" i="3"/>
  <c r="H1633" i="3"/>
  <c r="H1634" i="3"/>
  <c r="H1635" i="3"/>
  <c r="H1636" i="3"/>
  <c r="H1637" i="3"/>
  <c r="H1638" i="3"/>
  <c r="H1639" i="3"/>
  <c r="H1640" i="3"/>
  <c r="H1641" i="3"/>
  <c r="H1642" i="3"/>
  <c r="H1643" i="3"/>
  <c r="H1644" i="3"/>
  <c r="H1645" i="3"/>
  <c r="H1646" i="3"/>
  <c r="H1647" i="3"/>
  <c r="H1648" i="3"/>
  <c r="H1649" i="3"/>
  <c r="H1650" i="3"/>
  <c r="H1651" i="3"/>
  <c r="H1652" i="3"/>
  <c r="H1653" i="3"/>
  <c r="H1654" i="3"/>
  <c r="H1655" i="3"/>
  <c r="H1656" i="3"/>
  <c r="H1657" i="3"/>
  <c r="H1658" i="3"/>
  <c r="H1659" i="3"/>
  <c r="H1660" i="3"/>
  <c r="H1661" i="3"/>
  <c r="H1662" i="3"/>
  <c r="H1663" i="3"/>
  <c r="H1664" i="3"/>
  <c r="H1665" i="3"/>
  <c r="H1666" i="3"/>
  <c r="H1667" i="3"/>
  <c r="H1668" i="3"/>
  <c r="H1669" i="3"/>
  <c r="H1670" i="3"/>
  <c r="H1671" i="3"/>
  <c r="H1672" i="3"/>
  <c r="H1673" i="3"/>
  <c r="H1674" i="3"/>
  <c r="H1675" i="3"/>
  <c r="H1676" i="3"/>
  <c r="H1677" i="3"/>
  <c r="H1678" i="3"/>
  <c r="H1679" i="3"/>
  <c r="H1680" i="3"/>
  <c r="H1681" i="3"/>
  <c r="H1682" i="3"/>
  <c r="H1683" i="3"/>
  <c r="H1684" i="3"/>
  <c r="H1685" i="3"/>
  <c r="H1686" i="3"/>
  <c r="H1687" i="3"/>
  <c r="H1688" i="3"/>
  <c r="H1689" i="3"/>
  <c r="H1690" i="3"/>
  <c r="H1691" i="3"/>
  <c r="H1692" i="3"/>
  <c r="H1693" i="3"/>
  <c r="H1694" i="3"/>
  <c r="H1695" i="3"/>
  <c r="H1696" i="3"/>
  <c r="H1697" i="3"/>
  <c r="H1698" i="3"/>
  <c r="H1699" i="3"/>
  <c r="H1700" i="3"/>
  <c r="H1701" i="3"/>
  <c r="H1702" i="3"/>
  <c r="H1703" i="3"/>
  <c r="H1704" i="3"/>
  <c r="H1705" i="3"/>
  <c r="H1706" i="3"/>
  <c r="H1707" i="3"/>
  <c r="H1708" i="3"/>
  <c r="H1709" i="3"/>
  <c r="H1710" i="3"/>
  <c r="H1711" i="3"/>
  <c r="H1712" i="3"/>
  <c r="H1713" i="3"/>
  <c r="H1714" i="3"/>
  <c r="H1715" i="3"/>
  <c r="H1716" i="3"/>
  <c r="H1717" i="3"/>
  <c r="H1718" i="3"/>
  <c r="H1719" i="3"/>
  <c r="H1720" i="3"/>
  <c r="H1721" i="3"/>
  <c r="H1722" i="3"/>
  <c r="H1723" i="3"/>
  <c r="H1724" i="3"/>
  <c r="H1725" i="3"/>
  <c r="H1726" i="3"/>
  <c r="H1727" i="3"/>
  <c r="H1728" i="3"/>
  <c r="H1729" i="3"/>
  <c r="H1730" i="3"/>
  <c r="H1731" i="3"/>
  <c r="H1732" i="3"/>
  <c r="H1733" i="3"/>
  <c r="H1734" i="3"/>
  <c r="H1735" i="3"/>
  <c r="H1736" i="3"/>
  <c r="H1737" i="3"/>
  <c r="H1738" i="3"/>
  <c r="H1739" i="3"/>
  <c r="H1740" i="3"/>
  <c r="H1741" i="3"/>
  <c r="H1742" i="3"/>
  <c r="H1743" i="3"/>
  <c r="H1744" i="3"/>
  <c r="H1745" i="3"/>
  <c r="H1746" i="3"/>
  <c r="H1747" i="3"/>
  <c r="H1748" i="3"/>
  <c r="H1749" i="3"/>
  <c r="H1750" i="3"/>
  <c r="H1751" i="3"/>
  <c r="H1752" i="3"/>
  <c r="H1753" i="3"/>
  <c r="H1754" i="3"/>
  <c r="H1755" i="3"/>
  <c r="H1756" i="3"/>
  <c r="H1757" i="3"/>
  <c r="H1758" i="3"/>
  <c r="H1759" i="3"/>
  <c r="H1760" i="3"/>
  <c r="H1761" i="3"/>
  <c r="H1762" i="3"/>
  <c r="H1763" i="3"/>
  <c r="H1764" i="3"/>
  <c r="H1765" i="3"/>
  <c r="H1766" i="3"/>
  <c r="H1767" i="3"/>
  <c r="H1768" i="3"/>
  <c r="H1769" i="3"/>
  <c r="H1770" i="3"/>
  <c r="H1771" i="3"/>
  <c r="H1772" i="3"/>
  <c r="H1773" i="3"/>
  <c r="H1774" i="3"/>
  <c r="H1775" i="3"/>
  <c r="H1776" i="3"/>
  <c r="H1777" i="3"/>
  <c r="H1778" i="3"/>
  <c r="H1779" i="3"/>
  <c r="H1780" i="3"/>
  <c r="H1781" i="3"/>
  <c r="H1782" i="3"/>
  <c r="H1783" i="3"/>
  <c r="H1784" i="3"/>
  <c r="H1785" i="3"/>
  <c r="H1786" i="3"/>
  <c r="H1787" i="3"/>
  <c r="H1788" i="3"/>
  <c r="H1789" i="3"/>
  <c r="H1790" i="3"/>
  <c r="H1791" i="3"/>
  <c r="H1792" i="3"/>
  <c r="H1793" i="3"/>
  <c r="H1794" i="3"/>
  <c r="H1795" i="3"/>
  <c r="H1796" i="3"/>
  <c r="H1797" i="3"/>
  <c r="H1798" i="3"/>
  <c r="H1799" i="3"/>
  <c r="H1800" i="3"/>
  <c r="H1801" i="3"/>
  <c r="H1802" i="3"/>
  <c r="H1803" i="3"/>
  <c r="H1804" i="3"/>
  <c r="H1805" i="3"/>
  <c r="H1806" i="3"/>
  <c r="H1807" i="3"/>
  <c r="H1808" i="3"/>
  <c r="H1809" i="3"/>
  <c r="H1810" i="3"/>
  <c r="H1811" i="3"/>
  <c r="H1812" i="3"/>
  <c r="H1813" i="3"/>
  <c r="H1814" i="3"/>
  <c r="H1815" i="3"/>
  <c r="H1816" i="3"/>
  <c r="H1817" i="3"/>
  <c r="H1818" i="3"/>
  <c r="H1819" i="3"/>
  <c r="H1820" i="3"/>
  <c r="H1821" i="3"/>
  <c r="H1822" i="3"/>
  <c r="H1823" i="3"/>
  <c r="H1824" i="3"/>
  <c r="H1825" i="3"/>
  <c r="H1826" i="3"/>
  <c r="H1827" i="3"/>
  <c r="H1828" i="3"/>
  <c r="H1829" i="3"/>
  <c r="H1830" i="3"/>
  <c r="H1831" i="3"/>
  <c r="H1832" i="3"/>
  <c r="H1833" i="3"/>
  <c r="H1834" i="3"/>
  <c r="H1835" i="3"/>
  <c r="H1836" i="3"/>
  <c r="H1837" i="3"/>
  <c r="H1838" i="3"/>
  <c r="H1839" i="3"/>
  <c r="H1840" i="3"/>
  <c r="H1841" i="3"/>
  <c r="H1842" i="3"/>
  <c r="H1843" i="3"/>
  <c r="H1844" i="3"/>
  <c r="H1845" i="3"/>
  <c r="H1846" i="3"/>
  <c r="H1847" i="3"/>
  <c r="H1848" i="3"/>
  <c r="H1849" i="3"/>
  <c r="H1850" i="3"/>
  <c r="H1851" i="3"/>
  <c r="H1852" i="3"/>
  <c r="H1853" i="3"/>
  <c r="H1854" i="3"/>
  <c r="H1855" i="3"/>
  <c r="H1856" i="3"/>
  <c r="H1857" i="3"/>
  <c r="H1858" i="3"/>
  <c r="H1859" i="3"/>
  <c r="H1860" i="3"/>
  <c r="H1861" i="3"/>
  <c r="H1862" i="3"/>
  <c r="H1863" i="3"/>
  <c r="H1864" i="3"/>
  <c r="H1865" i="3"/>
  <c r="H1866" i="3"/>
  <c r="H1867" i="3"/>
  <c r="H1868" i="3"/>
  <c r="H1869" i="3"/>
  <c r="H1870" i="3"/>
  <c r="H1871" i="3"/>
  <c r="H1872" i="3"/>
  <c r="H1873" i="3"/>
  <c r="H1874" i="3"/>
  <c r="H1875" i="3"/>
  <c r="H1876" i="3"/>
  <c r="H1877" i="3"/>
  <c r="H1878" i="3"/>
  <c r="H1879" i="3"/>
  <c r="H1880" i="3"/>
  <c r="H1881" i="3"/>
  <c r="H1882" i="3"/>
  <c r="H1883" i="3"/>
  <c r="H1884" i="3"/>
  <c r="H1885" i="3"/>
  <c r="H1886" i="3"/>
  <c r="H1887" i="3"/>
  <c r="H1888" i="3"/>
  <c r="H1889" i="3"/>
  <c r="H1890" i="3"/>
  <c r="H1891" i="3"/>
  <c r="H1892" i="3"/>
  <c r="H1893" i="3"/>
  <c r="H1894" i="3"/>
  <c r="H1895" i="3"/>
  <c r="H1896" i="3"/>
  <c r="H1897" i="3"/>
  <c r="H1898" i="3"/>
  <c r="H1899" i="3"/>
  <c r="H1900" i="3"/>
  <c r="H1901" i="3"/>
  <c r="H1902" i="3"/>
  <c r="H1903" i="3"/>
  <c r="H1904" i="3"/>
  <c r="H1905" i="3"/>
  <c r="H1906" i="3"/>
  <c r="H1907" i="3"/>
  <c r="H1908" i="3"/>
  <c r="H1909" i="3"/>
  <c r="H1910" i="3"/>
  <c r="H1911" i="3"/>
  <c r="H1912" i="3"/>
  <c r="H1913" i="3"/>
  <c r="H1914" i="3"/>
  <c r="H1915" i="3"/>
  <c r="H1916" i="3"/>
  <c r="H1917" i="3"/>
  <c r="H1918" i="3"/>
  <c r="H1919" i="3"/>
  <c r="H1920" i="3"/>
  <c r="H1921" i="3"/>
  <c r="H1922" i="3"/>
  <c r="H1923" i="3"/>
  <c r="H1924" i="3"/>
  <c r="H1925" i="3"/>
  <c r="H1926" i="3"/>
  <c r="H1927" i="3"/>
  <c r="H1928" i="3"/>
  <c r="H1929" i="3"/>
  <c r="H1930" i="3"/>
  <c r="H1931" i="3"/>
  <c r="H1932" i="3"/>
  <c r="H1933" i="3"/>
  <c r="H1934" i="3"/>
  <c r="H1935" i="3"/>
  <c r="H1936" i="3"/>
  <c r="H1937" i="3"/>
  <c r="H1938" i="3"/>
  <c r="H1939" i="3"/>
  <c r="H1940" i="3"/>
  <c r="H1941" i="3"/>
  <c r="H1942" i="3"/>
  <c r="H1943" i="3"/>
  <c r="H1944" i="3"/>
  <c r="H1945" i="3"/>
  <c r="H1946" i="3"/>
  <c r="H1947" i="3"/>
  <c r="H1948" i="3"/>
  <c r="H1949" i="3"/>
  <c r="H1950" i="3"/>
  <c r="H1951" i="3"/>
  <c r="H1952" i="3"/>
  <c r="H1953" i="3"/>
  <c r="H1954" i="3"/>
  <c r="H1955" i="3"/>
  <c r="H1956" i="3"/>
  <c r="H1957" i="3"/>
  <c r="H1958" i="3"/>
  <c r="H1959" i="3"/>
  <c r="H1960" i="3"/>
  <c r="H1961" i="3"/>
  <c r="H1962" i="3"/>
  <c r="H1963" i="3"/>
  <c r="H1964" i="3"/>
  <c r="H1965" i="3"/>
  <c r="H1966" i="3"/>
  <c r="H1967" i="3"/>
  <c r="H1968" i="3"/>
  <c r="H1969" i="3"/>
  <c r="H1970" i="3"/>
  <c r="H1971" i="3"/>
  <c r="H1972" i="3"/>
  <c r="H1973" i="3"/>
  <c r="H1974" i="3"/>
  <c r="H1975" i="3"/>
  <c r="H1976" i="3"/>
  <c r="H1977" i="3"/>
  <c r="H1978" i="3"/>
  <c r="H1979" i="3"/>
  <c r="H1980" i="3"/>
  <c r="H1981" i="3"/>
  <c r="H1982" i="3"/>
  <c r="H1983" i="3"/>
  <c r="H1984" i="3"/>
  <c r="H1985" i="3"/>
  <c r="H1986" i="3"/>
  <c r="H1987" i="3"/>
  <c r="H1988" i="3"/>
  <c r="H1989" i="3"/>
  <c r="H1990" i="3"/>
  <c r="H1991" i="3"/>
  <c r="H1992" i="3"/>
  <c r="H1993" i="3"/>
  <c r="H1994" i="3"/>
  <c r="H1995" i="3"/>
  <c r="H1996" i="3"/>
  <c r="H1997" i="3"/>
  <c r="H1998" i="3"/>
  <c r="H1999" i="3"/>
  <c r="H2000" i="3"/>
  <c r="H2001" i="3"/>
  <c r="H2002" i="3"/>
  <c r="H2003" i="3"/>
  <c r="H200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597" i="3"/>
  <c r="F598" i="3"/>
  <c r="F599" i="3"/>
  <c r="F600" i="3"/>
  <c r="F601" i="3"/>
  <c r="F602" i="3"/>
  <c r="F603" i="3"/>
  <c r="F604" i="3"/>
  <c r="F605" i="3"/>
  <c r="F606" i="3"/>
  <c r="F607" i="3"/>
  <c r="F608" i="3"/>
  <c r="F609" i="3"/>
  <c r="F610" i="3"/>
  <c r="F611" i="3"/>
  <c r="F612" i="3"/>
  <c r="F613" i="3"/>
  <c r="F614" i="3"/>
  <c r="F615" i="3"/>
  <c r="F616" i="3"/>
  <c r="F617" i="3"/>
  <c r="F618" i="3"/>
  <c r="F619" i="3"/>
  <c r="F620" i="3"/>
  <c r="F621" i="3"/>
  <c r="F622" i="3"/>
  <c r="F623" i="3"/>
  <c r="F624" i="3"/>
  <c r="F625" i="3"/>
  <c r="F626" i="3"/>
  <c r="F627" i="3"/>
  <c r="F628" i="3"/>
  <c r="F629" i="3"/>
  <c r="F630" i="3"/>
  <c r="F631" i="3"/>
  <c r="F632" i="3"/>
  <c r="F633" i="3"/>
  <c r="F634" i="3"/>
  <c r="F635" i="3"/>
  <c r="F636" i="3"/>
  <c r="F637" i="3"/>
  <c r="F638" i="3"/>
  <c r="F639" i="3"/>
  <c r="F640" i="3"/>
  <c r="F641" i="3"/>
  <c r="F642" i="3"/>
  <c r="F643" i="3"/>
  <c r="F644" i="3"/>
  <c r="F645" i="3"/>
  <c r="F646" i="3"/>
  <c r="F647" i="3"/>
  <c r="F648" i="3"/>
  <c r="F649" i="3"/>
  <c r="F650" i="3"/>
  <c r="F651" i="3"/>
  <c r="F652" i="3"/>
  <c r="F653" i="3"/>
  <c r="F654" i="3"/>
  <c r="F655" i="3"/>
  <c r="F656" i="3"/>
  <c r="F657" i="3"/>
  <c r="F658" i="3"/>
  <c r="F659" i="3"/>
  <c r="F660" i="3"/>
  <c r="F661" i="3"/>
  <c r="F662" i="3"/>
  <c r="F663" i="3"/>
  <c r="F664" i="3"/>
  <c r="F665" i="3"/>
  <c r="F666" i="3"/>
  <c r="F667" i="3"/>
  <c r="F668" i="3"/>
  <c r="F669" i="3"/>
  <c r="F670" i="3"/>
  <c r="F671" i="3"/>
  <c r="F672" i="3"/>
  <c r="F673" i="3"/>
  <c r="F674" i="3"/>
  <c r="F675" i="3"/>
  <c r="F676" i="3"/>
  <c r="F677" i="3"/>
  <c r="F678" i="3"/>
  <c r="F679" i="3"/>
  <c r="F680" i="3"/>
  <c r="F681" i="3"/>
  <c r="F682" i="3"/>
  <c r="F683" i="3"/>
  <c r="F684" i="3"/>
  <c r="F685" i="3"/>
  <c r="F686" i="3"/>
  <c r="F687" i="3"/>
  <c r="F688" i="3"/>
  <c r="F689" i="3"/>
  <c r="F690" i="3"/>
  <c r="F691" i="3"/>
  <c r="F692" i="3"/>
  <c r="F693" i="3"/>
  <c r="F694" i="3"/>
  <c r="F695" i="3"/>
  <c r="F696" i="3"/>
  <c r="F697" i="3"/>
  <c r="F698" i="3"/>
  <c r="F699" i="3"/>
  <c r="F700" i="3"/>
  <c r="F701" i="3"/>
  <c r="F702" i="3"/>
  <c r="F703" i="3"/>
  <c r="F704" i="3"/>
  <c r="F705" i="3"/>
  <c r="F706" i="3"/>
  <c r="F707" i="3"/>
  <c r="F708" i="3"/>
  <c r="F709" i="3"/>
  <c r="F710" i="3"/>
  <c r="F711" i="3"/>
  <c r="F712" i="3"/>
  <c r="F713" i="3"/>
  <c r="F714" i="3"/>
  <c r="F715" i="3"/>
  <c r="F716" i="3"/>
  <c r="F717" i="3"/>
  <c r="F718" i="3"/>
  <c r="F719" i="3"/>
  <c r="F720" i="3"/>
  <c r="F721" i="3"/>
  <c r="F722" i="3"/>
  <c r="F723" i="3"/>
  <c r="F724" i="3"/>
  <c r="F725" i="3"/>
  <c r="F726" i="3"/>
  <c r="F727" i="3"/>
  <c r="F728" i="3"/>
  <c r="F729" i="3"/>
  <c r="F730" i="3"/>
  <c r="F731" i="3"/>
  <c r="F732" i="3"/>
  <c r="F733" i="3"/>
  <c r="F734" i="3"/>
  <c r="F735" i="3"/>
  <c r="F736" i="3"/>
  <c r="F737" i="3"/>
  <c r="F738" i="3"/>
  <c r="F739" i="3"/>
  <c r="F740" i="3"/>
  <c r="F741" i="3"/>
  <c r="F742" i="3"/>
  <c r="F743" i="3"/>
  <c r="F744" i="3"/>
  <c r="F745" i="3"/>
  <c r="F746" i="3"/>
  <c r="F747" i="3"/>
  <c r="F748" i="3"/>
  <c r="F749" i="3"/>
  <c r="F750" i="3"/>
  <c r="F751" i="3"/>
  <c r="F752" i="3"/>
  <c r="F753" i="3"/>
  <c r="F754" i="3"/>
  <c r="F755" i="3"/>
  <c r="F756" i="3"/>
  <c r="F757" i="3"/>
  <c r="F758" i="3"/>
  <c r="F759" i="3"/>
  <c r="F760" i="3"/>
  <c r="F761" i="3"/>
  <c r="F762" i="3"/>
  <c r="F763" i="3"/>
  <c r="F764" i="3"/>
  <c r="F765" i="3"/>
  <c r="F766" i="3"/>
  <c r="F767" i="3"/>
  <c r="F768" i="3"/>
  <c r="F769" i="3"/>
  <c r="F770" i="3"/>
  <c r="F771" i="3"/>
  <c r="F772" i="3"/>
  <c r="F773" i="3"/>
  <c r="F774" i="3"/>
  <c r="F775" i="3"/>
  <c r="F776" i="3"/>
  <c r="F777" i="3"/>
  <c r="F778" i="3"/>
  <c r="F779" i="3"/>
  <c r="F780" i="3"/>
  <c r="F781" i="3"/>
  <c r="F782" i="3"/>
  <c r="F783" i="3"/>
  <c r="F784" i="3"/>
  <c r="F785" i="3"/>
  <c r="F786" i="3"/>
  <c r="F787" i="3"/>
  <c r="F788" i="3"/>
  <c r="F789" i="3"/>
  <c r="F790" i="3"/>
  <c r="F791" i="3"/>
  <c r="F792" i="3"/>
  <c r="F793" i="3"/>
  <c r="F794" i="3"/>
  <c r="F795" i="3"/>
  <c r="F796" i="3"/>
  <c r="F797" i="3"/>
  <c r="F798" i="3"/>
  <c r="F799" i="3"/>
  <c r="F800" i="3"/>
  <c r="F801" i="3"/>
  <c r="F802" i="3"/>
  <c r="F803" i="3"/>
  <c r="F804" i="3"/>
  <c r="F805" i="3"/>
  <c r="F806" i="3"/>
  <c r="F807" i="3"/>
  <c r="F808" i="3"/>
  <c r="F809" i="3"/>
  <c r="F810" i="3"/>
  <c r="F811" i="3"/>
  <c r="F812" i="3"/>
  <c r="F813" i="3"/>
  <c r="F814" i="3"/>
  <c r="F815" i="3"/>
  <c r="F816" i="3"/>
  <c r="F817" i="3"/>
  <c r="F818" i="3"/>
  <c r="F819" i="3"/>
  <c r="F820" i="3"/>
  <c r="F821" i="3"/>
  <c r="F822" i="3"/>
  <c r="F823" i="3"/>
  <c r="F824" i="3"/>
  <c r="F825" i="3"/>
  <c r="F826" i="3"/>
  <c r="F827" i="3"/>
  <c r="F828" i="3"/>
  <c r="F829" i="3"/>
  <c r="F830" i="3"/>
  <c r="F831" i="3"/>
  <c r="F832" i="3"/>
  <c r="F833" i="3"/>
  <c r="F834" i="3"/>
  <c r="F835" i="3"/>
  <c r="F836" i="3"/>
  <c r="F837" i="3"/>
  <c r="F838" i="3"/>
  <c r="F839" i="3"/>
  <c r="F840" i="3"/>
  <c r="F841" i="3"/>
  <c r="F842" i="3"/>
  <c r="F843" i="3"/>
  <c r="F844" i="3"/>
  <c r="F845" i="3"/>
  <c r="F846" i="3"/>
  <c r="F847" i="3"/>
  <c r="F848" i="3"/>
  <c r="F849" i="3"/>
  <c r="F850" i="3"/>
  <c r="F851" i="3"/>
  <c r="F852" i="3"/>
  <c r="F853" i="3"/>
  <c r="F854" i="3"/>
  <c r="F855" i="3"/>
  <c r="F856" i="3"/>
  <c r="F857" i="3"/>
  <c r="F858" i="3"/>
  <c r="F859" i="3"/>
  <c r="F860" i="3"/>
  <c r="F861" i="3"/>
  <c r="F862" i="3"/>
  <c r="F863" i="3"/>
  <c r="F864" i="3"/>
  <c r="F865" i="3"/>
  <c r="F866" i="3"/>
  <c r="F867" i="3"/>
  <c r="F868" i="3"/>
  <c r="F869" i="3"/>
  <c r="F870" i="3"/>
  <c r="F871" i="3"/>
  <c r="F872" i="3"/>
  <c r="F873" i="3"/>
  <c r="F874" i="3"/>
  <c r="F875" i="3"/>
  <c r="F876" i="3"/>
  <c r="F877" i="3"/>
  <c r="F878" i="3"/>
  <c r="F879" i="3"/>
  <c r="F880" i="3"/>
  <c r="F881" i="3"/>
  <c r="F882" i="3"/>
  <c r="F883" i="3"/>
  <c r="F884" i="3"/>
  <c r="F885" i="3"/>
  <c r="F886" i="3"/>
  <c r="F887" i="3"/>
  <c r="F888" i="3"/>
  <c r="F889" i="3"/>
  <c r="F890" i="3"/>
  <c r="F891" i="3"/>
  <c r="F892" i="3"/>
  <c r="F893" i="3"/>
  <c r="F894" i="3"/>
  <c r="F895" i="3"/>
  <c r="F896" i="3"/>
  <c r="F897" i="3"/>
  <c r="F898" i="3"/>
  <c r="F899" i="3"/>
  <c r="F900" i="3"/>
  <c r="F901" i="3"/>
  <c r="F902" i="3"/>
  <c r="F903" i="3"/>
  <c r="F904" i="3"/>
  <c r="F905" i="3"/>
  <c r="F906" i="3"/>
  <c r="F907" i="3"/>
  <c r="F908" i="3"/>
  <c r="F909" i="3"/>
  <c r="F910" i="3"/>
  <c r="F911" i="3"/>
  <c r="F912" i="3"/>
  <c r="F913" i="3"/>
  <c r="F914" i="3"/>
  <c r="F915" i="3"/>
  <c r="F916" i="3"/>
  <c r="F917" i="3"/>
  <c r="F918" i="3"/>
  <c r="F919" i="3"/>
  <c r="F920" i="3"/>
  <c r="F921" i="3"/>
  <c r="F922" i="3"/>
  <c r="F923" i="3"/>
  <c r="F924" i="3"/>
  <c r="F925" i="3"/>
  <c r="F926" i="3"/>
  <c r="F927" i="3"/>
  <c r="F928" i="3"/>
  <c r="F929" i="3"/>
  <c r="F930" i="3"/>
  <c r="F931" i="3"/>
  <c r="F932" i="3"/>
  <c r="F933" i="3"/>
  <c r="F934" i="3"/>
  <c r="F935" i="3"/>
  <c r="F936" i="3"/>
  <c r="F937" i="3"/>
  <c r="F938" i="3"/>
  <c r="F939" i="3"/>
  <c r="F940" i="3"/>
  <c r="F941" i="3"/>
  <c r="F942" i="3"/>
  <c r="F943" i="3"/>
  <c r="F944" i="3"/>
  <c r="F945" i="3"/>
  <c r="F946" i="3"/>
  <c r="F947" i="3"/>
  <c r="F948" i="3"/>
  <c r="F949" i="3"/>
  <c r="F950" i="3"/>
  <c r="F951" i="3"/>
  <c r="F952" i="3"/>
  <c r="F953" i="3"/>
  <c r="F954" i="3"/>
  <c r="F955" i="3"/>
  <c r="F956" i="3"/>
  <c r="F957" i="3"/>
  <c r="F958" i="3"/>
  <c r="F959" i="3"/>
  <c r="F960" i="3"/>
  <c r="F961" i="3"/>
  <c r="F962" i="3"/>
  <c r="F963" i="3"/>
  <c r="F964" i="3"/>
  <c r="F965" i="3"/>
  <c r="F966" i="3"/>
  <c r="F967" i="3"/>
  <c r="F968" i="3"/>
  <c r="F969" i="3"/>
  <c r="F970" i="3"/>
  <c r="F971" i="3"/>
  <c r="F972" i="3"/>
  <c r="F973" i="3"/>
  <c r="F974" i="3"/>
  <c r="F975" i="3"/>
  <c r="F976" i="3"/>
  <c r="F977" i="3"/>
  <c r="F978" i="3"/>
  <c r="F979" i="3"/>
  <c r="F980" i="3"/>
  <c r="F981" i="3"/>
  <c r="F982" i="3"/>
  <c r="F983" i="3"/>
  <c r="F984" i="3"/>
  <c r="F985" i="3"/>
  <c r="F986" i="3"/>
  <c r="F987" i="3"/>
  <c r="F988" i="3"/>
  <c r="F989" i="3"/>
  <c r="F990" i="3"/>
  <c r="F991" i="3"/>
  <c r="F992" i="3"/>
  <c r="F993" i="3"/>
  <c r="F994" i="3"/>
  <c r="F995" i="3"/>
  <c r="F996" i="3"/>
  <c r="F997" i="3"/>
  <c r="F998" i="3"/>
  <c r="F999" i="3"/>
  <c r="F1000" i="3"/>
  <c r="F1001" i="3"/>
  <c r="F1002" i="3"/>
  <c r="F1003" i="3"/>
  <c r="F1004" i="3"/>
  <c r="F1005" i="3"/>
  <c r="F1006" i="3"/>
  <c r="F1007" i="3"/>
  <c r="F1008" i="3"/>
  <c r="F1009" i="3"/>
  <c r="F1010" i="3"/>
  <c r="F1011" i="3"/>
  <c r="F1012" i="3"/>
  <c r="F1013" i="3"/>
  <c r="F1014" i="3"/>
  <c r="F1015" i="3"/>
  <c r="F1016" i="3"/>
  <c r="F1017" i="3"/>
  <c r="F1018" i="3"/>
  <c r="F1019" i="3"/>
  <c r="F1020" i="3"/>
  <c r="F1021" i="3"/>
  <c r="F1022" i="3"/>
  <c r="F1023" i="3"/>
  <c r="F1024" i="3"/>
  <c r="F1025" i="3"/>
  <c r="F1026" i="3"/>
  <c r="F1027" i="3"/>
  <c r="F1028" i="3"/>
  <c r="F1029" i="3"/>
  <c r="F1030" i="3"/>
  <c r="F1031" i="3"/>
  <c r="F1032" i="3"/>
  <c r="F1033" i="3"/>
  <c r="F1034" i="3"/>
  <c r="F1035" i="3"/>
  <c r="F1036" i="3"/>
  <c r="F1037" i="3"/>
  <c r="F1038" i="3"/>
  <c r="F1039" i="3"/>
  <c r="F1040" i="3"/>
  <c r="F1041" i="3"/>
  <c r="F1042" i="3"/>
  <c r="F1043" i="3"/>
  <c r="F1044" i="3"/>
  <c r="F1045" i="3"/>
  <c r="F1046" i="3"/>
  <c r="F1047" i="3"/>
  <c r="F1048" i="3"/>
  <c r="F1049" i="3"/>
  <c r="F1050" i="3"/>
  <c r="F1051" i="3"/>
  <c r="F1052" i="3"/>
  <c r="F1053" i="3"/>
  <c r="F1054" i="3"/>
  <c r="F1055" i="3"/>
  <c r="F1056" i="3"/>
  <c r="F1057" i="3"/>
  <c r="F1058" i="3"/>
  <c r="F1059" i="3"/>
  <c r="F1060" i="3"/>
  <c r="F1061" i="3"/>
  <c r="F1062" i="3"/>
  <c r="F1063" i="3"/>
  <c r="F1064" i="3"/>
  <c r="F1065" i="3"/>
  <c r="F1066" i="3"/>
  <c r="F1067" i="3"/>
  <c r="F1068" i="3"/>
  <c r="F1069" i="3"/>
  <c r="F1070" i="3"/>
  <c r="F1071" i="3"/>
  <c r="F1072" i="3"/>
  <c r="F1073" i="3"/>
  <c r="F1074" i="3"/>
  <c r="F1075" i="3"/>
  <c r="F1076" i="3"/>
  <c r="F1077" i="3"/>
  <c r="F1078" i="3"/>
  <c r="F1079" i="3"/>
  <c r="F1080" i="3"/>
  <c r="F1081" i="3"/>
  <c r="F1082" i="3"/>
  <c r="F1083" i="3"/>
  <c r="F1084" i="3"/>
  <c r="F1085" i="3"/>
  <c r="F1086" i="3"/>
  <c r="F1087" i="3"/>
  <c r="F1088" i="3"/>
  <c r="F1089" i="3"/>
  <c r="F1090" i="3"/>
  <c r="F1091" i="3"/>
  <c r="F1092" i="3"/>
  <c r="F1093" i="3"/>
  <c r="F1094" i="3"/>
  <c r="F1095" i="3"/>
  <c r="F1096" i="3"/>
  <c r="F1097" i="3"/>
  <c r="F1098" i="3"/>
  <c r="F1099" i="3"/>
  <c r="F1100" i="3"/>
  <c r="F1101" i="3"/>
  <c r="F1102" i="3"/>
  <c r="F1103" i="3"/>
  <c r="F1104" i="3"/>
  <c r="F1105" i="3"/>
  <c r="F1106" i="3"/>
  <c r="F1107" i="3"/>
  <c r="F1108" i="3"/>
  <c r="F1109" i="3"/>
  <c r="F1110" i="3"/>
  <c r="F1111" i="3"/>
  <c r="F1112" i="3"/>
  <c r="F1113" i="3"/>
  <c r="F1114" i="3"/>
  <c r="F1115" i="3"/>
  <c r="F1116" i="3"/>
  <c r="F1117" i="3"/>
  <c r="F1118" i="3"/>
  <c r="F1119" i="3"/>
  <c r="F1120" i="3"/>
  <c r="F1121" i="3"/>
  <c r="F1122" i="3"/>
  <c r="F1123" i="3"/>
  <c r="F1124" i="3"/>
  <c r="F1125" i="3"/>
  <c r="F1126" i="3"/>
  <c r="F1127" i="3"/>
  <c r="F1128" i="3"/>
  <c r="F1129" i="3"/>
  <c r="F1130" i="3"/>
  <c r="F1131" i="3"/>
  <c r="F1132" i="3"/>
  <c r="F1133" i="3"/>
  <c r="F1134" i="3"/>
  <c r="F1135" i="3"/>
  <c r="F1136" i="3"/>
  <c r="F1137" i="3"/>
  <c r="F1138" i="3"/>
  <c r="F1139" i="3"/>
  <c r="F1140" i="3"/>
  <c r="F1141" i="3"/>
  <c r="F1142" i="3"/>
  <c r="F1143" i="3"/>
  <c r="F1144" i="3"/>
  <c r="F1145" i="3"/>
  <c r="F1146" i="3"/>
  <c r="F1147" i="3"/>
  <c r="F1148" i="3"/>
  <c r="F1149" i="3"/>
  <c r="F1150" i="3"/>
  <c r="F1151" i="3"/>
  <c r="F1152" i="3"/>
  <c r="F1153" i="3"/>
  <c r="F1154" i="3"/>
  <c r="F1155" i="3"/>
  <c r="F1156" i="3"/>
  <c r="F1157" i="3"/>
  <c r="F1158" i="3"/>
  <c r="F1159" i="3"/>
  <c r="F1160" i="3"/>
  <c r="F1161" i="3"/>
  <c r="F1162" i="3"/>
  <c r="F1163" i="3"/>
  <c r="F1164" i="3"/>
  <c r="F1165" i="3"/>
  <c r="F1166" i="3"/>
  <c r="F1167" i="3"/>
  <c r="F1168" i="3"/>
  <c r="F1169" i="3"/>
  <c r="F1170" i="3"/>
  <c r="F1171" i="3"/>
  <c r="F1172" i="3"/>
  <c r="F1173" i="3"/>
  <c r="F1174" i="3"/>
  <c r="F1175" i="3"/>
  <c r="F1176" i="3"/>
  <c r="F1177" i="3"/>
  <c r="F1178" i="3"/>
  <c r="F1179" i="3"/>
  <c r="F1180" i="3"/>
  <c r="F1181" i="3"/>
  <c r="F1182" i="3"/>
  <c r="F1183" i="3"/>
  <c r="F1184" i="3"/>
  <c r="F1185" i="3"/>
  <c r="F1186" i="3"/>
  <c r="F1187" i="3"/>
  <c r="F1188" i="3"/>
  <c r="F1189" i="3"/>
  <c r="F1190" i="3"/>
  <c r="F1191" i="3"/>
  <c r="F1192" i="3"/>
  <c r="F1193" i="3"/>
  <c r="F1194" i="3"/>
  <c r="F1195" i="3"/>
  <c r="F1196" i="3"/>
  <c r="F1197" i="3"/>
  <c r="F1198" i="3"/>
  <c r="F1199" i="3"/>
  <c r="F1200" i="3"/>
  <c r="F1201" i="3"/>
  <c r="F1202" i="3"/>
  <c r="F1203" i="3"/>
  <c r="F1204" i="3"/>
  <c r="F1205" i="3"/>
  <c r="F1206" i="3"/>
  <c r="F1207" i="3"/>
  <c r="F1208" i="3"/>
  <c r="F1209" i="3"/>
  <c r="F1210" i="3"/>
  <c r="F1211" i="3"/>
  <c r="F1212" i="3"/>
  <c r="F1213" i="3"/>
  <c r="F1214" i="3"/>
  <c r="F1215" i="3"/>
  <c r="F1216" i="3"/>
  <c r="F1217" i="3"/>
  <c r="F1218" i="3"/>
  <c r="F1219" i="3"/>
  <c r="F1220" i="3"/>
  <c r="F1221" i="3"/>
  <c r="F1222" i="3"/>
  <c r="F1223" i="3"/>
  <c r="F1224" i="3"/>
  <c r="F1225" i="3"/>
  <c r="F1226" i="3"/>
  <c r="F1227" i="3"/>
  <c r="F1228" i="3"/>
  <c r="F1229" i="3"/>
  <c r="F1230" i="3"/>
  <c r="F1231" i="3"/>
  <c r="F1232" i="3"/>
  <c r="F1233" i="3"/>
  <c r="F1234" i="3"/>
  <c r="F1235" i="3"/>
  <c r="F1236" i="3"/>
  <c r="F1237" i="3"/>
  <c r="F1238" i="3"/>
  <c r="F1239" i="3"/>
  <c r="F1240" i="3"/>
  <c r="F1241" i="3"/>
  <c r="F1242" i="3"/>
  <c r="F1243" i="3"/>
  <c r="F1244" i="3"/>
  <c r="F1245" i="3"/>
  <c r="F1246" i="3"/>
  <c r="F1247" i="3"/>
  <c r="F1248" i="3"/>
  <c r="F1249" i="3"/>
  <c r="F1250" i="3"/>
  <c r="F1251" i="3"/>
  <c r="F1252" i="3"/>
  <c r="F1253" i="3"/>
  <c r="F1254" i="3"/>
  <c r="F1255" i="3"/>
  <c r="F1256" i="3"/>
  <c r="F1257" i="3"/>
  <c r="F1258" i="3"/>
  <c r="F1259" i="3"/>
  <c r="F1260" i="3"/>
  <c r="F1261" i="3"/>
  <c r="F1262" i="3"/>
  <c r="F1263" i="3"/>
  <c r="F1264" i="3"/>
  <c r="F1265" i="3"/>
  <c r="F1266" i="3"/>
  <c r="F1267" i="3"/>
  <c r="F1268" i="3"/>
  <c r="F1269" i="3"/>
  <c r="F1270" i="3"/>
  <c r="F1271" i="3"/>
  <c r="F1272" i="3"/>
  <c r="F1273" i="3"/>
  <c r="F1274" i="3"/>
  <c r="F1275" i="3"/>
  <c r="F1276" i="3"/>
  <c r="F1277" i="3"/>
  <c r="F1278" i="3"/>
  <c r="F1279" i="3"/>
  <c r="F1280" i="3"/>
  <c r="F1281" i="3"/>
  <c r="F1282" i="3"/>
  <c r="F1283" i="3"/>
  <c r="F1284" i="3"/>
  <c r="F1285" i="3"/>
  <c r="F1286" i="3"/>
  <c r="F1287" i="3"/>
  <c r="F1288" i="3"/>
  <c r="F1289" i="3"/>
  <c r="F1290" i="3"/>
  <c r="F1291" i="3"/>
  <c r="F1292" i="3"/>
  <c r="F1293" i="3"/>
  <c r="F1294" i="3"/>
  <c r="F1295" i="3"/>
  <c r="F1296" i="3"/>
  <c r="F1297" i="3"/>
  <c r="F1298" i="3"/>
  <c r="F1299" i="3"/>
  <c r="F1300" i="3"/>
  <c r="F1301" i="3"/>
  <c r="F1302" i="3"/>
  <c r="F1303" i="3"/>
  <c r="F1304" i="3"/>
  <c r="F1305" i="3"/>
  <c r="F1306" i="3"/>
  <c r="F1307" i="3"/>
  <c r="F1308" i="3"/>
  <c r="F1309" i="3"/>
  <c r="F1310" i="3"/>
  <c r="F1311" i="3"/>
  <c r="F1312" i="3"/>
  <c r="F1313" i="3"/>
  <c r="F1314" i="3"/>
  <c r="F1315" i="3"/>
  <c r="F1316" i="3"/>
  <c r="F1317" i="3"/>
  <c r="F1318" i="3"/>
  <c r="F1319" i="3"/>
  <c r="F1320" i="3"/>
  <c r="F1321" i="3"/>
  <c r="F1322" i="3"/>
  <c r="F1323" i="3"/>
  <c r="F1324" i="3"/>
  <c r="F1325" i="3"/>
  <c r="F1326" i="3"/>
  <c r="F1327" i="3"/>
  <c r="F1328" i="3"/>
  <c r="F1329" i="3"/>
  <c r="F1330" i="3"/>
  <c r="F1331" i="3"/>
  <c r="F1332" i="3"/>
  <c r="F1333" i="3"/>
  <c r="F1334" i="3"/>
  <c r="F1335" i="3"/>
  <c r="F1336" i="3"/>
  <c r="F1337" i="3"/>
  <c r="F1338" i="3"/>
  <c r="F1339" i="3"/>
  <c r="F1340" i="3"/>
  <c r="F1341" i="3"/>
  <c r="F1342" i="3"/>
  <c r="F1343" i="3"/>
  <c r="F1344" i="3"/>
  <c r="F1345" i="3"/>
  <c r="F1346" i="3"/>
  <c r="F1347" i="3"/>
  <c r="F1348" i="3"/>
  <c r="F1349" i="3"/>
  <c r="F1350" i="3"/>
  <c r="F1351" i="3"/>
  <c r="F1352" i="3"/>
  <c r="F1353" i="3"/>
  <c r="F1354" i="3"/>
  <c r="F1355" i="3"/>
  <c r="F1356" i="3"/>
  <c r="F1357" i="3"/>
  <c r="F1358" i="3"/>
  <c r="F1359" i="3"/>
  <c r="F1360" i="3"/>
  <c r="F1361" i="3"/>
  <c r="F1362" i="3"/>
  <c r="F1363" i="3"/>
  <c r="F1364" i="3"/>
  <c r="F1365" i="3"/>
  <c r="F1366" i="3"/>
  <c r="F1367" i="3"/>
  <c r="F1368" i="3"/>
  <c r="F1369" i="3"/>
  <c r="F1370" i="3"/>
  <c r="F1371" i="3"/>
  <c r="F1372" i="3"/>
  <c r="F1373" i="3"/>
  <c r="F1374" i="3"/>
  <c r="F1375" i="3"/>
  <c r="F1376" i="3"/>
  <c r="F1377" i="3"/>
  <c r="F1378" i="3"/>
  <c r="F1379" i="3"/>
  <c r="F1380" i="3"/>
  <c r="F1381" i="3"/>
  <c r="F1382" i="3"/>
  <c r="F1383" i="3"/>
  <c r="F1384" i="3"/>
  <c r="F1385" i="3"/>
  <c r="F1386" i="3"/>
  <c r="F1387" i="3"/>
  <c r="F1388" i="3"/>
  <c r="F1389" i="3"/>
  <c r="F1390" i="3"/>
  <c r="F1391" i="3"/>
  <c r="F1392" i="3"/>
  <c r="F1393" i="3"/>
  <c r="F1394" i="3"/>
  <c r="F1395" i="3"/>
  <c r="F1396" i="3"/>
  <c r="F1397" i="3"/>
  <c r="F1398" i="3"/>
  <c r="F1399" i="3"/>
  <c r="F1400" i="3"/>
  <c r="F1401" i="3"/>
  <c r="F1402" i="3"/>
  <c r="F1403" i="3"/>
  <c r="F1404" i="3"/>
  <c r="F1405" i="3"/>
  <c r="F1406" i="3"/>
  <c r="F1407" i="3"/>
  <c r="F1408" i="3"/>
  <c r="F1409" i="3"/>
  <c r="F1410" i="3"/>
  <c r="F1411" i="3"/>
  <c r="F1412" i="3"/>
  <c r="F1413" i="3"/>
  <c r="F1414" i="3"/>
  <c r="F1415" i="3"/>
  <c r="F1416" i="3"/>
  <c r="F1417" i="3"/>
  <c r="F1418" i="3"/>
  <c r="F1419" i="3"/>
  <c r="F1420" i="3"/>
  <c r="F1421" i="3"/>
  <c r="F1422" i="3"/>
  <c r="F1423" i="3"/>
  <c r="F1424" i="3"/>
  <c r="F1425" i="3"/>
  <c r="F1426" i="3"/>
  <c r="F1427" i="3"/>
  <c r="F1428" i="3"/>
  <c r="F1429" i="3"/>
  <c r="F1430" i="3"/>
  <c r="F1431" i="3"/>
  <c r="F1432" i="3"/>
  <c r="F1433" i="3"/>
  <c r="F1434" i="3"/>
  <c r="F1435" i="3"/>
  <c r="F1436" i="3"/>
  <c r="F1437" i="3"/>
  <c r="F1438" i="3"/>
  <c r="F1439" i="3"/>
  <c r="F1440" i="3"/>
  <c r="F1441" i="3"/>
  <c r="F1442" i="3"/>
  <c r="F1443" i="3"/>
  <c r="F1444" i="3"/>
  <c r="F1445" i="3"/>
  <c r="F1446" i="3"/>
  <c r="F1447" i="3"/>
  <c r="F1448" i="3"/>
  <c r="F1449" i="3"/>
  <c r="F1450" i="3"/>
  <c r="F1451" i="3"/>
  <c r="F1452" i="3"/>
  <c r="F1453" i="3"/>
  <c r="F1454" i="3"/>
  <c r="F1455" i="3"/>
  <c r="F1456" i="3"/>
  <c r="F1457" i="3"/>
  <c r="F1458" i="3"/>
  <c r="F1459" i="3"/>
  <c r="F1460" i="3"/>
  <c r="F1461" i="3"/>
  <c r="F1462" i="3"/>
  <c r="F1463" i="3"/>
  <c r="F1464" i="3"/>
  <c r="F1465" i="3"/>
  <c r="F1466" i="3"/>
  <c r="F1467" i="3"/>
  <c r="F1468" i="3"/>
  <c r="F1469" i="3"/>
  <c r="F1470" i="3"/>
  <c r="F1471" i="3"/>
  <c r="F1472" i="3"/>
  <c r="F1473" i="3"/>
  <c r="F1474" i="3"/>
  <c r="F1475" i="3"/>
  <c r="F1476" i="3"/>
  <c r="F1477" i="3"/>
  <c r="F1478" i="3"/>
  <c r="F1479" i="3"/>
  <c r="F1480" i="3"/>
  <c r="F1481" i="3"/>
  <c r="F1482" i="3"/>
  <c r="F1483" i="3"/>
  <c r="F1484" i="3"/>
  <c r="F1485" i="3"/>
  <c r="F1486" i="3"/>
  <c r="F1487" i="3"/>
  <c r="F1488" i="3"/>
  <c r="F1489" i="3"/>
  <c r="F1490" i="3"/>
  <c r="F1491" i="3"/>
  <c r="F1492" i="3"/>
  <c r="F1493" i="3"/>
  <c r="F1494" i="3"/>
  <c r="F1495" i="3"/>
  <c r="F1496" i="3"/>
  <c r="F1497" i="3"/>
  <c r="F1498" i="3"/>
  <c r="F1499" i="3"/>
  <c r="F1500" i="3"/>
  <c r="F1501" i="3"/>
  <c r="F1502" i="3"/>
  <c r="F1503" i="3"/>
  <c r="F1504" i="3"/>
  <c r="F1505" i="3"/>
  <c r="F1506" i="3"/>
  <c r="F1507" i="3"/>
  <c r="F1508" i="3"/>
  <c r="F1509" i="3"/>
  <c r="F1510" i="3"/>
  <c r="F1511" i="3"/>
  <c r="F1512" i="3"/>
  <c r="F1513" i="3"/>
  <c r="F1514" i="3"/>
  <c r="F1515" i="3"/>
  <c r="F1516" i="3"/>
  <c r="F1517" i="3"/>
  <c r="F1518" i="3"/>
  <c r="F1519" i="3"/>
  <c r="F1520" i="3"/>
  <c r="F1521" i="3"/>
  <c r="F1522" i="3"/>
  <c r="F1523" i="3"/>
  <c r="F1524" i="3"/>
  <c r="F1525" i="3"/>
  <c r="F1526" i="3"/>
  <c r="F1527" i="3"/>
  <c r="F1528" i="3"/>
  <c r="F1529" i="3"/>
  <c r="F1530" i="3"/>
  <c r="F1531" i="3"/>
  <c r="F1532" i="3"/>
  <c r="F1533" i="3"/>
  <c r="F1534" i="3"/>
  <c r="F1535" i="3"/>
  <c r="F1536" i="3"/>
  <c r="F1537" i="3"/>
  <c r="F1538" i="3"/>
  <c r="F1539" i="3"/>
  <c r="F1540" i="3"/>
  <c r="F1541" i="3"/>
  <c r="F1542" i="3"/>
  <c r="F1543" i="3"/>
  <c r="F1544" i="3"/>
  <c r="F1545" i="3"/>
  <c r="F1546" i="3"/>
  <c r="F1547" i="3"/>
  <c r="F1548" i="3"/>
  <c r="F1549" i="3"/>
  <c r="F1550" i="3"/>
  <c r="F1551" i="3"/>
  <c r="F1552" i="3"/>
  <c r="F1553" i="3"/>
  <c r="F1554" i="3"/>
  <c r="F1555" i="3"/>
  <c r="F1556" i="3"/>
  <c r="F1557" i="3"/>
  <c r="F1558" i="3"/>
  <c r="F1559" i="3"/>
  <c r="F1560" i="3"/>
  <c r="F1561" i="3"/>
  <c r="F1562" i="3"/>
  <c r="F1563" i="3"/>
  <c r="F1564" i="3"/>
  <c r="F1565" i="3"/>
  <c r="F1566" i="3"/>
  <c r="F1567" i="3"/>
  <c r="F1568" i="3"/>
  <c r="F1569" i="3"/>
  <c r="F1570" i="3"/>
  <c r="F1571" i="3"/>
  <c r="F1572" i="3"/>
  <c r="F1573" i="3"/>
  <c r="F1574" i="3"/>
  <c r="F1575" i="3"/>
  <c r="F1576" i="3"/>
  <c r="F1577" i="3"/>
  <c r="F1578" i="3"/>
  <c r="F1579" i="3"/>
  <c r="F1580" i="3"/>
  <c r="F1581" i="3"/>
  <c r="F1582" i="3"/>
  <c r="F1583" i="3"/>
  <c r="F1584" i="3"/>
  <c r="F1585" i="3"/>
  <c r="F1586" i="3"/>
  <c r="F1587" i="3"/>
  <c r="F1588" i="3"/>
  <c r="F1589" i="3"/>
  <c r="F1590" i="3"/>
  <c r="F1591" i="3"/>
  <c r="F1592" i="3"/>
  <c r="F1593" i="3"/>
  <c r="F1594" i="3"/>
  <c r="F1595" i="3"/>
  <c r="F1596" i="3"/>
  <c r="F1597" i="3"/>
  <c r="F1598" i="3"/>
  <c r="F1599" i="3"/>
  <c r="F1600" i="3"/>
  <c r="F1601" i="3"/>
  <c r="F1602" i="3"/>
  <c r="F1603" i="3"/>
  <c r="F1604" i="3"/>
  <c r="F1605" i="3"/>
  <c r="F1606" i="3"/>
  <c r="F1607" i="3"/>
  <c r="F1608" i="3"/>
  <c r="F1609" i="3"/>
  <c r="F1610" i="3"/>
  <c r="F1611" i="3"/>
  <c r="F1612" i="3"/>
  <c r="F1613" i="3"/>
  <c r="F1614" i="3"/>
  <c r="F1615" i="3"/>
  <c r="F1616" i="3"/>
  <c r="F1617" i="3"/>
  <c r="F1618" i="3"/>
  <c r="F1619" i="3"/>
  <c r="F1620" i="3"/>
  <c r="F1621" i="3"/>
  <c r="F1622" i="3"/>
  <c r="F1623" i="3"/>
  <c r="F1624" i="3"/>
  <c r="F1625" i="3"/>
  <c r="F1626" i="3"/>
  <c r="F1627" i="3"/>
  <c r="F1628" i="3"/>
  <c r="F1629" i="3"/>
  <c r="F1630" i="3"/>
  <c r="F1631" i="3"/>
  <c r="F1632" i="3"/>
  <c r="F1633" i="3"/>
  <c r="F1634" i="3"/>
  <c r="F1635" i="3"/>
  <c r="F1636" i="3"/>
  <c r="F1637" i="3"/>
  <c r="F1638" i="3"/>
  <c r="F1639" i="3"/>
  <c r="F1640" i="3"/>
  <c r="F1641" i="3"/>
  <c r="F1642" i="3"/>
  <c r="F1643" i="3"/>
  <c r="F1644" i="3"/>
  <c r="F1645" i="3"/>
  <c r="F1646" i="3"/>
  <c r="F1647" i="3"/>
  <c r="F1648" i="3"/>
  <c r="F1649" i="3"/>
  <c r="F1650" i="3"/>
  <c r="F1651" i="3"/>
  <c r="F1652" i="3"/>
  <c r="F1653" i="3"/>
  <c r="F1654" i="3"/>
  <c r="F1655" i="3"/>
  <c r="F1656" i="3"/>
  <c r="F1657" i="3"/>
  <c r="F1658" i="3"/>
  <c r="F1659" i="3"/>
  <c r="F1660" i="3"/>
  <c r="F1661" i="3"/>
  <c r="F1662" i="3"/>
  <c r="F1663" i="3"/>
  <c r="F1664" i="3"/>
  <c r="F1665" i="3"/>
  <c r="F1666" i="3"/>
  <c r="F1667" i="3"/>
  <c r="F1668" i="3"/>
  <c r="F1669" i="3"/>
  <c r="F1670" i="3"/>
  <c r="F1671" i="3"/>
  <c r="F1672" i="3"/>
  <c r="F1673" i="3"/>
  <c r="F1674" i="3"/>
  <c r="F1675" i="3"/>
  <c r="F1676" i="3"/>
  <c r="F1677" i="3"/>
  <c r="F1678" i="3"/>
  <c r="F1679" i="3"/>
  <c r="F1680" i="3"/>
  <c r="F1681" i="3"/>
  <c r="F1682" i="3"/>
  <c r="F1683" i="3"/>
  <c r="F1684" i="3"/>
  <c r="F1685" i="3"/>
  <c r="F1686" i="3"/>
  <c r="F1687" i="3"/>
  <c r="F1688" i="3"/>
  <c r="F1689" i="3"/>
  <c r="F1690" i="3"/>
  <c r="F1691" i="3"/>
  <c r="F1692" i="3"/>
  <c r="F1693" i="3"/>
  <c r="F1694" i="3"/>
  <c r="F1695" i="3"/>
  <c r="F1696" i="3"/>
  <c r="F1697" i="3"/>
  <c r="F1698" i="3"/>
  <c r="F1699" i="3"/>
  <c r="F1700" i="3"/>
  <c r="F1701" i="3"/>
  <c r="F1702" i="3"/>
  <c r="F1703" i="3"/>
  <c r="F1704" i="3"/>
  <c r="F1705" i="3"/>
  <c r="F1706" i="3"/>
  <c r="F1707" i="3"/>
  <c r="F1708" i="3"/>
  <c r="F1709" i="3"/>
  <c r="F1710" i="3"/>
  <c r="F1711" i="3"/>
  <c r="F1712" i="3"/>
  <c r="F1713" i="3"/>
  <c r="F1714" i="3"/>
  <c r="F1715" i="3"/>
  <c r="F1716" i="3"/>
  <c r="F1717" i="3"/>
  <c r="F1718" i="3"/>
  <c r="F1719" i="3"/>
  <c r="F1720" i="3"/>
  <c r="F1721" i="3"/>
  <c r="F1722" i="3"/>
  <c r="F1723" i="3"/>
  <c r="F1724" i="3"/>
  <c r="F1725" i="3"/>
  <c r="F1726" i="3"/>
  <c r="F1727" i="3"/>
  <c r="F1728" i="3"/>
  <c r="F1729" i="3"/>
  <c r="F1730" i="3"/>
  <c r="F1731" i="3"/>
  <c r="F1732" i="3"/>
  <c r="F1733" i="3"/>
  <c r="F1734" i="3"/>
  <c r="F1735" i="3"/>
  <c r="F1736" i="3"/>
  <c r="F1737" i="3"/>
  <c r="F1738" i="3"/>
  <c r="F1739" i="3"/>
  <c r="F1740" i="3"/>
  <c r="F1741" i="3"/>
  <c r="F1742" i="3"/>
  <c r="F1743" i="3"/>
  <c r="F1744" i="3"/>
  <c r="F1745" i="3"/>
  <c r="F1746" i="3"/>
  <c r="F1747" i="3"/>
  <c r="F1748" i="3"/>
  <c r="F1749" i="3"/>
  <c r="F1750" i="3"/>
  <c r="F1751" i="3"/>
  <c r="F1752" i="3"/>
  <c r="F1753" i="3"/>
  <c r="F1754" i="3"/>
  <c r="F1755" i="3"/>
  <c r="F1756" i="3"/>
  <c r="F1757" i="3"/>
  <c r="F1758" i="3"/>
  <c r="F1759" i="3"/>
  <c r="F1760" i="3"/>
  <c r="F1761" i="3"/>
  <c r="F1762" i="3"/>
  <c r="F1763" i="3"/>
  <c r="F1764" i="3"/>
  <c r="F1765" i="3"/>
  <c r="F1766" i="3"/>
  <c r="F1767" i="3"/>
  <c r="F1768" i="3"/>
  <c r="F1769" i="3"/>
  <c r="F1770" i="3"/>
  <c r="F1771" i="3"/>
  <c r="F1772" i="3"/>
  <c r="F1773" i="3"/>
  <c r="F1774" i="3"/>
  <c r="F1775" i="3"/>
  <c r="F1776" i="3"/>
  <c r="F1777" i="3"/>
  <c r="F1778" i="3"/>
  <c r="F1779" i="3"/>
  <c r="F1780" i="3"/>
  <c r="F1781" i="3"/>
  <c r="F1782" i="3"/>
  <c r="F1783" i="3"/>
  <c r="F1784" i="3"/>
  <c r="F1785" i="3"/>
  <c r="F1786" i="3"/>
  <c r="F1787" i="3"/>
  <c r="F1788" i="3"/>
  <c r="F1789" i="3"/>
  <c r="F1790" i="3"/>
  <c r="F1791" i="3"/>
  <c r="F1792" i="3"/>
  <c r="F1793" i="3"/>
  <c r="F1794" i="3"/>
  <c r="F1795" i="3"/>
  <c r="F1796" i="3"/>
  <c r="F1797" i="3"/>
  <c r="F1798" i="3"/>
  <c r="F1799" i="3"/>
  <c r="F1800" i="3"/>
  <c r="F1801" i="3"/>
  <c r="F1802" i="3"/>
  <c r="F1803" i="3"/>
  <c r="F1804" i="3"/>
  <c r="F1805" i="3"/>
  <c r="F1806" i="3"/>
  <c r="F1807" i="3"/>
  <c r="F1808" i="3"/>
  <c r="F1809" i="3"/>
  <c r="F1810" i="3"/>
  <c r="F1811" i="3"/>
  <c r="F1812" i="3"/>
  <c r="F1813" i="3"/>
  <c r="F1814" i="3"/>
  <c r="F1815" i="3"/>
  <c r="F1816" i="3"/>
  <c r="F1817" i="3"/>
  <c r="F1818" i="3"/>
  <c r="F1819" i="3"/>
  <c r="F1820" i="3"/>
  <c r="F1821" i="3"/>
  <c r="F1822" i="3"/>
  <c r="F1823" i="3"/>
  <c r="F1824" i="3"/>
  <c r="F1825" i="3"/>
  <c r="F1826" i="3"/>
  <c r="F1827" i="3"/>
  <c r="F1828" i="3"/>
  <c r="F1829" i="3"/>
  <c r="F1830" i="3"/>
  <c r="F1831" i="3"/>
  <c r="F1832" i="3"/>
  <c r="F1833" i="3"/>
  <c r="F1834" i="3"/>
  <c r="F1835" i="3"/>
  <c r="F1836" i="3"/>
  <c r="F1837" i="3"/>
  <c r="F1838" i="3"/>
  <c r="F1839" i="3"/>
  <c r="F1840" i="3"/>
  <c r="F1841" i="3"/>
  <c r="F1842" i="3"/>
  <c r="F1843" i="3"/>
  <c r="F1844" i="3"/>
  <c r="F1845" i="3"/>
  <c r="F1846" i="3"/>
  <c r="F1847" i="3"/>
  <c r="F1848" i="3"/>
  <c r="F1849" i="3"/>
  <c r="F1850" i="3"/>
  <c r="F1851" i="3"/>
  <c r="F1852" i="3"/>
  <c r="F1853" i="3"/>
  <c r="F1854" i="3"/>
  <c r="F1855" i="3"/>
  <c r="F1856" i="3"/>
  <c r="F1857" i="3"/>
  <c r="F1858" i="3"/>
  <c r="F1859" i="3"/>
  <c r="F1860" i="3"/>
  <c r="F1861" i="3"/>
  <c r="F1862" i="3"/>
  <c r="F1863" i="3"/>
  <c r="F1864" i="3"/>
  <c r="F1865" i="3"/>
  <c r="F1866" i="3"/>
  <c r="F1867" i="3"/>
  <c r="F1868" i="3"/>
  <c r="F1869" i="3"/>
  <c r="F1870" i="3"/>
  <c r="F1871" i="3"/>
  <c r="F1872" i="3"/>
  <c r="F1873" i="3"/>
  <c r="F1874" i="3"/>
  <c r="F1875" i="3"/>
  <c r="F1876" i="3"/>
  <c r="F1877" i="3"/>
  <c r="F1878" i="3"/>
  <c r="F1879" i="3"/>
  <c r="F1880" i="3"/>
  <c r="F1881" i="3"/>
  <c r="F1882" i="3"/>
  <c r="F1883" i="3"/>
  <c r="F1884" i="3"/>
  <c r="F1885" i="3"/>
  <c r="F1886" i="3"/>
  <c r="F1887" i="3"/>
  <c r="F1888" i="3"/>
  <c r="F1889" i="3"/>
  <c r="F1890" i="3"/>
  <c r="F1891" i="3"/>
  <c r="F1892" i="3"/>
  <c r="F1893" i="3"/>
  <c r="F1894" i="3"/>
  <c r="F1895" i="3"/>
  <c r="F1896" i="3"/>
  <c r="F1897" i="3"/>
  <c r="F1898" i="3"/>
  <c r="F1899" i="3"/>
  <c r="F1900" i="3"/>
  <c r="F1901" i="3"/>
  <c r="F1902" i="3"/>
  <c r="F1903" i="3"/>
  <c r="F1904" i="3"/>
  <c r="F1905" i="3"/>
  <c r="F1906" i="3"/>
  <c r="F1907" i="3"/>
  <c r="F1908" i="3"/>
  <c r="F1909" i="3"/>
  <c r="F1910" i="3"/>
  <c r="F1911" i="3"/>
  <c r="F1912" i="3"/>
  <c r="F1913" i="3"/>
  <c r="F1914" i="3"/>
  <c r="F1915" i="3"/>
  <c r="F1916" i="3"/>
  <c r="F1917" i="3"/>
  <c r="F1918" i="3"/>
  <c r="F1919" i="3"/>
  <c r="F1920" i="3"/>
  <c r="F1921" i="3"/>
  <c r="F1922" i="3"/>
  <c r="F1923" i="3"/>
  <c r="F1924" i="3"/>
  <c r="F1925" i="3"/>
  <c r="F1926" i="3"/>
  <c r="F1927" i="3"/>
  <c r="F1928" i="3"/>
  <c r="F1929" i="3"/>
  <c r="F1930" i="3"/>
  <c r="F1931" i="3"/>
  <c r="F1932" i="3"/>
  <c r="F1933" i="3"/>
  <c r="F1934" i="3"/>
  <c r="F1935" i="3"/>
  <c r="F1936" i="3"/>
  <c r="F1937" i="3"/>
  <c r="F1938" i="3"/>
  <c r="F1939" i="3"/>
  <c r="F1940" i="3"/>
  <c r="F1941" i="3"/>
  <c r="F1942" i="3"/>
  <c r="F1943" i="3"/>
  <c r="F1944" i="3"/>
  <c r="F1945" i="3"/>
  <c r="F1946" i="3"/>
  <c r="F1947" i="3"/>
  <c r="F1948" i="3"/>
  <c r="F1949" i="3"/>
  <c r="F1950" i="3"/>
  <c r="F1951" i="3"/>
  <c r="F1952" i="3"/>
  <c r="F1953" i="3"/>
  <c r="F1954" i="3"/>
  <c r="F1955" i="3"/>
  <c r="F1956" i="3"/>
  <c r="F1957" i="3"/>
  <c r="F1958" i="3"/>
  <c r="F1959" i="3"/>
  <c r="F1960" i="3"/>
  <c r="F1961" i="3"/>
  <c r="F1962" i="3"/>
  <c r="F1963" i="3"/>
  <c r="F1964" i="3"/>
  <c r="F1965" i="3"/>
  <c r="F1966" i="3"/>
  <c r="F1967" i="3"/>
  <c r="F1968" i="3"/>
  <c r="F1969" i="3"/>
  <c r="F1970" i="3"/>
  <c r="F1971" i="3"/>
  <c r="F1972" i="3"/>
  <c r="F1973" i="3"/>
  <c r="F1974" i="3"/>
  <c r="F1975" i="3"/>
  <c r="F1976" i="3"/>
  <c r="F1977" i="3"/>
  <c r="F1978" i="3"/>
  <c r="F1979" i="3"/>
  <c r="F1980" i="3"/>
  <c r="F1981" i="3"/>
  <c r="F1982" i="3"/>
  <c r="F1983" i="3"/>
  <c r="F1984" i="3"/>
  <c r="F1985" i="3"/>
  <c r="F1986" i="3"/>
  <c r="F1987" i="3"/>
  <c r="F1988" i="3"/>
  <c r="F1989" i="3"/>
  <c r="F1990" i="3"/>
  <c r="F1991" i="3"/>
  <c r="F1992" i="3"/>
  <c r="F1993" i="3"/>
  <c r="F1994" i="3"/>
  <c r="F1995" i="3"/>
  <c r="F1996" i="3"/>
  <c r="F1997" i="3"/>
  <c r="F1998" i="3"/>
  <c r="F1999" i="3"/>
  <c r="F2000" i="3"/>
  <c r="F2001" i="3"/>
  <c r="F2002" i="3"/>
  <c r="F2003" i="3"/>
  <c r="F200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  <c r="E612" i="3"/>
  <c r="E613" i="3"/>
  <c r="E614" i="3"/>
  <c r="E615" i="3"/>
  <c r="E616" i="3"/>
  <c r="E617" i="3"/>
  <c r="E618" i="3"/>
  <c r="E619" i="3"/>
  <c r="E620" i="3"/>
  <c r="E621" i="3"/>
  <c r="E622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99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744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1000" i="3"/>
  <c r="E1001" i="3"/>
  <c r="E1002" i="3"/>
  <c r="E1003" i="3"/>
  <c r="E1004" i="3"/>
  <c r="E1005" i="3"/>
  <c r="E1006" i="3"/>
  <c r="E1007" i="3"/>
  <c r="E1008" i="3"/>
  <c r="E1009" i="3"/>
  <c r="E1010" i="3"/>
  <c r="E1011" i="3"/>
  <c r="E1012" i="3"/>
  <c r="E1013" i="3"/>
  <c r="E1014" i="3"/>
  <c r="E1015" i="3"/>
  <c r="E1016" i="3"/>
  <c r="E1017" i="3"/>
  <c r="E1018" i="3"/>
  <c r="E1019" i="3"/>
  <c r="E1020" i="3"/>
  <c r="E1021" i="3"/>
  <c r="E1022" i="3"/>
  <c r="E1023" i="3"/>
  <c r="E1024" i="3"/>
  <c r="E1025" i="3"/>
  <c r="E1026" i="3"/>
  <c r="E1027" i="3"/>
  <c r="E1028" i="3"/>
  <c r="E1029" i="3"/>
  <c r="E1030" i="3"/>
  <c r="E1031" i="3"/>
  <c r="E1032" i="3"/>
  <c r="E1033" i="3"/>
  <c r="E1034" i="3"/>
  <c r="E1035" i="3"/>
  <c r="E1036" i="3"/>
  <c r="E1037" i="3"/>
  <c r="E1038" i="3"/>
  <c r="E1039" i="3"/>
  <c r="E1040" i="3"/>
  <c r="E1041" i="3"/>
  <c r="E1042" i="3"/>
  <c r="E1043" i="3"/>
  <c r="E1044" i="3"/>
  <c r="E1045" i="3"/>
  <c r="E1046" i="3"/>
  <c r="E1047" i="3"/>
  <c r="E1048" i="3"/>
  <c r="E1049" i="3"/>
  <c r="E1050" i="3"/>
  <c r="E1051" i="3"/>
  <c r="E1052" i="3"/>
  <c r="E1053" i="3"/>
  <c r="E1054" i="3"/>
  <c r="E1055" i="3"/>
  <c r="E1056" i="3"/>
  <c r="E1057" i="3"/>
  <c r="E1058" i="3"/>
  <c r="E1059" i="3"/>
  <c r="E1060" i="3"/>
  <c r="E1061" i="3"/>
  <c r="E1062" i="3"/>
  <c r="E1063" i="3"/>
  <c r="E1064" i="3"/>
  <c r="E1065" i="3"/>
  <c r="E1066" i="3"/>
  <c r="E1067" i="3"/>
  <c r="E1068" i="3"/>
  <c r="E1069" i="3"/>
  <c r="E1070" i="3"/>
  <c r="E1071" i="3"/>
  <c r="E1072" i="3"/>
  <c r="E1073" i="3"/>
  <c r="E1074" i="3"/>
  <c r="E1075" i="3"/>
  <c r="E1076" i="3"/>
  <c r="E1077" i="3"/>
  <c r="E1078" i="3"/>
  <c r="E1079" i="3"/>
  <c r="E1080" i="3"/>
  <c r="E1081" i="3"/>
  <c r="E1082" i="3"/>
  <c r="E1083" i="3"/>
  <c r="E1084" i="3"/>
  <c r="E1085" i="3"/>
  <c r="E1086" i="3"/>
  <c r="E1087" i="3"/>
  <c r="E1088" i="3"/>
  <c r="E1089" i="3"/>
  <c r="E1090" i="3"/>
  <c r="E1091" i="3"/>
  <c r="E1092" i="3"/>
  <c r="E1093" i="3"/>
  <c r="E1094" i="3"/>
  <c r="E1095" i="3"/>
  <c r="E1096" i="3"/>
  <c r="E1097" i="3"/>
  <c r="E1098" i="3"/>
  <c r="E1099" i="3"/>
  <c r="E1100" i="3"/>
  <c r="E1101" i="3"/>
  <c r="E1102" i="3"/>
  <c r="E1103" i="3"/>
  <c r="E1104" i="3"/>
  <c r="E1105" i="3"/>
  <c r="E1106" i="3"/>
  <c r="E1107" i="3"/>
  <c r="E1108" i="3"/>
  <c r="E1109" i="3"/>
  <c r="E1110" i="3"/>
  <c r="E1111" i="3"/>
  <c r="E1112" i="3"/>
  <c r="E1113" i="3"/>
  <c r="E1114" i="3"/>
  <c r="E1115" i="3"/>
  <c r="E1116" i="3"/>
  <c r="E1117" i="3"/>
  <c r="E1118" i="3"/>
  <c r="E1119" i="3"/>
  <c r="E1120" i="3"/>
  <c r="E1121" i="3"/>
  <c r="E1122" i="3"/>
  <c r="E1123" i="3"/>
  <c r="E1124" i="3"/>
  <c r="E1125" i="3"/>
  <c r="E1126" i="3"/>
  <c r="E1127" i="3"/>
  <c r="E1128" i="3"/>
  <c r="E1129" i="3"/>
  <c r="E1130" i="3"/>
  <c r="E1131" i="3"/>
  <c r="E1132" i="3"/>
  <c r="E1133" i="3"/>
  <c r="E1134" i="3"/>
  <c r="E1135" i="3"/>
  <c r="E1136" i="3"/>
  <c r="E1137" i="3"/>
  <c r="E1138" i="3"/>
  <c r="E1139" i="3"/>
  <c r="E1140" i="3"/>
  <c r="E1141" i="3"/>
  <c r="E1142" i="3"/>
  <c r="E1143" i="3"/>
  <c r="E1144" i="3"/>
  <c r="E1145" i="3"/>
  <c r="E1146" i="3"/>
  <c r="E1147" i="3"/>
  <c r="E1148" i="3"/>
  <c r="E1149" i="3"/>
  <c r="E1150" i="3"/>
  <c r="E1151" i="3"/>
  <c r="E1152" i="3"/>
  <c r="E1153" i="3"/>
  <c r="E1154" i="3"/>
  <c r="E1155" i="3"/>
  <c r="E1156" i="3"/>
  <c r="E1157" i="3"/>
  <c r="E1158" i="3"/>
  <c r="E1159" i="3"/>
  <c r="E1160" i="3"/>
  <c r="E1161" i="3"/>
  <c r="E1162" i="3"/>
  <c r="E1163" i="3"/>
  <c r="E1164" i="3"/>
  <c r="E1165" i="3"/>
  <c r="E1166" i="3"/>
  <c r="E1167" i="3"/>
  <c r="E1168" i="3"/>
  <c r="E1169" i="3"/>
  <c r="E1170" i="3"/>
  <c r="E1171" i="3"/>
  <c r="E1172" i="3"/>
  <c r="E1173" i="3"/>
  <c r="E1174" i="3"/>
  <c r="E1175" i="3"/>
  <c r="E1176" i="3"/>
  <c r="E1177" i="3"/>
  <c r="E1178" i="3"/>
  <c r="E1179" i="3"/>
  <c r="E1180" i="3"/>
  <c r="E1181" i="3"/>
  <c r="E1182" i="3"/>
  <c r="E1183" i="3"/>
  <c r="E1184" i="3"/>
  <c r="E1185" i="3"/>
  <c r="E1186" i="3"/>
  <c r="E1187" i="3"/>
  <c r="E1188" i="3"/>
  <c r="E1189" i="3"/>
  <c r="E1190" i="3"/>
  <c r="E1191" i="3"/>
  <c r="E1192" i="3"/>
  <c r="E1193" i="3"/>
  <c r="E1194" i="3"/>
  <c r="E1195" i="3"/>
  <c r="E1196" i="3"/>
  <c r="E1197" i="3"/>
  <c r="E1198" i="3"/>
  <c r="E1199" i="3"/>
  <c r="E1200" i="3"/>
  <c r="E1201" i="3"/>
  <c r="E1202" i="3"/>
  <c r="E1203" i="3"/>
  <c r="E1204" i="3"/>
  <c r="E1205" i="3"/>
  <c r="E1206" i="3"/>
  <c r="E1207" i="3"/>
  <c r="E1208" i="3"/>
  <c r="E1209" i="3"/>
  <c r="E1210" i="3"/>
  <c r="E1211" i="3"/>
  <c r="E1212" i="3"/>
  <c r="E1213" i="3"/>
  <c r="E1214" i="3"/>
  <c r="E1215" i="3"/>
  <c r="E1216" i="3"/>
  <c r="E1217" i="3"/>
  <c r="E1218" i="3"/>
  <c r="E1219" i="3"/>
  <c r="E1220" i="3"/>
  <c r="E1221" i="3"/>
  <c r="E1222" i="3"/>
  <c r="E1223" i="3"/>
  <c r="E1224" i="3"/>
  <c r="E1225" i="3"/>
  <c r="E1226" i="3"/>
  <c r="E1227" i="3"/>
  <c r="E1228" i="3"/>
  <c r="E1229" i="3"/>
  <c r="E1230" i="3"/>
  <c r="E1231" i="3"/>
  <c r="E1232" i="3"/>
  <c r="E1233" i="3"/>
  <c r="E1234" i="3"/>
  <c r="E1235" i="3"/>
  <c r="E1236" i="3"/>
  <c r="E1237" i="3"/>
  <c r="E1238" i="3"/>
  <c r="E1239" i="3"/>
  <c r="E1240" i="3"/>
  <c r="E1241" i="3"/>
  <c r="E1242" i="3"/>
  <c r="E1243" i="3"/>
  <c r="E1244" i="3"/>
  <c r="E1245" i="3"/>
  <c r="E1246" i="3"/>
  <c r="E1247" i="3"/>
  <c r="E1248" i="3"/>
  <c r="E1249" i="3"/>
  <c r="E1250" i="3"/>
  <c r="E1251" i="3"/>
  <c r="E1252" i="3"/>
  <c r="E1253" i="3"/>
  <c r="E1254" i="3"/>
  <c r="E1255" i="3"/>
  <c r="E1256" i="3"/>
  <c r="E1257" i="3"/>
  <c r="E1258" i="3"/>
  <c r="E1259" i="3"/>
  <c r="E1260" i="3"/>
  <c r="E1261" i="3"/>
  <c r="E1262" i="3"/>
  <c r="E1263" i="3"/>
  <c r="E1264" i="3"/>
  <c r="E1265" i="3"/>
  <c r="E1266" i="3"/>
  <c r="E1267" i="3"/>
  <c r="E1268" i="3"/>
  <c r="E1269" i="3"/>
  <c r="E1270" i="3"/>
  <c r="E1271" i="3"/>
  <c r="E1272" i="3"/>
  <c r="E1273" i="3"/>
  <c r="E1274" i="3"/>
  <c r="E1275" i="3"/>
  <c r="E1276" i="3"/>
  <c r="E1277" i="3"/>
  <c r="E1278" i="3"/>
  <c r="E1279" i="3"/>
  <c r="E1280" i="3"/>
  <c r="E1281" i="3"/>
  <c r="E1282" i="3"/>
  <c r="E1283" i="3"/>
  <c r="E1284" i="3"/>
  <c r="E1285" i="3"/>
  <c r="E1286" i="3"/>
  <c r="E1287" i="3"/>
  <c r="E1288" i="3"/>
  <c r="E1289" i="3"/>
  <c r="E1290" i="3"/>
  <c r="E1291" i="3"/>
  <c r="E1292" i="3"/>
  <c r="E1293" i="3"/>
  <c r="E1294" i="3"/>
  <c r="E1295" i="3"/>
  <c r="E1296" i="3"/>
  <c r="E1297" i="3"/>
  <c r="E1298" i="3"/>
  <c r="E1299" i="3"/>
  <c r="E1300" i="3"/>
  <c r="E1301" i="3"/>
  <c r="E1302" i="3"/>
  <c r="E1303" i="3"/>
  <c r="E1304" i="3"/>
  <c r="E1305" i="3"/>
  <c r="E1306" i="3"/>
  <c r="E1307" i="3"/>
  <c r="E1308" i="3"/>
  <c r="E1309" i="3"/>
  <c r="E1310" i="3"/>
  <c r="E1311" i="3"/>
  <c r="E1312" i="3"/>
  <c r="E1313" i="3"/>
  <c r="E1314" i="3"/>
  <c r="E1315" i="3"/>
  <c r="E1316" i="3"/>
  <c r="E1317" i="3"/>
  <c r="E1318" i="3"/>
  <c r="E1319" i="3"/>
  <c r="E1320" i="3"/>
  <c r="E1321" i="3"/>
  <c r="E1322" i="3"/>
  <c r="E1323" i="3"/>
  <c r="E1324" i="3"/>
  <c r="E1325" i="3"/>
  <c r="E1326" i="3"/>
  <c r="E1327" i="3"/>
  <c r="E1328" i="3"/>
  <c r="E1329" i="3"/>
  <c r="E1330" i="3"/>
  <c r="E1331" i="3"/>
  <c r="E1332" i="3"/>
  <c r="E1333" i="3"/>
  <c r="E1334" i="3"/>
  <c r="E1335" i="3"/>
  <c r="E1336" i="3"/>
  <c r="E1337" i="3"/>
  <c r="E1338" i="3"/>
  <c r="E1339" i="3"/>
  <c r="E1340" i="3"/>
  <c r="E1341" i="3"/>
  <c r="E1342" i="3"/>
  <c r="E1343" i="3"/>
  <c r="E1344" i="3"/>
  <c r="E1345" i="3"/>
  <c r="E1346" i="3"/>
  <c r="E1347" i="3"/>
  <c r="E1348" i="3"/>
  <c r="E1349" i="3"/>
  <c r="E1350" i="3"/>
  <c r="E1351" i="3"/>
  <c r="E1352" i="3"/>
  <c r="E1353" i="3"/>
  <c r="E1354" i="3"/>
  <c r="E1355" i="3"/>
  <c r="E1356" i="3"/>
  <c r="E1357" i="3"/>
  <c r="E1358" i="3"/>
  <c r="E1359" i="3"/>
  <c r="E1360" i="3"/>
  <c r="E1361" i="3"/>
  <c r="E1362" i="3"/>
  <c r="E1363" i="3"/>
  <c r="E1364" i="3"/>
  <c r="E1365" i="3"/>
  <c r="E1366" i="3"/>
  <c r="E1367" i="3"/>
  <c r="E1368" i="3"/>
  <c r="E1369" i="3"/>
  <c r="E1370" i="3"/>
  <c r="E1371" i="3"/>
  <c r="E1372" i="3"/>
  <c r="E1373" i="3"/>
  <c r="E1374" i="3"/>
  <c r="E1375" i="3"/>
  <c r="E1376" i="3"/>
  <c r="E1377" i="3"/>
  <c r="E1378" i="3"/>
  <c r="E1379" i="3"/>
  <c r="E1380" i="3"/>
  <c r="E1381" i="3"/>
  <c r="E1382" i="3"/>
  <c r="E1383" i="3"/>
  <c r="E1384" i="3"/>
  <c r="E1385" i="3"/>
  <c r="E1386" i="3"/>
  <c r="E1387" i="3"/>
  <c r="E1388" i="3"/>
  <c r="E1389" i="3"/>
  <c r="E1390" i="3"/>
  <c r="E1391" i="3"/>
  <c r="E1392" i="3"/>
  <c r="E1393" i="3"/>
  <c r="E1394" i="3"/>
  <c r="E1395" i="3"/>
  <c r="E1396" i="3"/>
  <c r="E1397" i="3"/>
  <c r="E1398" i="3"/>
  <c r="E1399" i="3"/>
  <c r="E1400" i="3"/>
  <c r="E1401" i="3"/>
  <c r="E1402" i="3"/>
  <c r="E1403" i="3"/>
  <c r="E1404" i="3"/>
  <c r="E1405" i="3"/>
  <c r="E1406" i="3"/>
  <c r="E1407" i="3"/>
  <c r="E1408" i="3"/>
  <c r="E1409" i="3"/>
  <c r="E1410" i="3"/>
  <c r="E1411" i="3"/>
  <c r="E1412" i="3"/>
  <c r="E1413" i="3"/>
  <c r="E1414" i="3"/>
  <c r="E1415" i="3"/>
  <c r="E1416" i="3"/>
  <c r="E1417" i="3"/>
  <c r="E1418" i="3"/>
  <c r="E1419" i="3"/>
  <c r="E1420" i="3"/>
  <c r="E1421" i="3"/>
  <c r="E1422" i="3"/>
  <c r="E1423" i="3"/>
  <c r="E1424" i="3"/>
  <c r="E1425" i="3"/>
  <c r="E1426" i="3"/>
  <c r="E1427" i="3"/>
  <c r="E1428" i="3"/>
  <c r="E1429" i="3"/>
  <c r="E1430" i="3"/>
  <c r="E1431" i="3"/>
  <c r="E1432" i="3"/>
  <c r="E1433" i="3"/>
  <c r="E1434" i="3"/>
  <c r="E1435" i="3"/>
  <c r="E1436" i="3"/>
  <c r="E1437" i="3"/>
  <c r="E1438" i="3"/>
  <c r="E1439" i="3"/>
  <c r="E1440" i="3"/>
  <c r="E1441" i="3"/>
  <c r="E1442" i="3"/>
  <c r="E1443" i="3"/>
  <c r="E1444" i="3"/>
  <c r="E1445" i="3"/>
  <c r="E1446" i="3"/>
  <c r="E1447" i="3"/>
  <c r="E1448" i="3"/>
  <c r="E1449" i="3"/>
  <c r="E1450" i="3"/>
  <c r="E1451" i="3"/>
  <c r="E1452" i="3"/>
  <c r="E1453" i="3"/>
  <c r="E1454" i="3"/>
  <c r="E1455" i="3"/>
  <c r="E1456" i="3"/>
  <c r="E1457" i="3"/>
  <c r="E1458" i="3"/>
  <c r="E1459" i="3"/>
  <c r="E1460" i="3"/>
  <c r="E1461" i="3"/>
  <c r="E1462" i="3"/>
  <c r="E1463" i="3"/>
  <c r="E1464" i="3"/>
  <c r="E1465" i="3"/>
  <c r="E1466" i="3"/>
  <c r="E1467" i="3"/>
  <c r="E1468" i="3"/>
  <c r="E1469" i="3"/>
  <c r="E1470" i="3"/>
  <c r="E1471" i="3"/>
  <c r="E1472" i="3"/>
  <c r="E1473" i="3"/>
  <c r="E1474" i="3"/>
  <c r="E1475" i="3"/>
  <c r="E1476" i="3"/>
  <c r="E1477" i="3"/>
  <c r="E1478" i="3"/>
  <c r="E1479" i="3"/>
  <c r="E1480" i="3"/>
  <c r="E1481" i="3"/>
  <c r="E1482" i="3"/>
  <c r="E1483" i="3"/>
  <c r="E1484" i="3"/>
  <c r="E1485" i="3"/>
  <c r="E1486" i="3"/>
  <c r="E1487" i="3"/>
  <c r="E1488" i="3"/>
  <c r="E1489" i="3"/>
  <c r="E1490" i="3"/>
  <c r="E1491" i="3"/>
  <c r="E1492" i="3"/>
  <c r="E1493" i="3"/>
  <c r="E1494" i="3"/>
  <c r="E1495" i="3"/>
  <c r="E1496" i="3"/>
  <c r="E1497" i="3"/>
  <c r="E1498" i="3"/>
  <c r="E1499" i="3"/>
  <c r="E1500" i="3"/>
  <c r="E1501" i="3"/>
  <c r="E1502" i="3"/>
  <c r="E1503" i="3"/>
  <c r="E1504" i="3"/>
  <c r="E1505" i="3"/>
  <c r="E1506" i="3"/>
  <c r="E1507" i="3"/>
  <c r="E1508" i="3"/>
  <c r="E1509" i="3"/>
  <c r="E1510" i="3"/>
  <c r="E1511" i="3"/>
  <c r="E1512" i="3"/>
  <c r="E1513" i="3"/>
  <c r="E1514" i="3"/>
  <c r="E1515" i="3"/>
  <c r="E1516" i="3"/>
  <c r="E1517" i="3"/>
  <c r="E1518" i="3"/>
  <c r="E1519" i="3"/>
  <c r="E1520" i="3"/>
  <c r="E1521" i="3"/>
  <c r="E1522" i="3"/>
  <c r="E1523" i="3"/>
  <c r="E1524" i="3"/>
  <c r="E1525" i="3"/>
  <c r="E1526" i="3"/>
  <c r="E1527" i="3"/>
  <c r="E1528" i="3"/>
  <c r="E1529" i="3"/>
  <c r="E1530" i="3"/>
  <c r="E1531" i="3"/>
  <c r="E1532" i="3"/>
  <c r="E1533" i="3"/>
  <c r="E1534" i="3"/>
  <c r="E1535" i="3"/>
  <c r="E1536" i="3"/>
  <c r="E1537" i="3"/>
  <c r="E1538" i="3"/>
  <c r="E1539" i="3"/>
  <c r="E1540" i="3"/>
  <c r="E1541" i="3"/>
  <c r="E1542" i="3"/>
  <c r="E1543" i="3"/>
  <c r="E1544" i="3"/>
  <c r="E1545" i="3"/>
  <c r="E1546" i="3"/>
  <c r="E1547" i="3"/>
  <c r="E1548" i="3"/>
  <c r="E1549" i="3"/>
  <c r="E1550" i="3"/>
  <c r="E1551" i="3"/>
  <c r="E1552" i="3"/>
  <c r="E1553" i="3"/>
  <c r="E1554" i="3"/>
  <c r="E1555" i="3"/>
  <c r="E1556" i="3"/>
  <c r="E1557" i="3"/>
  <c r="E1558" i="3"/>
  <c r="E1559" i="3"/>
  <c r="E1560" i="3"/>
  <c r="E1561" i="3"/>
  <c r="E1562" i="3"/>
  <c r="E1563" i="3"/>
  <c r="E1564" i="3"/>
  <c r="E1565" i="3"/>
  <c r="E1566" i="3"/>
  <c r="E1567" i="3"/>
  <c r="E1568" i="3"/>
  <c r="E1569" i="3"/>
  <c r="E1570" i="3"/>
  <c r="E1571" i="3"/>
  <c r="E1572" i="3"/>
  <c r="E1573" i="3"/>
  <c r="E1574" i="3"/>
  <c r="E1575" i="3"/>
  <c r="E1576" i="3"/>
  <c r="E1577" i="3"/>
  <c r="E1578" i="3"/>
  <c r="E1579" i="3"/>
  <c r="E1580" i="3"/>
  <c r="E1581" i="3"/>
  <c r="E1582" i="3"/>
  <c r="E1583" i="3"/>
  <c r="E1584" i="3"/>
  <c r="E1585" i="3"/>
  <c r="E1586" i="3"/>
  <c r="E1587" i="3"/>
  <c r="E1588" i="3"/>
  <c r="E1589" i="3"/>
  <c r="E1590" i="3"/>
  <c r="E1591" i="3"/>
  <c r="E1592" i="3"/>
  <c r="E1593" i="3"/>
  <c r="E1594" i="3"/>
  <c r="E1595" i="3"/>
  <c r="E1596" i="3"/>
  <c r="E1597" i="3"/>
  <c r="E1598" i="3"/>
  <c r="E1599" i="3"/>
  <c r="E1600" i="3"/>
  <c r="E1601" i="3"/>
  <c r="E1602" i="3"/>
  <c r="E1603" i="3"/>
  <c r="E1604" i="3"/>
  <c r="E1605" i="3"/>
  <c r="E1606" i="3"/>
  <c r="E1607" i="3"/>
  <c r="E1608" i="3"/>
  <c r="E1609" i="3"/>
  <c r="E1610" i="3"/>
  <c r="E1611" i="3"/>
  <c r="E1612" i="3"/>
  <c r="E1613" i="3"/>
  <c r="E1614" i="3"/>
  <c r="E1615" i="3"/>
  <c r="E1616" i="3"/>
  <c r="E1617" i="3"/>
  <c r="E1618" i="3"/>
  <c r="E1619" i="3"/>
  <c r="E1620" i="3"/>
  <c r="E1621" i="3"/>
  <c r="E1622" i="3"/>
  <c r="E1623" i="3"/>
  <c r="E1624" i="3"/>
  <c r="E1625" i="3"/>
  <c r="E1626" i="3"/>
  <c r="E1627" i="3"/>
  <c r="E1628" i="3"/>
  <c r="E1629" i="3"/>
  <c r="E1630" i="3"/>
  <c r="E1631" i="3"/>
  <c r="E1632" i="3"/>
  <c r="E1633" i="3"/>
  <c r="E1634" i="3"/>
  <c r="E1635" i="3"/>
  <c r="E1636" i="3"/>
  <c r="E1637" i="3"/>
  <c r="E1638" i="3"/>
  <c r="E1639" i="3"/>
  <c r="E1640" i="3"/>
  <c r="E1641" i="3"/>
  <c r="E1642" i="3"/>
  <c r="E1643" i="3"/>
  <c r="E1644" i="3"/>
  <c r="E1645" i="3"/>
  <c r="E1646" i="3"/>
  <c r="E1647" i="3"/>
  <c r="E1648" i="3"/>
  <c r="E1649" i="3"/>
  <c r="E1650" i="3"/>
  <c r="E1651" i="3"/>
  <c r="E1652" i="3"/>
  <c r="E1653" i="3"/>
  <c r="E1654" i="3"/>
  <c r="E1655" i="3"/>
  <c r="E1656" i="3"/>
  <c r="E1657" i="3"/>
  <c r="E1658" i="3"/>
  <c r="E1659" i="3"/>
  <c r="E1660" i="3"/>
  <c r="E1661" i="3"/>
  <c r="E1662" i="3"/>
  <c r="E1663" i="3"/>
  <c r="E1664" i="3"/>
  <c r="E1665" i="3"/>
  <c r="E1666" i="3"/>
  <c r="E1667" i="3"/>
  <c r="E1668" i="3"/>
  <c r="E1669" i="3"/>
  <c r="E1670" i="3"/>
  <c r="E1671" i="3"/>
  <c r="E1672" i="3"/>
  <c r="E1673" i="3"/>
  <c r="E1674" i="3"/>
  <c r="E1675" i="3"/>
  <c r="E1676" i="3"/>
  <c r="E1677" i="3"/>
  <c r="E1678" i="3"/>
  <c r="E1679" i="3"/>
  <c r="E1680" i="3"/>
  <c r="E1681" i="3"/>
  <c r="E1682" i="3"/>
  <c r="E1683" i="3"/>
  <c r="E1684" i="3"/>
  <c r="E1685" i="3"/>
  <c r="E1686" i="3"/>
  <c r="E1687" i="3"/>
  <c r="E1688" i="3"/>
  <c r="E1689" i="3"/>
  <c r="E1690" i="3"/>
  <c r="E1691" i="3"/>
  <c r="E1692" i="3"/>
  <c r="E1693" i="3"/>
  <c r="E1694" i="3"/>
  <c r="E1695" i="3"/>
  <c r="E1696" i="3"/>
  <c r="E1697" i="3"/>
  <c r="E1698" i="3"/>
  <c r="E1699" i="3"/>
  <c r="E1700" i="3"/>
  <c r="E1701" i="3"/>
  <c r="E1702" i="3"/>
  <c r="E1703" i="3"/>
  <c r="E1704" i="3"/>
  <c r="E1705" i="3"/>
  <c r="E1706" i="3"/>
  <c r="E1707" i="3"/>
  <c r="E1708" i="3"/>
  <c r="E1709" i="3"/>
  <c r="E1710" i="3"/>
  <c r="E1711" i="3"/>
  <c r="E1712" i="3"/>
  <c r="E1713" i="3"/>
  <c r="E1714" i="3"/>
  <c r="E1715" i="3"/>
  <c r="E1716" i="3"/>
  <c r="E1717" i="3"/>
  <c r="E1718" i="3"/>
  <c r="E1719" i="3"/>
  <c r="E1720" i="3"/>
  <c r="E1721" i="3"/>
  <c r="E1722" i="3"/>
  <c r="E1723" i="3"/>
  <c r="E1724" i="3"/>
  <c r="E1725" i="3"/>
  <c r="E1726" i="3"/>
  <c r="E1727" i="3"/>
  <c r="E1728" i="3"/>
  <c r="E1729" i="3"/>
  <c r="E1730" i="3"/>
  <c r="E1731" i="3"/>
  <c r="E1732" i="3"/>
  <c r="E1733" i="3"/>
  <c r="E1734" i="3"/>
  <c r="E1735" i="3"/>
  <c r="E1736" i="3"/>
  <c r="E1737" i="3"/>
  <c r="E1738" i="3"/>
  <c r="E1739" i="3"/>
  <c r="E1740" i="3"/>
  <c r="E1741" i="3"/>
  <c r="E1742" i="3"/>
  <c r="E1743" i="3"/>
  <c r="E1744" i="3"/>
  <c r="E1745" i="3"/>
  <c r="E1746" i="3"/>
  <c r="E1747" i="3"/>
  <c r="E1748" i="3"/>
  <c r="E1749" i="3"/>
  <c r="E1750" i="3"/>
  <c r="E1751" i="3"/>
  <c r="E1752" i="3"/>
  <c r="E1753" i="3"/>
  <c r="E1754" i="3"/>
  <c r="E1755" i="3"/>
  <c r="E1756" i="3"/>
  <c r="E1757" i="3"/>
  <c r="E1758" i="3"/>
  <c r="E1759" i="3"/>
  <c r="E1760" i="3"/>
  <c r="E1761" i="3"/>
  <c r="E1762" i="3"/>
  <c r="E1763" i="3"/>
  <c r="E1764" i="3"/>
  <c r="E1765" i="3"/>
  <c r="E1766" i="3"/>
  <c r="E1767" i="3"/>
  <c r="E1768" i="3"/>
  <c r="E1769" i="3"/>
  <c r="E1770" i="3"/>
  <c r="E1771" i="3"/>
  <c r="E1772" i="3"/>
  <c r="E1773" i="3"/>
  <c r="E1774" i="3"/>
  <c r="E1775" i="3"/>
  <c r="E1776" i="3"/>
  <c r="E1777" i="3"/>
  <c r="E1778" i="3"/>
  <c r="E1779" i="3"/>
  <c r="E1780" i="3"/>
  <c r="E1781" i="3"/>
  <c r="E1782" i="3"/>
  <c r="E1783" i="3"/>
  <c r="E1784" i="3"/>
  <c r="E1785" i="3"/>
  <c r="E1786" i="3"/>
  <c r="E1787" i="3"/>
  <c r="E1788" i="3"/>
  <c r="E1789" i="3"/>
  <c r="E1790" i="3"/>
  <c r="E1791" i="3"/>
  <c r="E1792" i="3"/>
  <c r="E1793" i="3"/>
  <c r="E1794" i="3"/>
  <c r="E1795" i="3"/>
  <c r="E1796" i="3"/>
  <c r="E1797" i="3"/>
  <c r="E1798" i="3"/>
  <c r="E1799" i="3"/>
  <c r="E1800" i="3"/>
  <c r="E1801" i="3"/>
  <c r="E1802" i="3"/>
  <c r="E1803" i="3"/>
  <c r="E1804" i="3"/>
  <c r="E1805" i="3"/>
  <c r="E1806" i="3"/>
  <c r="E1807" i="3"/>
  <c r="E1808" i="3"/>
  <c r="E1809" i="3"/>
  <c r="E1810" i="3"/>
  <c r="E1811" i="3"/>
  <c r="E1812" i="3"/>
  <c r="E1813" i="3"/>
  <c r="E1814" i="3"/>
  <c r="E1815" i="3"/>
  <c r="E1816" i="3"/>
  <c r="E1817" i="3"/>
  <c r="E1818" i="3"/>
  <c r="E1819" i="3"/>
  <c r="E1820" i="3"/>
  <c r="E1821" i="3"/>
  <c r="E1822" i="3"/>
  <c r="E1823" i="3"/>
  <c r="E1824" i="3"/>
  <c r="E1825" i="3"/>
  <c r="E1826" i="3"/>
  <c r="E1827" i="3"/>
  <c r="E1828" i="3"/>
  <c r="E1829" i="3"/>
  <c r="E1830" i="3"/>
  <c r="E1831" i="3"/>
  <c r="E1832" i="3"/>
  <c r="E1833" i="3"/>
  <c r="E1834" i="3"/>
  <c r="E1835" i="3"/>
  <c r="E1836" i="3"/>
  <c r="E1837" i="3"/>
  <c r="E1838" i="3"/>
  <c r="E1839" i="3"/>
  <c r="E1840" i="3"/>
  <c r="E1841" i="3"/>
  <c r="E1842" i="3"/>
  <c r="E1843" i="3"/>
  <c r="E1844" i="3"/>
  <c r="E1845" i="3"/>
  <c r="E1846" i="3"/>
  <c r="E1847" i="3"/>
  <c r="E1848" i="3"/>
  <c r="E1849" i="3"/>
  <c r="E1850" i="3"/>
  <c r="E1851" i="3"/>
  <c r="E1852" i="3"/>
  <c r="E1853" i="3"/>
  <c r="E1854" i="3"/>
  <c r="E1855" i="3"/>
  <c r="E1856" i="3"/>
  <c r="E1857" i="3"/>
  <c r="E1858" i="3"/>
  <c r="E1859" i="3"/>
  <c r="E1860" i="3"/>
  <c r="E1861" i="3"/>
  <c r="E1862" i="3"/>
  <c r="E1863" i="3"/>
  <c r="E1864" i="3"/>
  <c r="E1865" i="3"/>
  <c r="E1866" i="3"/>
  <c r="E1867" i="3"/>
  <c r="E1868" i="3"/>
  <c r="E1869" i="3"/>
  <c r="E1870" i="3"/>
  <c r="E1871" i="3"/>
  <c r="E1872" i="3"/>
  <c r="E1873" i="3"/>
  <c r="E1874" i="3"/>
  <c r="E1875" i="3"/>
  <c r="E1876" i="3"/>
  <c r="E1877" i="3"/>
  <c r="E1878" i="3"/>
  <c r="E1879" i="3"/>
  <c r="E1880" i="3"/>
  <c r="E1881" i="3"/>
  <c r="E1882" i="3"/>
  <c r="E1883" i="3"/>
  <c r="E1884" i="3"/>
  <c r="E1885" i="3"/>
  <c r="E1886" i="3"/>
  <c r="E1887" i="3"/>
  <c r="E1888" i="3"/>
  <c r="E1889" i="3"/>
  <c r="E1890" i="3"/>
  <c r="E1891" i="3"/>
  <c r="E1892" i="3"/>
  <c r="E1893" i="3"/>
  <c r="E1894" i="3"/>
  <c r="E1895" i="3"/>
  <c r="E1896" i="3"/>
  <c r="E1897" i="3"/>
  <c r="E1898" i="3"/>
  <c r="E1899" i="3"/>
  <c r="E1900" i="3"/>
  <c r="E1901" i="3"/>
  <c r="E1902" i="3"/>
  <c r="E1903" i="3"/>
  <c r="E1904" i="3"/>
  <c r="E1905" i="3"/>
  <c r="E1906" i="3"/>
  <c r="E1907" i="3"/>
  <c r="E1908" i="3"/>
  <c r="E1909" i="3"/>
  <c r="E1910" i="3"/>
  <c r="E1911" i="3"/>
  <c r="E1912" i="3"/>
  <c r="E1913" i="3"/>
  <c r="E1914" i="3"/>
  <c r="E1915" i="3"/>
  <c r="E1916" i="3"/>
  <c r="E1917" i="3"/>
  <c r="E1918" i="3"/>
  <c r="E1919" i="3"/>
  <c r="E1920" i="3"/>
  <c r="E1921" i="3"/>
  <c r="E1922" i="3"/>
  <c r="E1923" i="3"/>
  <c r="E1924" i="3"/>
  <c r="E1925" i="3"/>
  <c r="E1926" i="3"/>
  <c r="E1927" i="3"/>
  <c r="E1928" i="3"/>
  <c r="E1929" i="3"/>
  <c r="E1930" i="3"/>
  <c r="E1931" i="3"/>
  <c r="E1932" i="3"/>
  <c r="E1933" i="3"/>
  <c r="E1934" i="3"/>
  <c r="E1935" i="3"/>
  <c r="E1936" i="3"/>
  <c r="E1937" i="3"/>
  <c r="E1938" i="3"/>
  <c r="E1939" i="3"/>
  <c r="E1940" i="3"/>
  <c r="E1941" i="3"/>
  <c r="E1942" i="3"/>
  <c r="E1943" i="3"/>
  <c r="E1944" i="3"/>
  <c r="E1945" i="3"/>
  <c r="E1946" i="3"/>
  <c r="E1947" i="3"/>
  <c r="E1948" i="3"/>
  <c r="E1949" i="3"/>
  <c r="E1950" i="3"/>
  <c r="E1951" i="3"/>
  <c r="E1952" i="3"/>
  <c r="E1953" i="3"/>
  <c r="E1954" i="3"/>
  <c r="E1955" i="3"/>
  <c r="E1956" i="3"/>
  <c r="E1957" i="3"/>
  <c r="E1958" i="3"/>
  <c r="E1959" i="3"/>
  <c r="E1960" i="3"/>
  <c r="E1961" i="3"/>
  <c r="E1962" i="3"/>
  <c r="E1963" i="3"/>
  <c r="E1964" i="3"/>
  <c r="E1965" i="3"/>
  <c r="E1966" i="3"/>
  <c r="E1967" i="3"/>
  <c r="E1968" i="3"/>
  <c r="E1969" i="3"/>
  <c r="E1970" i="3"/>
  <c r="E1971" i="3"/>
  <c r="E1972" i="3"/>
  <c r="E1973" i="3"/>
  <c r="E1974" i="3"/>
  <c r="E1975" i="3"/>
  <c r="E1976" i="3"/>
  <c r="E1977" i="3"/>
  <c r="E1978" i="3"/>
  <c r="E1979" i="3"/>
  <c r="E1980" i="3"/>
  <c r="E1981" i="3"/>
  <c r="E1982" i="3"/>
  <c r="E1983" i="3"/>
  <c r="E1984" i="3"/>
  <c r="E1985" i="3"/>
  <c r="E1986" i="3"/>
  <c r="E1987" i="3"/>
  <c r="E1988" i="3"/>
  <c r="E1989" i="3"/>
  <c r="E1990" i="3"/>
  <c r="E1991" i="3"/>
  <c r="E1992" i="3"/>
  <c r="E1993" i="3"/>
  <c r="E1994" i="3"/>
  <c r="E1995" i="3"/>
  <c r="E1996" i="3"/>
  <c r="E1997" i="3"/>
  <c r="E1998" i="3"/>
  <c r="E1999" i="3"/>
  <c r="E2000" i="3"/>
  <c r="E2001" i="3"/>
  <c r="E2002" i="3"/>
  <c r="E2003" i="3"/>
  <c r="E2004" i="3"/>
  <c r="C5" i="3"/>
  <c r="A5" i="3" s="1"/>
  <c r="C6" i="3"/>
  <c r="A6" i="3" s="1"/>
  <c r="C7" i="3"/>
  <c r="A7" i="3" s="1"/>
  <c r="C8" i="3"/>
  <c r="A8" i="3" s="1"/>
  <c r="C9" i="3"/>
  <c r="A9" i="3" s="1"/>
  <c r="C10" i="3"/>
  <c r="A10" i="3" s="1"/>
  <c r="C11" i="3"/>
  <c r="A11" i="3" s="1"/>
  <c r="C12" i="3"/>
  <c r="A12" i="3" s="1"/>
  <c r="C13" i="3"/>
  <c r="A13" i="3" s="1"/>
  <c r="C14" i="3"/>
  <c r="A14" i="3" s="1"/>
  <c r="C15" i="3"/>
  <c r="A15" i="3" s="1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C1005" i="3"/>
  <c r="C1006" i="3"/>
  <c r="C1007" i="3"/>
  <c r="C1008" i="3"/>
  <c r="C1009" i="3"/>
  <c r="C1010" i="3"/>
  <c r="C1011" i="3"/>
  <c r="C1012" i="3"/>
  <c r="C1013" i="3"/>
  <c r="C1014" i="3"/>
  <c r="C1015" i="3"/>
  <c r="C1016" i="3"/>
  <c r="C1017" i="3"/>
  <c r="C1018" i="3"/>
  <c r="C1019" i="3"/>
  <c r="C1020" i="3"/>
  <c r="C1021" i="3"/>
  <c r="C1022" i="3"/>
  <c r="C1023" i="3"/>
  <c r="C1024" i="3"/>
  <c r="C1025" i="3"/>
  <c r="C1026" i="3"/>
  <c r="C1027" i="3"/>
  <c r="C1028" i="3"/>
  <c r="C1029" i="3"/>
  <c r="C1030" i="3"/>
  <c r="C1031" i="3"/>
  <c r="C1032" i="3"/>
  <c r="C1033" i="3"/>
  <c r="C1034" i="3"/>
  <c r="C1035" i="3"/>
  <c r="C1036" i="3"/>
  <c r="C1037" i="3"/>
  <c r="C1038" i="3"/>
  <c r="C1039" i="3"/>
  <c r="C1040" i="3"/>
  <c r="C1041" i="3"/>
  <c r="C1042" i="3"/>
  <c r="C1043" i="3"/>
  <c r="C1044" i="3"/>
  <c r="C1045" i="3"/>
  <c r="C1046" i="3"/>
  <c r="C1047" i="3"/>
  <c r="C1048" i="3"/>
  <c r="C1049" i="3"/>
  <c r="C1050" i="3"/>
  <c r="C1051" i="3"/>
  <c r="C1052" i="3"/>
  <c r="C1053" i="3"/>
  <c r="C1054" i="3"/>
  <c r="C1055" i="3"/>
  <c r="C1056" i="3"/>
  <c r="C1057" i="3"/>
  <c r="C1058" i="3"/>
  <c r="C1059" i="3"/>
  <c r="C1060" i="3"/>
  <c r="C1061" i="3"/>
  <c r="C1062" i="3"/>
  <c r="C1063" i="3"/>
  <c r="C1064" i="3"/>
  <c r="C1065" i="3"/>
  <c r="C1066" i="3"/>
  <c r="C1067" i="3"/>
  <c r="C1068" i="3"/>
  <c r="C1069" i="3"/>
  <c r="C1070" i="3"/>
  <c r="C1071" i="3"/>
  <c r="C1072" i="3"/>
  <c r="C1073" i="3"/>
  <c r="C1074" i="3"/>
  <c r="C1075" i="3"/>
  <c r="C1076" i="3"/>
  <c r="C1077" i="3"/>
  <c r="C1078" i="3"/>
  <c r="C1079" i="3"/>
  <c r="C1080" i="3"/>
  <c r="C1081" i="3"/>
  <c r="C1082" i="3"/>
  <c r="C1083" i="3"/>
  <c r="C1084" i="3"/>
  <c r="C1085" i="3"/>
  <c r="C1086" i="3"/>
  <c r="C1087" i="3"/>
  <c r="C1088" i="3"/>
  <c r="C1089" i="3"/>
  <c r="C1090" i="3"/>
  <c r="C1091" i="3"/>
  <c r="C1092" i="3"/>
  <c r="C1093" i="3"/>
  <c r="C1094" i="3"/>
  <c r="C1095" i="3"/>
  <c r="C1096" i="3"/>
  <c r="C1097" i="3"/>
  <c r="C1098" i="3"/>
  <c r="C1099" i="3"/>
  <c r="C1100" i="3"/>
  <c r="C1101" i="3"/>
  <c r="C1102" i="3"/>
  <c r="C1103" i="3"/>
  <c r="C1104" i="3"/>
  <c r="C1105" i="3"/>
  <c r="C1106" i="3"/>
  <c r="C1107" i="3"/>
  <c r="C1108" i="3"/>
  <c r="C1109" i="3"/>
  <c r="C1110" i="3"/>
  <c r="C1111" i="3"/>
  <c r="C1112" i="3"/>
  <c r="C1113" i="3"/>
  <c r="C1114" i="3"/>
  <c r="C1115" i="3"/>
  <c r="C1116" i="3"/>
  <c r="C1117" i="3"/>
  <c r="C1118" i="3"/>
  <c r="C1119" i="3"/>
  <c r="C1120" i="3"/>
  <c r="C1121" i="3"/>
  <c r="C1122" i="3"/>
  <c r="C1123" i="3"/>
  <c r="C1124" i="3"/>
  <c r="C1125" i="3"/>
  <c r="C1126" i="3"/>
  <c r="C1127" i="3"/>
  <c r="C1128" i="3"/>
  <c r="C1129" i="3"/>
  <c r="C1130" i="3"/>
  <c r="C1131" i="3"/>
  <c r="C1132" i="3"/>
  <c r="C1133" i="3"/>
  <c r="C1134" i="3"/>
  <c r="C1135" i="3"/>
  <c r="C1136" i="3"/>
  <c r="C1137" i="3"/>
  <c r="C1138" i="3"/>
  <c r="C1139" i="3"/>
  <c r="C1140" i="3"/>
  <c r="C1141" i="3"/>
  <c r="C1142" i="3"/>
  <c r="C1143" i="3"/>
  <c r="C1144" i="3"/>
  <c r="C1145" i="3"/>
  <c r="C1146" i="3"/>
  <c r="C1147" i="3"/>
  <c r="C1148" i="3"/>
  <c r="C1149" i="3"/>
  <c r="C1150" i="3"/>
  <c r="C1151" i="3"/>
  <c r="C1152" i="3"/>
  <c r="C1153" i="3"/>
  <c r="C1154" i="3"/>
  <c r="C1155" i="3"/>
  <c r="C1156" i="3"/>
  <c r="C1157" i="3"/>
  <c r="C1158" i="3"/>
  <c r="C1159" i="3"/>
  <c r="C1160" i="3"/>
  <c r="C1161" i="3"/>
  <c r="C1162" i="3"/>
  <c r="C1163" i="3"/>
  <c r="C1164" i="3"/>
  <c r="C1165" i="3"/>
  <c r="C1166" i="3"/>
  <c r="C1167" i="3"/>
  <c r="C1168" i="3"/>
  <c r="C1169" i="3"/>
  <c r="C1170" i="3"/>
  <c r="C1171" i="3"/>
  <c r="C1172" i="3"/>
  <c r="C1173" i="3"/>
  <c r="C1174" i="3"/>
  <c r="C1175" i="3"/>
  <c r="C1176" i="3"/>
  <c r="C1177" i="3"/>
  <c r="C1178" i="3"/>
  <c r="C1179" i="3"/>
  <c r="C1180" i="3"/>
  <c r="C1181" i="3"/>
  <c r="C1182" i="3"/>
  <c r="C1183" i="3"/>
  <c r="C1184" i="3"/>
  <c r="C1185" i="3"/>
  <c r="C1186" i="3"/>
  <c r="C1187" i="3"/>
  <c r="C1188" i="3"/>
  <c r="C1189" i="3"/>
  <c r="C1190" i="3"/>
  <c r="C1191" i="3"/>
  <c r="C1192" i="3"/>
  <c r="C1193" i="3"/>
  <c r="C1194" i="3"/>
  <c r="C1195" i="3"/>
  <c r="C1196" i="3"/>
  <c r="C1197" i="3"/>
  <c r="C1198" i="3"/>
  <c r="C1199" i="3"/>
  <c r="C1200" i="3"/>
  <c r="C1201" i="3"/>
  <c r="C1202" i="3"/>
  <c r="C1203" i="3"/>
  <c r="C1204" i="3"/>
  <c r="C1205" i="3"/>
  <c r="C1206" i="3"/>
  <c r="C1207" i="3"/>
  <c r="C1208" i="3"/>
  <c r="C1209" i="3"/>
  <c r="C1210" i="3"/>
  <c r="C1211" i="3"/>
  <c r="C1212" i="3"/>
  <c r="C1213" i="3"/>
  <c r="C1214" i="3"/>
  <c r="C1215" i="3"/>
  <c r="C1216" i="3"/>
  <c r="C1217" i="3"/>
  <c r="C1218" i="3"/>
  <c r="C1219" i="3"/>
  <c r="C1220" i="3"/>
  <c r="C1221" i="3"/>
  <c r="C1222" i="3"/>
  <c r="C1223" i="3"/>
  <c r="C1224" i="3"/>
  <c r="C1225" i="3"/>
  <c r="C1226" i="3"/>
  <c r="C1227" i="3"/>
  <c r="C1228" i="3"/>
  <c r="C1229" i="3"/>
  <c r="C1230" i="3"/>
  <c r="C1231" i="3"/>
  <c r="C1232" i="3"/>
  <c r="C1233" i="3"/>
  <c r="C1234" i="3"/>
  <c r="C1235" i="3"/>
  <c r="C1236" i="3"/>
  <c r="C1237" i="3"/>
  <c r="C1238" i="3"/>
  <c r="C1239" i="3"/>
  <c r="C1240" i="3"/>
  <c r="C1241" i="3"/>
  <c r="C1242" i="3"/>
  <c r="C1243" i="3"/>
  <c r="C1244" i="3"/>
  <c r="C1245" i="3"/>
  <c r="C1246" i="3"/>
  <c r="C1247" i="3"/>
  <c r="C1248" i="3"/>
  <c r="C1249" i="3"/>
  <c r="C1250" i="3"/>
  <c r="C1251" i="3"/>
  <c r="C1252" i="3"/>
  <c r="C1253" i="3"/>
  <c r="C1254" i="3"/>
  <c r="C1255" i="3"/>
  <c r="C1256" i="3"/>
  <c r="C1257" i="3"/>
  <c r="C1258" i="3"/>
  <c r="C1259" i="3"/>
  <c r="C1260" i="3"/>
  <c r="C1261" i="3"/>
  <c r="C1262" i="3"/>
  <c r="C1263" i="3"/>
  <c r="C1264" i="3"/>
  <c r="C1265" i="3"/>
  <c r="C1266" i="3"/>
  <c r="C1267" i="3"/>
  <c r="C1268" i="3"/>
  <c r="C1269" i="3"/>
  <c r="C1270" i="3"/>
  <c r="C1271" i="3"/>
  <c r="C1272" i="3"/>
  <c r="C1273" i="3"/>
  <c r="C1274" i="3"/>
  <c r="C1275" i="3"/>
  <c r="C1276" i="3"/>
  <c r="C1277" i="3"/>
  <c r="C1278" i="3"/>
  <c r="C1279" i="3"/>
  <c r="C1280" i="3"/>
  <c r="C1281" i="3"/>
  <c r="C1282" i="3"/>
  <c r="C1283" i="3"/>
  <c r="C1284" i="3"/>
  <c r="C1285" i="3"/>
  <c r="C1286" i="3"/>
  <c r="C1287" i="3"/>
  <c r="C1288" i="3"/>
  <c r="C1289" i="3"/>
  <c r="C1290" i="3"/>
  <c r="C1291" i="3"/>
  <c r="C1292" i="3"/>
  <c r="C1293" i="3"/>
  <c r="C1294" i="3"/>
  <c r="C1295" i="3"/>
  <c r="C1296" i="3"/>
  <c r="C1297" i="3"/>
  <c r="C1298" i="3"/>
  <c r="C1299" i="3"/>
  <c r="C1300" i="3"/>
  <c r="C1301" i="3"/>
  <c r="C1302" i="3"/>
  <c r="C1303" i="3"/>
  <c r="C1304" i="3"/>
  <c r="C1305" i="3"/>
  <c r="C1306" i="3"/>
  <c r="C1307" i="3"/>
  <c r="C1308" i="3"/>
  <c r="C1309" i="3"/>
  <c r="C1310" i="3"/>
  <c r="C1311" i="3"/>
  <c r="C1312" i="3"/>
  <c r="C1313" i="3"/>
  <c r="C1314" i="3"/>
  <c r="C1315" i="3"/>
  <c r="C1316" i="3"/>
  <c r="C1317" i="3"/>
  <c r="C1318" i="3"/>
  <c r="C1319" i="3"/>
  <c r="C1320" i="3"/>
  <c r="C1321" i="3"/>
  <c r="C1322" i="3"/>
  <c r="C1323" i="3"/>
  <c r="C1324" i="3"/>
  <c r="C1325" i="3"/>
  <c r="C1326" i="3"/>
  <c r="C1327" i="3"/>
  <c r="C1328" i="3"/>
  <c r="C1329" i="3"/>
  <c r="C1330" i="3"/>
  <c r="C1331" i="3"/>
  <c r="C1332" i="3"/>
  <c r="C1333" i="3"/>
  <c r="C1334" i="3"/>
  <c r="C1335" i="3"/>
  <c r="C1336" i="3"/>
  <c r="C1337" i="3"/>
  <c r="C1338" i="3"/>
  <c r="C1339" i="3"/>
  <c r="C1340" i="3"/>
  <c r="C1341" i="3"/>
  <c r="C1342" i="3"/>
  <c r="C1343" i="3"/>
  <c r="C1344" i="3"/>
  <c r="C1345" i="3"/>
  <c r="C1346" i="3"/>
  <c r="C1347" i="3"/>
  <c r="C1348" i="3"/>
  <c r="C1349" i="3"/>
  <c r="C1350" i="3"/>
  <c r="C1351" i="3"/>
  <c r="C1352" i="3"/>
  <c r="C1353" i="3"/>
  <c r="C1354" i="3"/>
  <c r="C1355" i="3"/>
  <c r="C1356" i="3"/>
  <c r="C1357" i="3"/>
  <c r="C1358" i="3"/>
  <c r="C1359" i="3"/>
  <c r="C1360" i="3"/>
  <c r="C1361" i="3"/>
  <c r="C1362" i="3"/>
  <c r="C1363" i="3"/>
  <c r="C1364" i="3"/>
  <c r="C1365" i="3"/>
  <c r="C1366" i="3"/>
  <c r="C1367" i="3"/>
  <c r="C1368" i="3"/>
  <c r="C1369" i="3"/>
  <c r="C1370" i="3"/>
  <c r="C1371" i="3"/>
  <c r="C1372" i="3"/>
  <c r="C1373" i="3"/>
  <c r="C1374" i="3"/>
  <c r="C1375" i="3"/>
  <c r="C1376" i="3"/>
  <c r="C1377" i="3"/>
  <c r="C1378" i="3"/>
  <c r="C1379" i="3"/>
  <c r="C1380" i="3"/>
  <c r="C1381" i="3"/>
  <c r="C1382" i="3"/>
  <c r="C1383" i="3"/>
  <c r="C1384" i="3"/>
  <c r="C1385" i="3"/>
  <c r="C1386" i="3"/>
  <c r="C1387" i="3"/>
  <c r="C1388" i="3"/>
  <c r="C1389" i="3"/>
  <c r="C1390" i="3"/>
  <c r="C1391" i="3"/>
  <c r="C1392" i="3"/>
  <c r="C1393" i="3"/>
  <c r="C1394" i="3"/>
  <c r="C1395" i="3"/>
  <c r="C1396" i="3"/>
  <c r="C1397" i="3"/>
  <c r="C1398" i="3"/>
  <c r="C1399" i="3"/>
  <c r="C1400" i="3"/>
  <c r="C1401" i="3"/>
  <c r="C1402" i="3"/>
  <c r="C1403" i="3"/>
  <c r="C1404" i="3"/>
  <c r="C1405" i="3"/>
  <c r="C1406" i="3"/>
  <c r="C1407" i="3"/>
  <c r="C1408" i="3"/>
  <c r="C1409" i="3"/>
  <c r="C1410" i="3"/>
  <c r="C1411" i="3"/>
  <c r="C1412" i="3"/>
  <c r="C1413" i="3"/>
  <c r="C1414" i="3"/>
  <c r="C1415" i="3"/>
  <c r="C1416" i="3"/>
  <c r="C1417" i="3"/>
  <c r="C1418" i="3"/>
  <c r="C1419" i="3"/>
  <c r="C1420" i="3"/>
  <c r="C1421" i="3"/>
  <c r="C1422" i="3"/>
  <c r="C1423" i="3"/>
  <c r="C1424" i="3"/>
  <c r="C1425" i="3"/>
  <c r="C1426" i="3"/>
  <c r="C1427" i="3"/>
  <c r="C1428" i="3"/>
  <c r="C1429" i="3"/>
  <c r="C1430" i="3"/>
  <c r="C1431" i="3"/>
  <c r="C1432" i="3"/>
  <c r="C1433" i="3"/>
  <c r="C1434" i="3"/>
  <c r="C1435" i="3"/>
  <c r="C1436" i="3"/>
  <c r="C1437" i="3"/>
  <c r="C1438" i="3"/>
  <c r="C1439" i="3"/>
  <c r="C1440" i="3"/>
  <c r="C1441" i="3"/>
  <c r="C1442" i="3"/>
  <c r="C1443" i="3"/>
  <c r="C1444" i="3"/>
  <c r="C1445" i="3"/>
  <c r="C1446" i="3"/>
  <c r="C1447" i="3"/>
  <c r="C1448" i="3"/>
  <c r="C1449" i="3"/>
  <c r="C1450" i="3"/>
  <c r="C1451" i="3"/>
  <c r="C1452" i="3"/>
  <c r="C1453" i="3"/>
  <c r="C1454" i="3"/>
  <c r="C1455" i="3"/>
  <c r="C1456" i="3"/>
  <c r="C1457" i="3"/>
  <c r="C1458" i="3"/>
  <c r="C1459" i="3"/>
  <c r="C1460" i="3"/>
  <c r="C1461" i="3"/>
  <c r="C1462" i="3"/>
  <c r="C1463" i="3"/>
  <c r="C1464" i="3"/>
  <c r="C1465" i="3"/>
  <c r="C1466" i="3"/>
  <c r="C1467" i="3"/>
  <c r="C1468" i="3"/>
  <c r="C1469" i="3"/>
  <c r="C1470" i="3"/>
  <c r="C1471" i="3"/>
  <c r="C1472" i="3"/>
  <c r="C1473" i="3"/>
  <c r="C1474" i="3"/>
  <c r="C1475" i="3"/>
  <c r="C1476" i="3"/>
  <c r="C1477" i="3"/>
  <c r="C1478" i="3"/>
  <c r="C1479" i="3"/>
  <c r="C1480" i="3"/>
  <c r="C1481" i="3"/>
  <c r="C1482" i="3"/>
  <c r="C1483" i="3"/>
  <c r="C1484" i="3"/>
  <c r="C1485" i="3"/>
  <c r="C1486" i="3"/>
  <c r="C1487" i="3"/>
  <c r="C1488" i="3"/>
  <c r="C1489" i="3"/>
  <c r="C1490" i="3"/>
  <c r="C1491" i="3"/>
  <c r="C1492" i="3"/>
  <c r="C1493" i="3"/>
  <c r="C1494" i="3"/>
  <c r="C1495" i="3"/>
  <c r="C1496" i="3"/>
  <c r="C1497" i="3"/>
  <c r="C1498" i="3"/>
  <c r="C1499" i="3"/>
  <c r="C1500" i="3"/>
  <c r="C1501" i="3"/>
  <c r="C1502" i="3"/>
  <c r="C1503" i="3"/>
  <c r="C1504" i="3"/>
  <c r="C1505" i="3"/>
  <c r="C1506" i="3"/>
  <c r="C1507" i="3"/>
  <c r="C1508" i="3"/>
  <c r="C1509" i="3"/>
  <c r="C1510" i="3"/>
  <c r="C1511" i="3"/>
  <c r="C1512" i="3"/>
  <c r="C1513" i="3"/>
  <c r="C1514" i="3"/>
  <c r="C1515" i="3"/>
  <c r="C1516" i="3"/>
  <c r="C1517" i="3"/>
  <c r="C1518" i="3"/>
  <c r="C1519" i="3"/>
  <c r="C1520" i="3"/>
  <c r="C1521" i="3"/>
  <c r="C1522" i="3"/>
  <c r="C1523" i="3"/>
  <c r="C1524" i="3"/>
  <c r="C1525" i="3"/>
  <c r="C1526" i="3"/>
  <c r="C1527" i="3"/>
  <c r="C1528" i="3"/>
  <c r="C1529" i="3"/>
  <c r="C1530" i="3"/>
  <c r="C1531" i="3"/>
  <c r="C1532" i="3"/>
  <c r="C1533" i="3"/>
  <c r="C1534" i="3"/>
  <c r="C1535" i="3"/>
  <c r="C1536" i="3"/>
  <c r="C1537" i="3"/>
  <c r="C1538" i="3"/>
  <c r="C1539" i="3"/>
  <c r="C1540" i="3"/>
  <c r="C1541" i="3"/>
  <c r="C1542" i="3"/>
  <c r="C1543" i="3"/>
  <c r="C1544" i="3"/>
  <c r="C1545" i="3"/>
  <c r="C1546" i="3"/>
  <c r="C1547" i="3"/>
  <c r="C1548" i="3"/>
  <c r="C1549" i="3"/>
  <c r="C1550" i="3"/>
  <c r="C1551" i="3"/>
  <c r="C1552" i="3"/>
  <c r="C1553" i="3"/>
  <c r="C1554" i="3"/>
  <c r="C1555" i="3"/>
  <c r="C1556" i="3"/>
  <c r="C1557" i="3"/>
  <c r="C1558" i="3"/>
  <c r="C1559" i="3"/>
  <c r="C1560" i="3"/>
  <c r="C1561" i="3"/>
  <c r="C1562" i="3"/>
  <c r="C1563" i="3"/>
  <c r="C1564" i="3"/>
  <c r="C1565" i="3"/>
  <c r="C1566" i="3"/>
  <c r="C1567" i="3"/>
  <c r="C1568" i="3"/>
  <c r="C1569" i="3"/>
  <c r="C1570" i="3"/>
  <c r="C1571" i="3"/>
  <c r="C1572" i="3"/>
  <c r="C1573" i="3"/>
  <c r="C1574" i="3"/>
  <c r="C1575" i="3"/>
  <c r="C1576" i="3"/>
  <c r="C1577" i="3"/>
  <c r="C1578" i="3"/>
  <c r="C1579" i="3"/>
  <c r="C1580" i="3"/>
  <c r="C1581" i="3"/>
  <c r="C1582" i="3"/>
  <c r="C1583" i="3"/>
  <c r="C1584" i="3"/>
  <c r="C1585" i="3"/>
  <c r="C1586" i="3"/>
  <c r="C1587" i="3"/>
  <c r="C1588" i="3"/>
  <c r="C1589" i="3"/>
  <c r="C1590" i="3"/>
  <c r="C1591" i="3"/>
  <c r="C1592" i="3"/>
  <c r="C1593" i="3"/>
  <c r="C1594" i="3"/>
  <c r="C1595" i="3"/>
  <c r="C1596" i="3"/>
  <c r="C1597" i="3"/>
  <c r="C1598" i="3"/>
  <c r="C1599" i="3"/>
  <c r="C1600" i="3"/>
  <c r="C1601" i="3"/>
  <c r="C1602" i="3"/>
  <c r="C1603" i="3"/>
  <c r="C1604" i="3"/>
  <c r="C1605" i="3"/>
  <c r="C1606" i="3"/>
  <c r="C1607" i="3"/>
  <c r="C1608" i="3"/>
  <c r="C1609" i="3"/>
  <c r="C1610" i="3"/>
  <c r="C1611" i="3"/>
  <c r="C1612" i="3"/>
  <c r="C1613" i="3"/>
  <c r="C1614" i="3"/>
  <c r="C1615" i="3"/>
  <c r="C1616" i="3"/>
  <c r="C1617" i="3"/>
  <c r="C1618" i="3"/>
  <c r="C1619" i="3"/>
  <c r="C1620" i="3"/>
  <c r="C1621" i="3"/>
  <c r="C1622" i="3"/>
  <c r="C1623" i="3"/>
  <c r="C1624" i="3"/>
  <c r="C1625" i="3"/>
  <c r="C1626" i="3"/>
  <c r="C1627" i="3"/>
  <c r="C1628" i="3"/>
  <c r="C1629" i="3"/>
  <c r="C1630" i="3"/>
  <c r="C1631" i="3"/>
  <c r="C1632" i="3"/>
  <c r="C1633" i="3"/>
  <c r="C1634" i="3"/>
  <c r="C1635" i="3"/>
  <c r="C1636" i="3"/>
  <c r="C1637" i="3"/>
  <c r="C1638" i="3"/>
  <c r="C1639" i="3"/>
  <c r="C1640" i="3"/>
  <c r="C1641" i="3"/>
  <c r="C1642" i="3"/>
  <c r="C1643" i="3"/>
  <c r="C1644" i="3"/>
  <c r="C1645" i="3"/>
  <c r="C1646" i="3"/>
  <c r="C1647" i="3"/>
  <c r="C1648" i="3"/>
  <c r="C1649" i="3"/>
  <c r="C1650" i="3"/>
  <c r="C1651" i="3"/>
  <c r="C1652" i="3"/>
  <c r="C1653" i="3"/>
  <c r="C1654" i="3"/>
  <c r="C1655" i="3"/>
  <c r="C1656" i="3"/>
  <c r="C1657" i="3"/>
  <c r="C1658" i="3"/>
  <c r="C1659" i="3"/>
  <c r="C1660" i="3"/>
  <c r="C1661" i="3"/>
  <c r="C1662" i="3"/>
  <c r="C1663" i="3"/>
  <c r="C1664" i="3"/>
  <c r="C1665" i="3"/>
  <c r="C1666" i="3"/>
  <c r="C1667" i="3"/>
  <c r="C1668" i="3"/>
  <c r="C1669" i="3"/>
  <c r="C1670" i="3"/>
  <c r="C1671" i="3"/>
  <c r="C1672" i="3"/>
  <c r="C1673" i="3"/>
  <c r="C1674" i="3"/>
  <c r="C1675" i="3"/>
  <c r="C1676" i="3"/>
  <c r="C1677" i="3"/>
  <c r="C1678" i="3"/>
  <c r="C1679" i="3"/>
  <c r="C1680" i="3"/>
  <c r="C1681" i="3"/>
  <c r="C1682" i="3"/>
  <c r="C1683" i="3"/>
  <c r="C1684" i="3"/>
  <c r="C1685" i="3"/>
  <c r="C1686" i="3"/>
  <c r="C1687" i="3"/>
  <c r="C1688" i="3"/>
  <c r="C1689" i="3"/>
  <c r="C1690" i="3"/>
  <c r="C1691" i="3"/>
  <c r="C1692" i="3"/>
  <c r="C1693" i="3"/>
  <c r="C1694" i="3"/>
  <c r="C1695" i="3"/>
  <c r="C1696" i="3"/>
  <c r="C1697" i="3"/>
  <c r="C1698" i="3"/>
  <c r="C1699" i="3"/>
  <c r="C1700" i="3"/>
  <c r="C1701" i="3"/>
  <c r="C1702" i="3"/>
  <c r="C1703" i="3"/>
  <c r="C1704" i="3"/>
  <c r="C1705" i="3"/>
  <c r="C1706" i="3"/>
  <c r="C1707" i="3"/>
  <c r="C1708" i="3"/>
  <c r="C1709" i="3"/>
  <c r="C1710" i="3"/>
  <c r="C1711" i="3"/>
  <c r="C1712" i="3"/>
  <c r="C1713" i="3"/>
  <c r="C1714" i="3"/>
  <c r="C1715" i="3"/>
  <c r="C1716" i="3"/>
  <c r="C1717" i="3"/>
  <c r="C1718" i="3"/>
  <c r="C1719" i="3"/>
  <c r="C1720" i="3"/>
  <c r="C1721" i="3"/>
  <c r="C1722" i="3"/>
  <c r="C1723" i="3"/>
  <c r="C1724" i="3"/>
  <c r="C1725" i="3"/>
  <c r="C1726" i="3"/>
  <c r="C1727" i="3"/>
  <c r="C1728" i="3"/>
  <c r="C1729" i="3"/>
  <c r="C1730" i="3"/>
  <c r="C1731" i="3"/>
  <c r="C1732" i="3"/>
  <c r="C1733" i="3"/>
  <c r="C1734" i="3"/>
  <c r="C1735" i="3"/>
  <c r="C1736" i="3"/>
  <c r="C1737" i="3"/>
  <c r="C1738" i="3"/>
  <c r="C1739" i="3"/>
  <c r="C1740" i="3"/>
  <c r="C1741" i="3"/>
  <c r="C1742" i="3"/>
  <c r="C1743" i="3"/>
  <c r="C1744" i="3"/>
  <c r="C1745" i="3"/>
  <c r="C1746" i="3"/>
  <c r="C1747" i="3"/>
  <c r="C1748" i="3"/>
  <c r="C1749" i="3"/>
  <c r="C1750" i="3"/>
  <c r="C1751" i="3"/>
  <c r="C1752" i="3"/>
  <c r="C1753" i="3"/>
  <c r="C1754" i="3"/>
  <c r="C1755" i="3"/>
  <c r="C1756" i="3"/>
  <c r="C1757" i="3"/>
  <c r="C1758" i="3"/>
  <c r="C1759" i="3"/>
  <c r="C1760" i="3"/>
  <c r="C1761" i="3"/>
  <c r="C1762" i="3"/>
  <c r="C1763" i="3"/>
  <c r="C1764" i="3"/>
  <c r="C1765" i="3"/>
  <c r="C1766" i="3"/>
  <c r="C1767" i="3"/>
  <c r="C1768" i="3"/>
  <c r="C1769" i="3"/>
  <c r="C1770" i="3"/>
  <c r="C1771" i="3"/>
  <c r="C1772" i="3"/>
  <c r="C1773" i="3"/>
  <c r="C1774" i="3"/>
  <c r="C1775" i="3"/>
  <c r="C1776" i="3"/>
  <c r="C1777" i="3"/>
  <c r="C1778" i="3"/>
  <c r="C1779" i="3"/>
  <c r="C1780" i="3"/>
  <c r="C1781" i="3"/>
  <c r="C1782" i="3"/>
  <c r="C1783" i="3"/>
  <c r="C1784" i="3"/>
  <c r="C1785" i="3"/>
  <c r="C1786" i="3"/>
  <c r="C1787" i="3"/>
  <c r="C1788" i="3"/>
  <c r="C1789" i="3"/>
  <c r="C1790" i="3"/>
  <c r="C1791" i="3"/>
  <c r="C1792" i="3"/>
  <c r="C1793" i="3"/>
  <c r="C1794" i="3"/>
  <c r="C1795" i="3"/>
  <c r="C1796" i="3"/>
  <c r="C1797" i="3"/>
  <c r="C1798" i="3"/>
  <c r="C1799" i="3"/>
  <c r="C1800" i="3"/>
  <c r="C1801" i="3"/>
  <c r="C1802" i="3"/>
  <c r="C1803" i="3"/>
  <c r="C1804" i="3"/>
  <c r="C1805" i="3"/>
  <c r="C1806" i="3"/>
  <c r="C1807" i="3"/>
  <c r="C1808" i="3"/>
  <c r="C1809" i="3"/>
  <c r="C1810" i="3"/>
  <c r="C1811" i="3"/>
  <c r="C1812" i="3"/>
  <c r="C1813" i="3"/>
  <c r="C1814" i="3"/>
  <c r="C1815" i="3"/>
  <c r="C1816" i="3"/>
  <c r="C1817" i="3"/>
  <c r="C1818" i="3"/>
  <c r="C1819" i="3"/>
  <c r="C1820" i="3"/>
  <c r="C1821" i="3"/>
  <c r="C1822" i="3"/>
  <c r="C1823" i="3"/>
  <c r="C1824" i="3"/>
  <c r="C1825" i="3"/>
  <c r="C1826" i="3"/>
  <c r="C1827" i="3"/>
  <c r="C1828" i="3"/>
  <c r="C1829" i="3"/>
  <c r="C1830" i="3"/>
  <c r="C1831" i="3"/>
  <c r="C1832" i="3"/>
  <c r="C1833" i="3"/>
  <c r="C1834" i="3"/>
  <c r="C1835" i="3"/>
  <c r="C1836" i="3"/>
  <c r="C1837" i="3"/>
  <c r="C1838" i="3"/>
  <c r="C1839" i="3"/>
  <c r="C1840" i="3"/>
  <c r="C1841" i="3"/>
  <c r="C1842" i="3"/>
  <c r="C1843" i="3"/>
  <c r="C1844" i="3"/>
  <c r="C1845" i="3"/>
  <c r="C1846" i="3"/>
  <c r="C1847" i="3"/>
  <c r="C1848" i="3"/>
  <c r="C1849" i="3"/>
  <c r="C1850" i="3"/>
  <c r="C1851" i="3"/>
  <c r="C1852" i="3"/>
  <c r="C1853" i="3"/>
  <c r="C1854" i="3"/>
  <c r="C1855" i="3"/>
  <c r="C1856" i="3"/>
  <c r="C1857" i="3"/>
  <c r="C1858" i="3"/>
  <c r="C1859" i="3"/>
  <c r="C1860" i="3"/>
  <c r="C1861" i="3"/>
  <c r="C1862" i="3"/>
  <c r="C1863" i="3"/>
  <c r="C1864" i="3"/>
  <c r="C1865" i="3"/>
  <c r="C1866" i="3"/>
  <c r="C1867" i="3"/>
  <c r="C1868" i="3"/>
  <c r="C1869" i="3"/>
  <c r="C1870" i="3"/>
  <c r="C1871" i="3"/>
  <c r="C1872" i="3"/>
  <c r="C1873" i="3"/>
  <c r="C1874" i="3"/>
  <c r="C1875" i="3"/>
  <c r="C1876" i="3"/>
  <c r="C1877" i="3"/>
  <c r="C1878" i="3"/>
  <c r="C1879" i="3"/>
  <c r="C1880" i="3"/>
  <c r="C1881" i="3"/>
  <c r="C1882" i="3"/>
  <c r="C1883" i="3"/>
  <c r="C1884" i="3"/>
  <c r="C1885" i="3"/>
  <c r="C1886" i="3"/>
  <c r="C1887" i="3"/>
  <c r="C1888" i="3"/>
  <c r="C1889" i="3"/>
  <c r="C1890" i="3"/>
  <c r="C1891" i="3"/>
  <c r="C1892" i="3"/>
  <c r="C1893" i="3"/>
  <c r="C1894" i="3"/>
  <c r="C1895" i="3"/>
  <c r="C1896" i="3"/>
  <c r="C1897" i="3"/>
  <c r="C1898" i="3"/>
  <c r="C1899" i="3"/>
  <c r="C1900" i="3"/>
  <c r="C1901" i="3"/>
  <c r="C1902" i="3"/>
  <c r="C1903" i="3"/>
  <c r="C1904" i="3"/>
  <c r="C1905" i="3"/>
  <c r="C1906" i="3"/>
  <c r="C1907" i="3"/>
  <c r="C1908" i="3"/>
  <c r="C1909" i="3"/>
  <c r="C1910" i="3"/>
  <c r="C1911" i="3"/>
  <c r="C1912" i="3"/>
  <c r="C1913" i="3"/>
  <c r="C1914" i="3"/>
  <c r="C1915" i="3"/>
  <c r="C1916" i="3"/>
  <c r="C1917" i="3"/>
  <c r="C1918" i="3"/>
  <c r="C1919" i="3"/>
  <c r="C1920" i="3"/>
  <c r="C1921" i="3"/>
  <c r="C1922" i="3"/>
  <c r="C1923" i="3"/>
  <c r="C1924" i="3"/>
  <c r="C1925" i="3"/>
  <c r="C1926" i="3"/>
  <c r="C1927" i="3"/>
  <c r="C1928" i="3"/>
  <c r="C1929" i="3"/>
  <c r="C1930" i="3"/>
  <c r="C1931" i="3"/>
  <c r="C1932" i="3"/>
  <c r="C1933" i="3"/>
  <c r="C1934" i="3"/>
  <c r="C1935" i="3"/>
  <c r="C1936" i="3"/>
  <c r="C1937" i="3"/>
  <c r="C1938" i="3"/>
  <c r="C1939" i="3"/>
  <c r="C1940" i="3"/>
  <c r="C1941" i="3"/>
  <c r="C1942" i="3"/>
  <c r="C1943" i="3"/>
  <c r="C1944" i="3"/>
  <c r="C1945" i="3"/>
  <c r="C1946" i="3"/>
  <c r="C1947" i="3"/>
  <c r="C1948" i="3"/>
  <c r="C1949" i="3"/>
  <c r="C1950" i="3"/>
  <c r="C1951" i="3"/>
  <c r="C1952" i="3"/>
  <c r="C1953" i="3"/>
  <c r="C1954" i="3"/>
  <c r="C1955" i="3"/>
  <c r="C1956" i="3"/>
  <c r="C1957" i="3"/>
  <c r="C1958" i="3"/>
  <c r="C1959" i="3"/>
  <c r="C1960" i="3"/>
  <c r="C1961" i="3"/>
  <c r="C1962" i="3"/>
  <c r="C1963" i="3"/>
  <c r="C1964" i="3"/>
  <c r="C1965" i="3"/>
  <c r="C1966" i="3"/>
  <c r="C1967" i="3"/>
  <c r="C1968" i="3"/>
  <c r="C1969" i="3"/>
  <c r="C1970" i="3"/>
  <c r="C1971" i="3"/>
  <c r="C1972" i="3"/>
  <c r="C1973" i="3"/>
  <c r="C1974" i="3"/>
  <c r="C1975" i="3"/>
  <c r="C1976" i="3"/>
  <c r="C1977" i="3"/>
  <c r="C1978" i="3"/>
  <c r="C1979" i="3"/>
  <c r="C1980" i="3"/>
  <c r="C1981" i="3"/>
  <c r="C1982" i="3"/>
  <c r="C1983" i="3"/>
  <c r="C1984" i="3"/>
  <c r="C1985" i="3"/>
  <c r="C1986" i="3"/>
  <c r="C1987" i="3"/>
  <c r="C1988" i="3"/>
  <c r="C1989" i="3"/>
  <c r="C1990" i="3"/>
  <c r="C1991" i="3"/>
  <c r="C1992" i="3"/>
  <c r="C1993" i="3"/>
  <c r="C1994" i="3"/>
  <c r="C1995" i="3"/>
  <c r="C1996" i="3"/>
  <c r="C1997" i="3"/>
  <c r="C1998" i="3"/>
  <c r="C1999" i="3"/>
  <c r="C2000" i="3"/>
  <c r="C2001" i="3"/>
  <c r="C2002" i="3"/>
  <c r="C2003" i="3"/>
  <c r="C2004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1001" i="3"/>
  <c r="A1002" i="3"/>
  <c r="A1003" i="3"/>
  <c r="A1004" i="3"/>
  <c r="A1005" i="3"/>
  <c r="A1006" i="3"/>
  <c r="A1007" i="3"/>
  <c r="A1008" i="3"/>
  <c r="A1009" i="3"/>
  <c r="A1010" i="3"/>
  <c r="A1011" i="3"/>
  <c r="A1012" i="3"/>
  <c r="A1013" i="3"/>
  <c r="A1014" i="3"/>
  <c r="A1015" i="3"/>
  <c r="A1016" i="3"/>
  <c r="A1017" i="3"/>
  <c r="A1018" i="3"/>
  <c r="A1019" i="3"/>
  <c r="A1020" i="3"/>
  <c r="A1021" i="3"/>
  <c r="A1022" i="3"/>
  <c r="A1023" i="3"/>
  <c r="A1024" i="3"/>
  <c r="A1025" i="3"/>
  <c r="A1026" i="3"/>
  <c r="A1027" i="3"/>
  <c r="A1028" i="3"/>
  <c r="A1029" i="3"/>
  <c r="A1030" i="3"/>
  <c r="A1031" i="3"/>
  <c r="A1032" i="3"/>
  <c r="A1033" i="3"/>
  <c r="A1034" i="3"/>
  <c r="A1035" i="3"/>
  <c r="A1036" i="3"/>
  <c r="A1037" i="3"/>
  <c r="A1038" i="3"/>
  <c r="A1039" i="3"/>
  <c r="A1040" i="3"/>
  <c r="A1041" i="3"/>
  <c r="A1042" i="3"/>
  <c r="A1043" i="3"/>
  <c r="A1044" i="3"/>
  <c r="A1045" i="3"/>
  <c r="A1046" i="3"/>
  <c r="A1047" i="3"/>
  <c r="A1048" i="3"/>
  <c r="A1049" i="3"/>
  <c r="A1050" i="3"/>
  <c r="A1051" i="3"/>
  <c r="A1052" i="3"/>
  <c r="A1053" i="3"/>
  <c r="A1054" i="3"/>
  <c r="A1055" i="3"/>
  <c r="A1056" i="3"/>
  <c r="A1057" i="3"/>
  <c r="A1058" i="3"/>
  <c r="A1059" i="3"/>
  <c r="A1060" i="3"/>
  <c r="A1061" i="3"/>
  <c r="A1062" i="3"/>
  <c r="A1063" i="3"/>
  <c r="A1064" i="3"/>
  <c r="A1065" i="3"/>
  <c r="A1066" i="3"/>
  <c r="A1067" i="3"/>
  <c r="A1068" i="3"/>
  <c r="A1069" i="3"/>
  <c r="A1070" i="3"/>
  <c r="A1071" i="3"/>
  <c r="A1072" i="3"/>
  <c r="A1073" i="3"/>
  <c r="A1074" i="3"/>
  <c r="A1075" i="3"/>
  <c r="A1076" i="3"/>
  <c r="A1077" i="3"/>
  <c r="A1078" i="3"/>
  <c r="A1079" i="3"/>
  <c r="A1080" i="3"/>
  <c r="A1081" i="3"/>
  <c r="A1082" i="3"/>
  <c r="A1083" i="3"/>
  <c r="A1084" i="3"/>
  <c r="A1085" i="3"/>
  <c r="A1086" i="3"/>
  <c r="A1087" i="3"/>
  <c r="A1088" i="3"/>
  <c r="A1089" i="3"/>
  <c r="A1090" i="3"/>
  <c r="A1091" i="3"/>
  <c r="A1092" i="3"/>
  <c r="A1093" i="3"/>
  <c r="A1094" i="3"/>
  <c r="A1095" i="3"/>
  <c r="A1096" i="3"/>
  <c r="A1097" i="3"/>
  <c r="A1098" i="3"/>
  <c r="A1099" i="3"/>
  <c r="A1100" i="3"/>
  <c r="A1101" i="3"/>
  <c r="A1102" i="3"/>
  <c r="A1103" i="3"/>
  <c r="A1104" i="3"/>
  <c r="A1105" i="3"/>
  <c r="A1106" i="3"/>
  <c r="A1107" i="3"/>
  <c r="A1108" i="3"/>
  <c r="A1109" i="3"/>
  <c r="A1110" i="3"/>
  <c r="A1111" i="3"/>
  <c r="A1112" i="3"/>
  <c r="A1113" i="3"/>
  <c r="A1114" i="3"/>
  <c r="A1115" i="3"/>
  <c r="A1116" i="3"/>
  <c r="A1117" i="3"/>
  <c r="A1118" i="3"/>
  <c r="A1119" i="3"/>
  <c r="A1120" i="3"/>
  <c r="A1121" i="3"/>
  <c r="A1122" i="3"/>
  <c r="A1123" i="3"/>
  <c r="A1124" i="3"/>
  <c r="A1125" i="3"/>
  <c r="A1126" i="3"/>
  <c r="A1127" i="3"/>
  <c r="A1128" i="3"/>
  <c r="A1129" i="3"/>
  <c r="A1130" i="3"/>
  <c r="A1131" i="3"/>
  <c r="A1132" i="3"/>
  <c r="A1133" i="3"/>
  <c r="A1134" i="3"/>
  <c r="A1135" i="3"/>
  <c r="A1136" i="3"/>
  <c r="A1137" i="3"/>
  <c r="A1138" i="3"/>
  <c r="A1139" i="3"/>
  <c r="A1140" i="3"/>
  <c r="A1141" i="3"/>
  <c r="A1142" i="3"/>
  <c r="A1143" i="3"/>
  <c r="A1144" i="3"/>
  <c r="A1145" i="3"/>
  <c r="A1146" i="3"/>
  <c r="A1147" i="3"/>
  <c r="A1148" i="3"/>
  <c r="A1149" i="3"/>
  <c r="A1150" i="3"/>
  <c r="A1151" i="3"/>
  <c r="A1152" i="3"/>
  <c r="A1153" i="3"/>
  <c r="A1154" i="3"/>
  <c r="A1155" i="3"/>
  <c r="A1156" i="3"/>
  <c r="A1157" i="3"/>
  <c r="A1158" i="3"/>
  <c r="A1159" i="3"/>
  <c r="A1160" i="3"/>
  <c r="A1161" i="3"/>
  <c r="A1162" i="3"/>
  <c r="A1163" i="3"/>
  <c r="A1164" i="3"/>
  <c r="A1165" i="3"/>
  <c r="A1166" i="3"/>
  <c r="A1167" i="3"/>
  <c r="A1168" i="3"/>
  <c r="A1169" i="3"/>
  <c r="A1170" i="3"/>
  <c r="A1171" i="3"/>
  <c r="A1172" i="3"/>
  <c r="A1173" i="3"/>
  <c r="A1174" i="3"/>
  <c r="A1175" i="3"/>
  <c r="A1176" i="3"/>
  <c r="A1177" i="3"/>
  <c r="A1178" i="3"/>
  <c r="A1179" i="3"/>
  <c r="A1180" i="3"/>
  <c r="A1181" i="3"/>
  <c r="A1182" i="3"/>
  <c r="A1183" i="3"/>
  <c r="A1184" i="3"/>
  <c r="A1185" i="3"/>
  <c r="A1186" i="3"/>
  <c r="A1187" i="3"/>
  <c r="A1188" i="3"/>
  <c r="A1189" i="3"/>
  <c r="A1190" i="3"/>
  <c r="A1191" i="3"/>
  <c r="A1192" i="3"/>
  <c r="A1193" i="3"/>
  <c r="A1194" i="3"/>
  <c r="A1195" i="3"/>
  <c r="A1196" i="3"/>
  <c r="A1197" i="3"/>
  <c r="A1198" i="3"/>
  <c r="A1199" i="3"/>
  <c r="A1200" i="3"/>
  <c r="A1201" i="3"/>
  <c r="A1202" i="3"/>
  <c r="A1203" i="3"/>
  <c r="A1204" i="3"/>
  <c r="A1205" i="3"/>
  <c r="A1206" i="3"/>
  <c r="A1207" i="3"/>
  <c r="A1208" i="3"/>
  <c r="A1209" i="3"/>
  <c r="A1210" i="3"/>
  <c r="A1211" i="3"/>
  <c r="A1212" i="3"/>
  <c r="A1213" i="3"/>
  <c r="A1214" i="3"/>
  <c r="A1215" i="3"/>
  <c r="A1216" i="3"/>
  <c r="A1217" i="3"/>
  <c r="A1218" i="3"/>
  <c r="A1219" i="3"/>
  <c r="A1220" i="3"/>
  <c r="A1221" i="3"/>
  <c r="A1222" i="3"/>
  <c r="A1223" i="3"/>
  <c r="A1224" i="3"/>
  <c r="A1225" i="3"/>
  <c r="A1226" i="3"/>
  <c r="A1227" i="3"/>
  <c r="A1228" i="3"/>
  <c r="A1229" i="3"/>
  <c r="A1230" i="3"/>
  <c r="A1231" i="3"/>
  <c r="A1232" i="3"/>
  <c r="A1233" i="3"/>
  <c r="A1234" i="3"/>
  <c r="A1235" i="3"/>
  <c r="A1236" i="3"/>
  <c r="A1237" i="3"/>
  <c r="A1238" i="3"/>
  <c r="A1239" i="3"/>
  <c r="A1240" i="3"/>
  <c r="A1241" i="3"/>
  <c r="A1242" i="3"/>
  <c r="A1243" i="3"/>
  <c r="A1244" i="3"/>
  <c r="A1245" i="3"/>
  <c r="A1246" i="3"/>
  <c r="A1247" i="3"/>
  <c r="A1248" i="3"/>
  <c r="A1249" i="3"/>
  <c r="A1250" i="3"/>
  <c r="A1251" i="3"/>
  <c r="A1252" i="3"/>
  <c r="A1253" i="3"/>
  <c r="A1254" i="3"/>
  <c r="A1255" i="3"/>
  <c r="A1256" i="3"/>
  <c r="A1257" i="3"/>
  <c r="A1258" i="3"/>
  <c r="A1259" i="3"/>
  <c r="A1260" i="3"/>
  <c r="A1261" i="3"/>
  <c r="A1262" i="3"/>
  <c r="A1263" i="3"/>
  <c r="A1264" i="3"/>
  <c r="A1265" i="3"/>
  <c r="A1266" i="3"/>
  <c r="A1267" i="3"/>
  <c r="A1268" i="3"/>
  <c r="A1269" i="3"/>
  <c r="A1270" i="3"/>
  <c r="A1271" i="3"/>
  <c r="A1272" i="3"/>
  <c r="A1273" i="3"/>
  <c r="A1274" i="3"/>
  <c r="A1275" i="3"/>
  <c r="A1276" i="3"/>
  <c r="A1277" i="3"/>
  <c r="A1278" i="3"/>
  <c r="A1279" i="3"/>
  <c r="A1280" i="3"/>
  <c r="A1281" i="3"/>
  <c r="A1282" i="3"/>
  <c r="A1283" i="3"/>
  <c r="A1284" i="3"/>
  <c r="A1285" i="3"/>
  <c r="A1286" i="3"/>
  <c r="A1287" i="3"/>
  <c r="A1288" i="3"/>
  <c r="A1289" i="3"/>
  <c r="A1290" i="3"/>
  <c r="A1291" i="3"/>
  <c r="A1292" i="3"/>
  <c r="A1293" i="3"/>
  <c r="A1294" i="3"/>
  <c r="A1295" i="3"/>
  <c r="A1296" i="3"/>
  <c r="A1297" i="3"/>
  <c r="A1298" i="3"/>
  <c r="A1299" i="3"/>
  <c r="A1300" i="3"/>
  <c r="A1301" i="3"/>
  <c r="A1302" i="3"/>
  <c r="A1303" i="3"/>
  <c r="A1304" i="3"/>
  <c r="A1305" i="3"/>
  <c r="A1306" i="3"/>
  <c r="A1307" i="3"/>
  <c r="A1308" i="3"/>
  <c r="A1309" i="3"/>
  <c r="A1310" i="3"/>
  <c r="A1311" i="3"/>
  <c r="A1312" i="3"/>
  <c r="A1313" i="3"/>
  <c r="A1314" i="3"/>
  <c r="A1315" i="3"/>
  <c r="A1316" i="3"/>
  <c r="A1317" i="3"/>
  <c r="A1318" i="3"/>
  <c r="A1319" i="3"/>
  <c r="A1320" i="3"/>
  <c r="A1321" i="3"/>
  <c r="A1322" i="3"/>
  <c r="A1323" i="3"/>
  <c r="A1324" i="3"/>
  <c r="A1325" i="3"/>
  <c r="A1326" i="3"/>
  <c r="A1327" i="3"/>
  <c r="A1328" i="3"/>
  <c r="A1329" i="3"/>
  <c r="A1330" i="3"/>
  <c r="A1331" i="3"/>
  <c r="A1332" i="3"/>
  <c r="A1333" i="3"/>
  <c r="A1334" i="3"/>
  <c r="A1335" i="3"/>
  <c r="A1336" i="3"/>
  <c r="A1337" i="3"/>
  <c r="A1338" i="3"/>
  <c r="A1339" i="3"/>
  <c r="A1340" i="3"/>
  <c r="A1341" i="3"/>
  <c r="A1342" i="3"/>
  <c r="A1343" i="3"/>
  <c r="A1344" i="3"/>
  <c r="A1345" i="3"/>
  <c r="A1346" i="3"/>
  <c r="A1347" i="3"/>
  <c r="A1348" i="3"/>
  <c r="A1349" i="3"/>
  <c r="A1350" i="3"/>
  <c r="A1351" i="3"/>
  <c r="A1352" i="3"/>
  <c r="A1353" i="3"/>
  <c r="A1354" i="3"/>
  <c r="A1355" i="3"/>
  <c r="A1356" i="3"/>
  <c r="A1357" i="3"/>
  <c r="A1358" i="3"/>
  <c r="A1359" i="3"/>
  <c r="A1360" i="3"/>
  <c r="A1361" i="3"/>
  <c r="A1362" i="3"/>
  <c r="A1363" i="3"/>
  <c r="A1364" i="3"/>
  <c r="A1365" i="3"/>
  <c r="A1366" i="3"/>
  <c r="A1367" i="3"/>
  <c r="A1368" i="3"/>
  <c r="A1369" i="3"/>
  <c r="A1370" i="3"/>
  <c r="A1371" i="3"/>
  <c r="A1372" i="3"/>
  <c r="A1373" i="3"/>
  <c r="A1374" i="3"/>
  <c r="A1375" i="3"/>
  <c r="A1376" i="3"/>
  <c r="A1377" i="3"/>
  <c r="A1378" i="3"/>
  <c r="A1379" i="3"/>
  <c r="A1380" i="3"/>
  <c r="A1381" i="3"/>
  <c r="A1382" i="3"/>
  <c r="A1383" i="3"/>
  <c r="A1384" i="3"/>
  <c r="A1385" i="3"/>
  <c r="A1386" i="3"/>
  <c r="A1387" i="3"/>
  <c r="A1388" i="3"/>
  <c r="A1389" i="3"/>
  <c r="A1390" i="3"/>
  <c r="A1391" i="3"/>
  <c r="A1392" i="3"/>
  <c r="A1393" i="3"/>
  <c r="A1394" i="3"/>
  <c r="A1395" i="3"/>
  <c r="A1396" i="3"/>
  <c r="A1397" i="3"/>
  <c r="A1398" i="3"/>
  <c r="A1399" i="3"/>
  <c r="A1400" i="3"/>
  <c r="A1401" i="3"/>
  <c r="A1402" i="3"/>
  <c r="A1403" i="3"/>
  <c r="A1404" i="3"/>
  <c r="A1405" i="3"/>
  <c r="A1406" i="3"/>
  <c r="A1407" i="3"/>
  <c r="A1408" i="3"/>
  <c r="A1409" i="3"/>
  <c r="A1410" i="3"/>
  <c r="A1411" i="3"/>
  <c r="A1412" i="3"/>
  <c r="A1413" i="3"/>
  <c r="A1414" i="3"/>
  <c r="A1415" i="3"/>
  <c r="A1416" i="3"/>
  <c r="A1417" i="3"/>
  <c r="A1418" i="3"/>
  <c r="A1419" i="3"/>
  <c r="A1420" i="3"/>
  <c r="A1421" i="3"/>
  <c r="A1422" i="3"/>
  <c r="A1423" i="3"/>
  <c r="A1424" i="3"/>
  <c r="A1425" i="3"/>
  <c r="A1426" i="3"/>
  <c r="A1427" i="3"/>
  <c r="A1428" i="3"/>
  <c r="A1429" i="3"/>
  <c r="A1430" i="3"/>
  <c r="A1431" i="3"/>
  <c r="A1432" i="3"/>
  <c r="A1433" i="3"/>
  <c r="A1434" i="3"/>
  <c r="A1435" i="3"/>
  <c r="A1436" i="3"/>
  <c r="A1437" i="3"/>
  <c r="A1438" i="3"/>
  <c r="A1439" i="3"/>
  <c r="A1440" i="3"/>
  <c r="A1441" i="3"/>
  <c r="A1442" i="3"/>
  <c r="A1443" i="3"/>
  <c r="A1444" i="3"/>
  <c r="A1445" i="3"/>
  <c r="A1446" i="3"/>
  <c r="A1447" i="3"/>
  <c r="A1448" i="3"/>
  <c r="A1449" i="3"/>
  <c r="A1450" i="3"/>
  <c r="A1451" i="3"/>
  <c r="A1452" i="3"/>
  <c r="A1453" i="3"/>
  <c r="A1454" i="3"/>
  <c r="A1455" i="3"/>
  <c r="A1456" i="3"/>
  <c r="A1457" i="3"/>
  <c r="A1458" i="3"/>
  <c r="A1459" i="3"/>
  <c r="A1460" i="3"/>
  <c r="A1461" i="3"/>
  <c r="A1462" i="3"/>
  <c r="A1463" i="3"/>
  <c r="A1464" i="3"/>
  <c r="A1465" i="3"/>
  <c r="A1466" i="3"/>
  <c r="A1467" i="3"/>
  <c r="A1468" i="3"/>
  <c r="A1469" i="3"/>
  <c r="A1470" i="3"/>
  <c r="A1471" i="3"/>
  <c r="A1472" i="3"/>
  <c r="A1473" i="3"/>
  <c r="A1474" i="3"/>
  <c r="A1475" i="3"/>
  <c r="A1476" i="3"/>
  <c r="A1477" i="3"/>
  <c r="A1478" i="3"/>
  <c r="A1479" i="3"/>
  <c r="A1480" i="3"/>
  <c r="A1481" i="3"/>
  <c r="A1482" i="3"/>
  <c r="A1483" i="3"/>
  <c r="A1484" i="3"/>
  <c r="A1485" i="3"/>
  <c r="A1486" i="3"/>
  <c r="A1487" i="3"/>
  <c r="A1488" i="3"/>
  <c r="A1489" i="3"/>
  <c r="A1490" i="3"/>
  <c r="A1491" i="3"/>
  <c r="A1492" i="3"/>
  <c r="A1493" i="3"/>
  <c r="A1494" i="3"/>
  <c r="A1495" i="3"/>
  <c r="A1496" i="3"/>
  <c r="A1497" i="3"/>
  <c r="A1498" i="3"/>
  <c r="A1499" i="3"/>
  <c r="A1500" i="3"/>
  <c r="A1501" i="3"/>
  <c r="A1502" i="3"/>
  <c r="A1503" i="3"/>
  <c r="A1504" i="3"/>
  <c r="A1505" i="3"/>
  <c r="A1506" i="3"/>
  <c r="A1507" i="3"/>
  <c r="A1508" i="3"/>
  <c r="A1509" i="3"/>
  <c r="A1510" i="3"/>
  <c r="A1511" i="3"/>
  <c r="A1512" i="3"/>
  <c r="A1513" i="3"/>
  <c r="A1514" i="3"/>
  <c r="A1515" i="3"/>
  <c r="A1516" i="3"/>
  <c r="A1517" i="3"/>
  <c r="A1518" i="3"/>
  <c r="A1519" i="3"/>
  <c r="A1520" i="3"/>
  <c r="A1521" i="3"/>
  <c r="A1522" i="3"/>
  <c r="A1523" i="3"/>
  <c r="A1524" i="3"/>
  <c r="A1525" i="3"/>
  <c r="A1526" i="3"/>
  <c r="A1527" i="3"/>
  <c r="A1528" i="3"/>
  <c r="A1529" i="3"/>
  <c r="A1530" i="3"/>
  <c r="A1531" i="3"/>
  <c r="A1532" i="3"/>
  <c r="A1533" i="3"/>
  <c r="A1534" i="3"/>
  <c r="A1535" i="3"/>
  <c r="A1536" i="3"/>
  <c r="A1537" i="3"/>
  <c r="A1538" i="3"/>
  <c r="A1539" i="3"/>
  <c r="A1540" i="3"/>
  <c r="A1541" i="3"/>
  <c r="A1542" i="3"/>
  <c r="A1543" i="3"/>
  <c r="A1544" i="3"/>
  <c r="A1545" i="3"/>
  <c r="A1546" i="3"/>
  <c r="A1547" i="3"/>
  <c r="A1548" i="3"/>
  <c r="A1549" i="3"/>
  <c r="A1550" i="3"/>
  <c r="A1551" i="3"/>
  <c r="A1552" i="3"/>
  <c r="A1553" i="3"/>
  <c r="A1554" i="3"/>
  <c r="A1555" i="3"/>
  <c r="A1556" i="3"/>
  <c r="A1557" i="3"/>
  <c r="A1558" i="3"/>
  <c r="A1559" i="3"/>
  <c r="A1560" i="3"/>
  <c r="A1561" i="3"/>
  <c r="A1562" i="3"/>
  <c r="A1563" i="3"/>
  <c r="A1564" i="3"/>
  <c r="A1565" i="3"/>
  <c r="A1566" i="3"/>
  <c r="A1567" i="3"/>
  <c r="A1568" i="3"/>
  <c r="A1569" i="3"/>
  <c r="A1570" i="3"/>
  <c r="A1571" i="3"/>
  <c r="A1572" i="3"/>
  <c r="A1573" i="3"/>
  <c r="A1574" i="3"/>
  <c r="A1575" i="3"/>
  <c r="A1576" i="3"/>
  <c r="A1577" i="3"/>
  <c r="A1578" i="3"/>
  <c r="A1579" i="3"/>
  <c r="A1580" i="3"/>
  <c r="A1581" i="3"/>
  <c r="A1582" i="3"/>
  <c r="A1583" i="3"/>
  <c r="A1584" i="3"/>
  <c r="A1585" i="3"/>
  <c r="A1586" i="3"/>
  <c r="A1587" i="3"/>
  <c r="A1588" i="3"/>
  <c r="A1589" i="3"/>
  <c r="A1590" i="3"/>
  <c r="A1591" i="3"/>
  <c r="A1592" i="3"/>
  <c r="A1593" i="3"/>
  <c r="A1594" i="3"/>
  <c r="A1595" i="3"/>
  <c r="A1596" i="3"/>
  <c r="A1597" i="3"/>
  <c r="A1598" i="3"/>
  <c r="A1599" i="3"/>
  <c r="A1600" i="3"/>
  <c r="A1601" i="3"/>
  <c r="A1602" i="3"/>
  <c r="A1603" i="3"/>
  <c r="A1604" i="3"/>
  <c r="A1605" i="3"/>
  <c r="A1606" i="3"/>
  <c r="A1607" i="3"/>
  <c r="A1608" i="3"/>
  <c r="A1609" i="3"/>
  <c r="A1610" i="3"/>
  <c r="A1611" i="3"/>
  <c r="A1612" i="3"/>
  <c r="A1613" i="3"/>
  <c r="A1614" i="3"/>
  <c r="A1615" i="3"/>
  <c r="A1616" i="3"/>
  <c r="A1617" i="3"/>
  <c r="A1618" i="3"/>
  <c r="A1619" i="3"/>
  <c r="A1620" i="3"/>
  <c r="A1621" i="3"/>
  <c r="A1622" i="3"/>
  <c r="A1623" i="3"/>
  <c r="A1624" i="3"/>
  <c r="A1625" i="3"/>
  <c r="A1626" i="3"/>
  <c r="A1627" i="3"/>
  <c r="A1628" i="3"/>
  <c r="A1629" i="3"/>
  <c r="A1630" i="3"/>
  <c r="A1631" i="3"/>
  <c r="A1632" i="3"/>
  <c r="A1633" i="3"/>
  <c r="A1634" i="3"/>
  <c r="A1635" i="3"/>
  <c r="A1636" i="3"/>
  <c r="A1637" i="3"/>
  <c r="A1638" i="3"/>
  <c r="A1639" i="3"/>
  <c r="A1640" i="3"/>
  <c r="A1641" i="3"/>
  <c r="A1642" i="3"/>
  <c r="A1643" i="3"/>
  <c r="A1644" i="3"/>
  <c r="A1645" i="3"/>
  <c r="A1646" i="3"/>
  <c r="A1647" i="3"/>
  <c r="A1648" i="3"/>
  <c r="A1649" i="3"/>
  <c r="A1650" i="3"/>
  <c r="A1651" i="3"/>
  <c r="A1652" i="3"/>
  <c r="A1653" i="3"/>
  <c r="A1654" i="3"/>
  <c r="A1655" i="3"/>
  <c r="A1656" i="3"/>
  <c r="A1657" i="3"/>
  <c r="A1658" i="3"/>
  <c r="A1659" i="3"/>
  <c r="A1660" i="3"/>
  <c r="A1661" i="3"/>
  <c r="A1662" i="3"/>
  <c r="A1663" i="3"/>
  <c r="A1664" i="3"/>
  <c r="A1665" i="3"/>
  <c r="A1666" i="3"/>
  <c r="A1667" i="3"/>
  <c r="A1668" i="3"/>
  <c r="A1669" i="3"/>
  <c r="A1670" i="3"/>
  <c r="A1671" i="3"/>
  <c r="A1672" i="3"/>
  <c r="A1673" i="3"/>
  <c r="A1674" i="3"/>
  <c r="A1675" i="3"/>
  <c r="A1676" i="3"/>
  <c r="A1677" i="3"/>
  <c r="A1678" i="3"/>
  <c r="A1679" i="3"/>
  <c r="A1680" i="3"/>
  <c r="A1681" i="3"/>
  <c r="A1682" i="3"/>
  <c r="A1683" i="3"/>
  <c r="A1684" i="3"/>
  <c r="A1685" i="3"/>
  <c r="A1686" i="3"/>
  <c r="A1687" i="3"/>
  <c r="A1688" i="3"/>
  <c r="A1689" i="3"/>
  <c r="A1690" i="3"/>
  <c r="A1691" i="3"/>
  <c r="A1692" i="3"/>
  <c r="A1693" i="3"/>
  <c r="A1694" i="3"/>
  <c r="A1695" i="3"/>
  <c r="A1696" i="3"/>
  <c r="A1697" i="3"/>
  <c r="A1698" i="3"/>
  <c r="A1699" i="3"/>
  <c r="A1700" i="3"/>
  <c r="A1701" i="3"/>
  <c r="A1702" i="3"/>
  <c r="A1703" i="3"/>
  <c r="A1704" i="3"/>
  <c r="A1705" i="3"/>
  <c r="A1706" i="3"/>
  <c r="A1707" i="3"/>
  <c r="A1708" i="3"/>
  <c r="A1709" i="3"/>
  <c r="A1710" i="3"/>
  <c r="A1711" i="3"/>
  <c r="A1712" i="3"/>
  <c r="A1713" i="3"/>
  <c r="A1714" i="3"/>
  <c r="A1715" i="3"/>
  <c r="A1716" i="3"/>
  <c r="A1717" i="3"/>
  <c r="A1718" i="3"/>
  <c r="A1719" i="3"/>
  <c r="A1720" i="3"/>
  <c r="A1721" i="3"/>
  <c r="A1722" i="3"/>
  <c r="A1723" i="3"/>
  <c r="A1724" i="3"/>
  <c r="A1725" i="3"/>
  <c r="A1726" i="3"/>
  <c r="A1727" i="3"/>
  <c r="A1728" i="3"/>
  <c r="A1729" i="3"/>
  <c r="A1730" i="3"/>
  <c r="A1731" i="3"/>
  <c r="A1732" i="3"/>
  <c r="A1733" i="3"/>
  <c r="A1734" i="3"/>
  <c r="A1735" i="3"/>
  <c r="A1736" i="3"/>
  <c r="A1737" i="3"/>
  <c r="A1738" i="3"/>
  <c r="A1739" i="3"/>
  <c r="A1740" i="3"/>
  <c r="A1741" i="3"/>
  <c r="A1742" i="3"/>
  <c r="A1743" i="3"/>
  <c r="A1744" i="3"/>
  <c r="A1745" i="3"/>
  <c r="A1746" i="3"/>
  <c r="A1747" i="3"/>
  <c r="A1748" i="3"/>
  <c r="A1749" i="3"/>
  <c r="A1750" i="3"/>
  <c r="A1751" i="3"/>
  <c r="A1752" i="3"/>
  <c r="A1753" i="3"/>
  <c r="A1754" i="3"/>
  <c r="A1755" i="3"/>
  <c r="A1756" i="3"/>
  <c r="A1757" i="3"/>
  <c r="A1758" i="3"/>
  <c r="A1759" i="3"/>
  <c r="A1760" i="3"/>
  <c r="A1761" i="3"/>
  <c r="A1762" i="3"/>
  <c r="A1763" i="3"/>
  <c r="A1764" i="3"/>
  <c r="A1765" i="3"/>
  <c r="A1766" i="3"/>
  <c r="A1767" i="3"/>
  <c r="A1768" i="3"/>
  <c r="A1769" i="3"/>
  <c r="A1770" i="3"/>
  <c r="A1771" i="3"/>
  <c r="A1772" i="3"/>
  <c r="A1773" i="3"/>
  <c r="A1774" i="3"/>
  <c r="A1775" i="3"/>
  <c r="A1776" i="3"/>
  <c r="A1777" i="3"/>
  <c r="A1778" i="3"/>
  <c r="A1779" i="3"/>
  <c r="A1780" i="3"/>
  <c r="A1781" i="3"/>
  <c r="A1782" i="3"/>
  <c r="A1783" i="3"/>
  <c r="A1784" i="3"/>
  <c r="A1785" i="3"/>
  <c r="A1786" i="3"/>
  <c r="A1787" i="3"/>
  <c r="A1788" i="3"/>
  <c r="A1789" i="3"/>
  <c r="A1790" i="3"/>
  <c r="A1791" i="3"/>
  <c r="A1792" i="3"/>
  <c r="A1793" i="3"/>
  <c r="A1794" i="3"/>
  <c r="A1795" i="3"/>
  <c r="A1796" i="3"/>
  <c r="A1797" i="3"/>
  <c r="A1798" i="3"/>
  <c r="A1799" i="3"/>
  <c r="A1800" i="3"/>
  <c r="A1801" i="3"/>
  <c r="A1802" i="3"/>
  <c r="A1803" i="3"/>
  <c r="A1804" i="3"/>
  <c r="A1805" i="3"/>
  <c r="A1806" i="3"/>
  <c r="A1807" i="3"/>
  <c r="A1808" i="3"/>
  <c r="A1809" i="3"/>
  <c r="A1810" i="3"/>
  <c r="A1811" i="3"/>
  <c r="A1812" i="3"/>
  <c r="A1813" i="3"/>
  <c r="A1814" i="3"/>
  <c r="A1815" i="3"/>
  <c r="A1816" i="3"/>
  <c r="A1817" i="3"/>
  <c r="A1818" i="3"/>
  <c r="A1819" i="3"/>
  <c r="A1820" i="3"/>
  <c r="A1821" i="3"/>
  <c r="A1822" i="3"/>
  <c r="A1823" i="3"/>
  <c r="A1824" i="3"/>
  <c r="A1825" i="3"/>
  <c r="A1826" i="3"/>
  <c r="A1827" i="3"/>
  <c r="A1828" i="3"/>
  <c r="A1829" i="3"/>
  <c r="A1830" i="3"/>
  <c r="A1831" i="3"/>
  <c r="A1832" i="3"/>
  <c r="A1833" i="3"/>
  <c r="A1834" i="3"/>
  <c r="A1835" i="3"/>
  <c r="A1836" i="3"/>
  <c r="A1837" i="3"/>
  <c r="A1838" i="3"/>
  <c r="A1839" i="3"/>
  <c r="A1840" i="3"/>
  <c r="A1841" i="3"/>
  <c r="A1842" i="3"/>
  <c r="A1843" i="3"/>
  <c r="A1844" i="3"/>
  <c r="A1845" i="3"/>
  <c r="A1846" i="3"/>
  <c r="A1847" i="3"/>
  <c r="A1848" i="3"/>
  <c r="A1849" i="3"/>
  <c r="A1850" i="3"/>
  <c r="A1851" i="3"/>
  <c r="A1852" i="3"/>
  <c r="A1853" i="3"/>
  <c r="A1854" i="3"/>
  <c r="A1855" i="3"/>
  <c r="A1856" i="3"/>
  <c r="A1857" i="3"/>
  <c r="A1858" i="3"/>
  <c r="A1859" i="3"/>
  <c r="A1860" i="3"/>
  <c r="A1861" i="3"/>
  <c r="A1862" i="3"/>
  <c r="A1863" i="3"/>
  <c r="A1864" i="3"/>
  <c r="A1865" i="3"/>
  <c r="A1866" i="3"/>
  <c r="A1867" i="3"/>
  <c r="A1868" i="3"/>
  <c r="A1869" i="3"/>
  <c r="A1870" i="3"/>
  <c r="A1871" i="3"/>
  <c r="A1872" i="3"/>
  <c r="A1873" i="3"/>
  <c r="A1874" i="3"/>
  <c r="A1875" i="3"/>
  <c r="A1876" i="3"/>
  <c r="A1877" i="3"/>
  <c r="A1878" i="3"/>
  <c r="A1879" i="3"/>
  <c r="A1880" i="3"/>
  <c r="A1881" i="3"/>
  <c r="A1882" i="3"/>
  <c r="A1883" i="3"/>
  <c r="A1884" i="3"/>
  <c r="A1885" i="3"/>
  <c r="A1886" i="3"/>
  <c r="A1887" i="3"/>
  <c r="A1888" i="3"/>
  <c r="A1889" i="3"/>
  <c r="A1890" i="3"/>
  <c r="A1891" i="3"/>
  <c r="A1892" i="3"/>
  <c r="A1893" i="3"/>
  <c r="A1894" i="3"/>
  <c r="A1895" i="3"/>
  <c r="A1896" i="3"/>
  <c r="A1897" i="3"/>
  <c r="A1898" i="3"/>
  <c r="A1899" i="3"/>
  <c r="A1900" i="3"/>
  <c r="A1901" i="3"/>
  <c r="A1902" i="3"/>
  <c r="A1903" i="3"/>
  <c r="A1904" i="3"/>
  <c r="A1905" i="3"/>
  <c r="A1906" i="3"/>
  <c r="A1907" i="3"/>
  <c r="A1908" i="3"/>
  <c r="A1909" i="3"/>
  <c r="A1910" i="3"/>
  <c r="A1911" i="3"/>
  <c r="A1912" i="3"/>
  <c r="A1913" i="3"/>
  <c r="A1914" i="3"/>
  <c r="A1915" i="3"/>
  <c r="A1916" i="3"/>
  <c r="A1917" i="3"/>
  <c r="A1918" i="3"/>
  <c r="A1919" i="3"/>
  <c r="A1920" i="3"/>
  <c r="A1921" i="3"/>
  <c r="A1922" i="3"/>
  <c r="A1923" i="3"/>
  <c r="A1924" i="3"/>
  <c r="A1925" i="3"/>
  <c r="A1926" i="3"/>
  <c r="A1927" i="3"/>
  <c r="A1928" i="3"/>
  <c r="A1929" i="3"/>
  <c r="A1930" i="3"/>
  <c r="A1931" i="3"/>
  <c r="A1932" i="3"/>
  <c r="A1933" i="3"/>
  <c r="A1934" i="3"/>
  <c r="A1935" i="3"/>
  <c r="A1936" i="3"/>
  <c r="A1937" i="3"/>
  <c r="A1938" i="3"/>
  <c r="A1939" i="3"/>
  <c r="A1940" i="3"/>
  <c r="A1941" i="3"/>
  <c r="A1942" i="3"/>
  <c r="A1943" i="3"/>
  <c r="A1944" i="3"/>
  <c r="A1945" i="3"/>
  <c r="A1946" i="3"/>
  <c r="A1947" i="3"/>
  <c r="A1948" i="3"/>
  <c r="A1949" i="3"/>
  <c r="A1950" i="3"/>
  <c r="A1951" i="3"/>
  <c r="A1952" i="3"/>
  <c r="A1953" i="3"/>
  <c r="A1954" i="3"/>
  <c r="A1955" i="3"/>
  <c r="A1956" i="3"/>
  <c r="A1957" i="3"/>
  <c r="A1958" i="3"/>
  <c r="A1959" i="3"/>
  <c r="A1960" i="3"/>
  <c r="A1961" i="3"/>
  <c r="A1962" i="3"/>
  <c r="A1963" i="3"/>
  <c r="A1964" i="3"/>
  <c r="A1965" i="3"/>
  <c r="A1966" i="3"/>
  <c r="A1967" i="3"/>
  <c r="A1968" i="3"/>
  <c r="A1969" i="3"/>
  <c r="A1970" i="3"/>
  <c r="A1971" i="3"/>
  <c r="A1972" i="3"/>
  <c r="A1973" i="3"/>
  <c r="A1974" i="3"/>
  <c r="A1975" i="3"/>
  <c r="A1976" i="3"/>
  <c r="A1977" i="3"/>
  <c r="A1978" i="3"/>
  <c r="A1979" i="3"/>
  <c r="A1980" i="3"/>
  <c r="A1981" i="3"/>
  <c r="A1982" i="3"/>
  <c r="A1983" i="3"/>
  <c r="A1984" i="3"/>
  <c r="A1985" i="3"/>
  <c r="A1986" i="3"/>
  <c r="A1987" i="3"/>
  <c r="A1988" i="3"/>
  <c r="A1989" i="3"/>
  <c r="A1990" i="3"/>
  <c r="A1991" i="3"/>
  <c r="A1992" i="3"/>
  <c r="A1993" i="3"/>
  <c r="A1994" i="3"/>
  <c r="A1995" i="3"/>
  <c r="A1996" i="3"/>
  <c r="A1997" i="3"/>
  <c r="A1998" i="3"/>
  <c r="A1999" i="3"/>
  <c r="A2000" i="3"/>
  <c r="A2001" i="3"/>
  <c r="A2002" i="3"/>
  <c r="A2003" i="3"/>
  <c r="A2004" i="3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60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C11" i="2"/>
  <c r="C10" i="2"/>
  <c r="C9" i="2"/>
  <c r="C8" i="2"/>
  <c r="C7" i="2"/>
  <c r="C6" i="2"/>
  <c r="C5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O323" i="2"/>
  <c r="O324" i="2"/>
  <c r="O325" i="2"/>
  <c r="O326" i="2"/>
  <c r="O327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2" i="2"/>
  <c r="O343" i="2"/>
  <c r="O344" i="2"/>
  <c r="O345" i="2"/>
  <c r="O346" i="2"/>
  <c r="O347" i="2"/>
  <c r="O348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69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0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O403" i="2"/>
  <c r="O404" i="2"/>
  <c r="O405" i="2"/>
  <c r="O406" i="2"/>
  <c r="O407" i="2"/>
  <c r="O408" i="2"/>
  <c r="O409" i="2"/>
  <c r="O410" i="2"/>
  <c r="O411" i="2"/>
  <c r="O412" i="2"/>
  <c r="O413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O483" i="2"/>
  <c r="O484" i="2"/>
  <c r="O485" i="2"/>
  <c r="O486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O501" i="2"/>
  <c r="O502" i="2"/>
  <c r="O503" i="2"/>
  <c r="O504" i="2"/>
  <c r="N6" i="2"/>
  <c r="O6" i="2" s="1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G26" i="4" l="1"/>
  <c r="D26" i="4"/>
  <c r="E26" i="4"/>
  <c r="F26" i="4"/>
  <c r="C26" i="4"/>
  <c r="G25" i="4"/>
  <c r="D25" i="4"/>
  <c r="E25" i="4"/>
  <c r="F25" i="4"/>
  <c r="C25" i="4"/>
  <c r="G24" i="4"/>
  <c r="D24" i="4"/>
  <c r="E24" i="4"/>
  <c r="F24" i="4"/>
  <c r="C24" i="4"/>
  <c r="D23" i="4"/>
  <c r="C23" i="4"/>
  <c r="C22" i="4"/>
  <c r="D21" i="4"/>
  <c r="C21" i="4"/>
  <c r="E30" i="1"/>
  <c r="B35" i="1"/>
  <c r="B39" i="1"/>
  <c r="D13" i="1"/>
  <c r="D12" i="1"/>
  <c r="B9" i="1"/>
  <c r="B8" i="1"/>
  <c r="D14" i="1"/>
  <c r="D15" i="1"/>
  <c r="I28" i="1"/>
  <c r="E29" i="1"/>
  <c r="K5" i="2"/>
  <c r="L5" i="2"/>
  <c r="M5" i="2"/>
  <c r="K7" i="2"/>
  <c r="L7" i="2"/>
  <c r="M7" i="2"/>
  <c r="N7" i="2" s="1"/>
  <c r="O7" i="2" s="1"/>
  <c r="K8" i="2"/>
  <c r="L8" i="2"/>
  <c r="M8" i="2"/>
  <c r="K9" i="2"/>
  <c r="L9" i="2"/>
  <c r="M9" i="2"/>
  <c r="K10" i="2"/>
  <c r="E23" i="4" s="1"/>
  <c r="L10" i="2"/>
  <c r="F23" i="4" s="1"/>
  <c r="M10" i="2"/>
  <c r="K11" i="2"/>
  <c r="L11" i="2"/>
  <c r="M11" i="2"/>
  <c r="N11" i="2" s="1"/>
  <c r="O11" i="2" s="1"/>
  <c r="N18" i="1"/>
  <c r="N19" i="1"/>
  <c r="N20" i="1"/>
  <c r="N21" i="1"/>
  <c r="N22" i="1"/>
  <c r="N23" i="1"/>
  <c r="N24" i="1"/>
  <c r="N25" i="1"/>
  <c r="N26" i="1"/>
  <c r="N27" i="1"/>
  <c r="K504" i="2"/>
  <c r="L504" i="2"/>
  <c r="N504" i="2"/>
  <c r="M504" i="2"/>
  <c r="K503" i="2"/>
  <c r="L503" i="2"/>
  <c r="N503" i="2"/>
  <c r="M503" i="2"/>
  <c r="K502" i="2"/>
  <c r="N502" i="2"/>
  <c r="M502" i="2"/>
  <c r="L502" i="2"/>
  <c r="N501" i="2"/>
  <c r="L501" i="2"/>
  <c r="M501" i="2"/>
  <c r="K501" i="2"/>
  <c r="N500" i="2"/>
  <c r="M500" i="2"/>
  <c r="K500" i="2"/>
  <c r="L500" i="2"/>
  <c r="N499" i="2"/>
  <c r="K499" i="2"/>
  <c r="L499" i="2"/>
  <c r="M499" i="2"/>
  <c r="K498" i="2"/>
  <c r="N498" i="2"/>
  <c r="M498" i="2"/>
  <c r="L498" i="2"/>
  <c r="N497" i="2"/>
  <c r="M497" i="2"/>
  <c r="K497" i="2"/>
  <c r="L497" i="2"/>
  <c r="N496" i="2"/>
  <c r="K496" i="2"/>
  <c r="M496" i="2"/>
  <c r="L496" i="2"/>
  <c r="M495" i="2"/>
  <c r="L495" i="2"/>
  <c r="N495" i="2"/>
  <c r="K495" i="2"/>
  <c r="L494" i="2"/>
  <c r="K494" i="2"/>
  <c r="M494" i="2"/>
  <c r="N494" i="2"/>
  <c r="L493" i="2"/>
  <c r="K493" i="2"/>
  <c r="M493" i="2"/>
  <c r="N493" i="2"/>
  <c r="L492" i="2"/>
  <c r="K492" i="2"/>
  <c r="N492" i="2"/>
  <c r="M492" i="2"/>
  <c r="L491" i="2"/>
  <c r="K491" i="2"/>
  <c r="N491" i="2"/>
  <c r="M491" i="2"/>
  <c r="K490" i="2"/>
  <c r="N490" i="2"/>
  <c r="L490" i="2"/>
  <c r="M490" i="2"/>
  <c r="L489" i="2"/>
  <c r="K489" i="2"/>
  <c r="M489" i="2"/>
  <c r="N489" i="2"/>
  <c r="J488" i="2"/>
  <c r="L488" i="2"/>
  <c r="K488" i="2"/>
  <c r="N488" i="2"/>
  <c r="M488" i="2"/>
  <c r="N487" i="2"/>
  <c r="J487" i="2"/>
  <c r="L487" i="2"/>
  <c r="K487" i="2"/>
  <c r="M487" i="2"/>
  <c r="J486" i="2"/>
  <c r="L486" i="2"/>
  <c r="M486" i="2"/>
  <c r="K486" i="2"/>
  <c r="N486" i="2"/>
  <c r="M485" i="2"/>
  <c r="L485" i="2"/>
  <c r="N485" i="2"/>
  <c r="J485" i="2"/>
  <c r="K485" i="2"/>
  <c r="L484" i="2"/>
  <c r="M484" i="2"/>
  <c r="K484" i="2"/>
  <c r="J484" i="2"/>
  <c r="N484" i="2"/>
  <c r="L483" i="2"/>
  <c r="M483" i="2"/>
  <c r="J483" i="2"/>
  <c r="K483" i="2"/>
  <c r="N483" i="2"/>
  <c r="L482" i="2"/>
  <c r="M482" i="2"/>
  <c r="J482" i="2"/>
  <c r="N482" i="2"/>
  <c r="K482" i="2"/>
  <c r="L481" i="2"/>
  <c r="K481" i="2"/>
  <c r="M481" i="2"/>
  <c r="N481" i="2"/>
  <c r="J481" i="2"/>
  <c r="N480" i="2"/>
  <c r="J480" i="2"/>
  <c r="L480" i="2"/>
  <c r="M480" i="2"/>
  <c r="K480" i="2"/>
  <c r="L479" i="2"/>
  <c r="K479" i="2"/>
  <c r="J479" i="2"/>
  <c r="N479" i="2"/>
  <c r="M479" i="2"/>
  <c r="L478" i="2"/>
  <c r="K478" i="2"/>
  <c r="J478" i="2"/>
  <c r="N478" i="2"/>
  <c r="M478" i="2"/>
  <c r="K477" i="2"/>
  <c r="L477" i="2"/>
  <c r="M477" i="2"/>
  <c r="N477" i="2"/>
  <c r="J477" i="2"/>
  <c r="K476" i="2"/>
  <c r="M476" i="2"/>
  <c r="L476" i="2"/>
  <c r="N476" i="2"/>
  <c r="J476" i="2"/>
  <c r="M475" i="2"/>
  <c r="N475" i="2"/>
  <c r="L475" i="2"/>
  <c r="J475" i="2"/>
  <c r="K475" i="2"/>
  <c r="J474" i="2"/>
  <c r="M474" i="2"/>
  <c r="L474" i="2"/>
  <c r="N474" i="2"/>
  <c r="K474" i="2"/>
  <c r="J473" i="2"/>
  <c r="K473" i="2"/>
  <c r="N473" i="2"/>
  <c r="M473" i="2"/>
  <c r="L473" i="2"/>
  <c r="J472" i="2"/>
  <c r="N472" i="2"/>
  <c r="L472" i="2"/>
  <c r="M472" i="2"/>
  <c r="K472" i="2"/>
  <c r="J471" i="2"/>
  <c r="M471" i="2"/>
  <c r="L471" i="2"/>
  <c r="N471" i="2"/>
  <c r="K471" i="2"/>
  <c r="L470" i="2"/>
  <c r="K470" i="2"/>
  <c r="J470" i="2"/>
  <c r="N470" i="2"/>
  <c r="M470" i="2"/>
  <c r="K469" i="2"/>
  <c r="M469" i="2"/>
  <c r="J469" i="2"/>
  <c r="N469" i="2"/>
  <c r="L469" i="2"/>
  <c r="M468" i="2"/>
  <c r="J468" i="2"/>
  <c r="N468" i="2"/>
  <c r="K468" i="2"/>
  <c r="L468" i="2"/>
  <c r="L467" i="2"/>
  <c r="M467" i="2"/>
  <c r="J467" i="2"/>
  <c r="N467" i="2"/>
  <c r="K467" i="2"/>
  <c r="L466" i="2"/>
  <c r="K466" i="2"/>
  <c r="N466" i="2"/>
  <c r="M466" i="2"/>
  <c r="J466" i="2"/>
  <c r="L465" i="2"/>
  <c r="N465" i="2"/>
  <c r="J465" i="2"/>
  <c r="K465" i="2"/>
  <c r="M465" i="2"/>
  <c r="L464" i="2"/>
  <c r="N464" i="2"/>
  <c r="J464" i="2"/>
  <c r="K464" i="2"/>
  <c r="M464" i="2"/>
  <c r="K463" i="2"/>
  <c r="J463" i="2"/>
  <c r="N463" i="2"/>
  <c r="M463" i="2"/>
  <c r="L463" i="2"/>
  <c r="N462" i="2"/>
  <c r="L462" i="2"/>
  <c r="J462" i="2"/>
  <c r="K462" i="2"/>
  <c r="M462" i="2"/>
  <c r="N461" i="2"/>
  <c r="L461" i="2"/>
  <c r="J461" i="2"/>
  <c r="K461" i="2"/>
  <c r="M461" i="2"/>
  <c r="N460" i="2"/>
  <c r="L460" i="2"/>
  <c r="K460" i="2"/>
  <c r="M460" i="2"/>
  <c r="J460" i="2"/>
  <c r="N459" i="2"/>
  <c r="L459" i="2"/>
  <c r="M459" i="2"/>
  <c r="J459" i="2"/>
  <c r="K459" i="2"/>
  <c r="N458" i="2"/>
  <c r="L458" i="2"/>
  <c r="K458" i="2"/>
  <c r="M458" i="2"/>
  <c r="J458" i="2"/>
  <c r="N457" i="2"/>
  <c r="K457" i="2"/>
  <c r="M457" i="2"/>
  <c r="L457" i="2"/>
  <c r="J457" i="2"/>
  <c r="M456" i="2"/>
  <c r="N456" i="2"/>
  <c r="L456" i="2"/>
  <c r="K456" i="2"/>
  <c r="J456" i="2"/>
  <c r="M455" i="2"/>
  <c r="K455" i="2"/>
  <c r="N455" i="2"/>
  <c r="J455" i="2"/>
  <c r="L455" i="2"/>
  <c r="K454" i="2"/>
  <c r="N454" i="2"/>
  <c r="L454" i="2"/>
  <c r="J454" i="2"/>
  <c r="M454" i="2"/>
  <c r="J453" i="2"/>
  <c r="L453" i="2"/>
  <c r="N453" i="2"/>
  <c r="K453" i="2"/>
  <c r="M453" i="2"/>
  <c r="N452" i="2"/>
  <c r="L452" i="2"/>
  <c r="M452" i="2"/>
  <c r="K452" i="2"/>
  <c r="J452" i="2"/>
  <c r="J451" i="2"/>
  <c r="L451" i="2"/>
  <c r="N451" i="2"/>
  <c r="M451" i="2"/>
  <c r="K451" i="2"/>
  <c r="K450" i="2"/>
  <c r="N450" i="2"/>
  <c r="J450" i="2"/>
  <c r="M450" i="2"/>
  <c r="L450" i="2"/>
  <c r="K449" i="2"/>
  <c r="M449" i="2"/>
  <c r="J449" i="2"/>
  <c r="N449" i="2"/>
  <c r="L449" i="2"/>
  <c r="M448" i="2"/>
  <c r="K448" i="2"/>
  <c r="N448" i="2"/>
  <c r="L448" i="2"/>
  <c r="J448" i="2"/>
  <c r="M447" i="2"/>
  <c r="K447" i="2"/>
  <c r="J447" i="2"/>
  <c r="N447" i="2"/>
  <c r="L447" i="2"/>
  <c r="K446" i="2"/>
  <c r="N446" i="2"/>
  <c r="J446" i="2"/>
  <c r="M446" i="2"/>
  <c r="L446" i="2"/>
  <c r="J445" i="2"/>
  <c r="K445" i="2"/>
  <c r="M445" i="2"/>
  <c r="L445" i="2"/>
  <c r="N445" i="2"/>
  <c r="K444" i="2"/>
  <c r="J444" i="2"/>
  <c r="L444" i="2"/>
  <c r="M444" i="2"/>
  <c r="N444" i="2"/>
  <c r="K443" i="2"/>
  <c r="J443" i="2"/>
  <c r="M443" i="2"/>
  <c r="L443" i="2"/>
  <c r="N443" i="2"/>
  <c r="L442" i="2"/>
  <c r="J442" i="2"/>
  <c r="M442" i="2"/>
  <c r="N442" i="2"/>
  <c r="K442" i="2"/>
  <c r="J441" i="2"/>
  <c r="M441" i="2"/>
  <c r="L441" i="2"/>
  <c r="K441" i="2"/>
  <c r="N441" i="2"/>
  <c r="J440" i="2"/>
  <c r="L440" i="2"/>
  <c r="K440" i="2"/>
  <c r="M440" i="2"/>
  <c r="N440" i="2"/>
  <c r="J439" i="2"/>
  <c r="L439" i="2"/>
  <c r="K439" i="2"/>
  <c r="M439" i="2"/>
  <c r="N439" i="2"/>
  <c r="L438" i="2"/>
  <c r="J438" i="2"/>
  <c r="N438" i="2"/>
  <c r="M438" i="2"/>
  <c r="K438" i="2"/>
  <c r="L437" i="2"/>
  <c r="K437" i="2"/>
  <c r="J437" i="2"/>
  <c r="N437" i="2"/>
  <c r="M437" i="2"/>
  <c r="N436" i="2"/>
  <c r="M436" i="2"/>
  <c r="J436" i="2"/>
  <c r="L436" i="2"/>
  <c r="K436" i="2"/>
  <c r="K435" i="2"/>
  <c r="J435" i="2"/>
  <c r="N435" i="2"/>
  <c r="M435" i="2"/>
  <c r="L435" i="2"/>
  <c r="K434" i="2"/>
  <c r="J434" i="2"/>
  <c r="N434" i="2"/>
  <c r="M434" i="2"/>
  <c r="L434" i="2"/>
  <c r="L433" i="2"/>
  <c r="N433" i="2"/>
  <c r="J433" i="2"/>
  <c r="M433" i="2"/>
  <c r="K433" i="2"/>
  <c r="J432" i="2"/>
  <c r="N432" i="2"/>
  <c r="M432" i="2"/>
  <c r="K432" i="2"/>
  <c r="L432" i="2"/>
  <c r="K431" i="2"/>
  <c r="J431" i="2"/>
  <c r="M431" i="2"/>
  <c r="L431" i="2"/>
  <c r="N431" i="2"/>
  <c r="L430" i="2"/>
  <c r="N430" i="2"/>
  <c r="M430" i="2"/>
  <c r="K430" i="2"/>
  <c r="J430" i="2"/>
  <c r="J429" i="2"/>
  <c r="L429" i="2"/>
  <c r="N429" i="2"/>
  <c r="K429" i="2"/>
  <c r="M429" i="2"/>
  <c r="M428" i="2"/>
  <c r="L428" i="2"/>
  <c r="N428" i="2"/>
  <c r="J428" i="2"/>
  <c r="K428" i="2"/>
  <c r="N427" i="2"/>
  <c r="M427" i="2"/>
  <c r="K427" i="2"/>
  <c r="L427" i="2"/>
  <c r="J427" i="2"/>
  <c r="N426" i="2"/>
  <c r="M426" i="2"/>
  <c r="K426" i="2"/>
  <c r="J426" i="2"/>
  <c r="L426" i="2"/>
  <c r="N425" i="2"/>
  <c r="K425" i="2"/>
  <c r="L425" i="2"/>
  <c r="M425" i="2"/>
  <c r="J425" i="2"/>
  <c r="L424" i="2"/>
  <c r="K424" i="2"/>
  <c r="M424" i="2"/>
  <c r="N424" i="2"/>
  <c r="J424" i="2"/>
  <c r="L423" i="2"/>
  <c r="K423" i="2"/>
  <c r="M423" i="2"/>
  <c r="N423" i="2"/>
  <c r="J423" i="2"/>
  <c r="M422" i="2"/>
  <c r="K422" i="2"/>
  <c r="L422" i="2"/>
  <c r="N422" i="2"/>
  <c r="J422" i="2"/>
  <c r="K421" i="2"/>
  <c r="L421" i="2"/>
  <c r="N421" i="2"/>
  <c r="M421" i="2"/>
  <c r="J421" i="2"/>
  <c r="J420" i="2"/>
  <c r="M420" i="2"/>
  <c r="K420" i="2"/>
  <c r="L420" i="2"/>
  <c r="N420" i="2"/>
  <c r="K419" i="2"/>
  <c r="N419" i="2"/>
  <c r="L419" i="2"/>
  <c r="J419" i="2"/>
  <c r="M419" i="2"/>
  <c r="K418" i="2"/>
  <c r="N418" i="2"/>
  <c r="L418" i="2"/>
  <c r="J418" i="2"/>
  <c r="M418" i="2"/>
  <c r="K417" i="2"/>
  <c r="L417" i="2"/>
  <c r="N417" i="2"/>
  <c r="J417" i="2"/>
  <c r="M417" i="2"/>
  <c r="K416" i="2"/>
  <c r="L416" i="2"/>
  <c r="M416" i="2"/>
  <c r="N416" i="2"/>
  <c r="J416" i="2"/>
  <c r="K415" i="2"/>
  <c r="M415" i="2"/>
  <c r="L415" i="2"/>
  <c r="N415" i="2"/>
  <c r="J415" i="2"/>
  <c r="K414" i="2"/>
  <c r="N414" i="2"/>
  <c r="M414" i="2"/>
  <c r="L414" i="2"/>
  <c r="J414" i="2"/>
  <c r="L413" i="2"/>
  <c r="N413" i="2"/>
  <c r="J413" i="2"/>
  <c r="M413" i="2"/>
  <c r="K413" i="2"/>
  <c r="L412" i="2"/>
  <c r="J412" i="2"/>
  <c r="M412" i="2"/>
  <c r="N412" i="2"/>
  <c r="K412" i="2"/>
  <c r="N411" i="2"/>
  <c r="L411" i="2"/>
  <c r="J411" i="2"/>
  <c r="K411" i="2"/>
  <c r="M411" i="2"/>
  <c r="M410" i="2"/>
  <c r="L410" i="2"/>
  <c r="N410" i="2"/>
  <c r="J410" i="2"/>
  <c r="K410" i="2"/>
  <c r="M409" i="2"/>
  <c r="L409" i="2"/>
  <c r="N409" i="2"/>
  <c r="K409" i="2"/>
  <c r="J409" i="2"/>
  <c r="N408" i="2"/>
  <c r="K408" i="2"/>
  <c r="J408" i="2"/>
  <c r="M408" i="2"/>
  <c r="L408" i="2"/>
  <c r="L407" i="2"/>
  <c r="K407" i="2"/>
  <c r="N407" i="2"/>
  <c r="M407" i="2"/>
  <c r="J407" i="2"/>
  <c r="L406" i="2"/>
  <c r="K406" i="2"/>
  <c r="M406" i="2"/>
  <c r="N406" i="2"/>
  <c r="J406" i="2"/>
  <c r="M405" i="2"/>
  <c r="L405" i="2"/>
  <c r="K405" i="2"/>
  <c r="N405" i="2"/>
  <c r="J405" i="2"/>
  <c r="L404" i="2"/>
  <c r="N404" i="2"/>
  <c r="M404" i="2"/>
  <c r="J404" i="2"/>
  <c r="K404" i="2"/>
  <c r="J403" i="2"/>
  <c r="L403" i="2"/>
  <c r="M403" i="2"/>
  <c r="K403" i="2"/>
  <c r="N403" i="2"/>
  <c r="L402" i="2"/>
  <c r="M402" i="2"/>
  <c r="K402" i="2"/>
  <c r="N402" i="2"/>
  <c r="J402" i="2"/>
  <c r="J401" i="2"/>
  <c r="L401" i="2"/>
  <c r="N401" i="2"/>
  <c r="M401" i="2"/>
  <c r="K401" i="2"/>
  <c r="J400" i="2"/>
  <c r="L400" i="2"/>
  <c r="N400" i="2"/>
  <c r="M400" i="2"/>
  <c r="K400" i="2"/>
  <c r="L399" i="2"/>
  <c r="J399" i="2"/>
  <c r="M399" i="2"/>
  <c r="N399" i="2"/>
  <c r="K399" i="2"/>
  <c r="L398" i="2"/>
  <c r="J398" i="2"/>
  <c r="M398" i="2"/>
  <c r="N398" i="2"/>
  <c r="K398" i="2"/>
  <c r="L397" i="2"/>
  <c r="J397" i="2"/>
  <c r="M397" i="2"/>
  <c r="N397" i="2"/>
  <c r="K397" i="2"/>
  <c r="N396" i="2"/>
  <c r="M396" i="2"/>
  <c r="L396" i="2"/>
  <c r="J396" i="2"/>
  <c r="K396" i="2"/>
  <c r="N395" i="2"/>
  <c r="J395" i="2"/>
  <c r="L395" i="2"/>
  <c r="M395" i="2"/>
  <c r="K395" i="2"/>
  <c r="N394" i="2"/>
  <c r="J394" i="2"/>
  <c r="M394" i="2"/>
  <c r="L394" i="2"/>
  <c r="K394" i="2"/>
  <c r="J393" i="2"/>
  <c r="N393" i="2"/>
  <c r="L393" i="2"/>
  <c r="M393" i="2"/>
  <c r="K393" i="2"/>
  <c r="L392" i="2"/>
  <c r="M392" i="2"/>
  <c r="N392" i="2"/>
  <c r="J392" i="2"/>
  <c r="K392" i="2"/>
  <c r="N391" i="2"/>
  <c r="L391" i="2"/>
  <c r="J391" i="2"/>
  <c r="M391" i="2"/>
  <c r="K391" i="2"/>
  <c r="M390" i="2"/>
  <c r="J390" i="2"/>
  <c r="N390" i="2"/>
  <c r="L390" i="2"/>
  <c r="K390" i="2"/>
  <c r="L389" i="2"/>
  <c r="J389" i="2"/>
  <c r="M389" i="2"/>
  <c r="N389" i="2"/>
  <c r="K389" i="2"/>
  <c r="M388" i="2"/>
  <c r="L388" i="2"/>
  <c r="N388" i="2"/>
  <c r="K388" i="2"/>
  <c r="J388" i="2"/>
  <c r="N387" i="2"/>
  <c r="L387" i="2"/>
  <c r="J387" i="2"/>
  <c r="M387" i="2"/>
  <c r="K387" i="2"/>
  <c r="K386" i="2"/>
  <c r="M386" i="2"/>
  <c r="L386" i="2"/>
  <c r="J386" i="2"/>
  <c r="N386" i="2"/>
  <c r="N385" i="2"/>
  <c r="J385" i="2"/>
  <c r="K385" i="2"/>
  <c r="L385" i="2"/>
  <c r="M385" i="2"/>
  <c r="N384" i="2"/>
  <c r="J384" i="2"/>
  <c r="K384" i="2"/>
  <c r="M384" i="2"/>
  <c r="L384" i="2"/>
  <c r="M383" i="2"/>
  <c r="N383" i="2"/>
  <c r="J383" i="2"/>
  <c r="K383" i="2"/>
  <c r="L383" i="2"/>
  <c r="N382" i="2"/>
  <c r="L382" i="2"/>
  <c r="K382" i="2"/>
  <c r="M382" i="2"/>
  <c r="J382" i="2"/>
  <c r="K381" i="2"/>
  <c r="M381" i="2"/>
  <c r="L381" i="2"/>
  <c r="J381" i="2"/>
  <c r="N381" i="2"/>
  <c r="K380" i="2"/>
  <c r="J380" i="2"/>
  <c r="M380" i="2"/>
  <c r="N380" i="2"/>
  <c r="L380" i="2"/>
  <c r="K379" i="2"/>
  <c r="M379" i="2"/>
  <c r="J379" i="2"/>
  <c r="L379" i="2"/>
  <c r="N379" i="2"/>
  <c r="K378" i="2"/>
  <c r="J378" i="2"/>
  <c r="M378" i="2"/>
  <c r="N378" i="2"/>
  <c r="L378" i="2"/>
  <c r="N377" i="2"/>
  <c r="K377" i="2"/>
  <c r="J377" i="2"/>
  <c r="L377" i="2"/>
  <c r="M377" i="2"/>
  <c r="L376" i="2"/>
  <c r="N376" i="2"/>
  <c r="M376" i="2"/>
  <c r="J376" i="2"/>
  <c r="K376" i="2"/>
  <c r="K375" i="2"/>
  <c r="L375" i="2"/>
  <c r="N375" i="2"/>
  <c r="M375" i="2"/>
  <c r="J375" i="2"/>
  <c r="J374" i="2"/>
  <c r="L374" i="2"/>
  <c r="M374" i="2"/>
  <c r="N374" i="2"/>
  <c r="K374" i="2"/>
  <c r="K373" i="2"/>
  <c r="J373" i="2"/>
  <c r="L373" i="2"/>
  <c r="M373" i="2"/>
  <c r="N373" i="2"/>
  <c r="N372" i="2"/>
  <c r="J372" i="2"/>
  <c r="L372" i="2"/>
  <c r="M372" i="2"/>
  <c r="K372" i="2"/>
  <c r="N371" i="2"/>
  <c r="M371" i="2"/>
  <c r="L371" i="2"/>
  <c r="J371" i="2"/>
  <c r="K371" i="2"/>
  <c r="L370" i="2"/>
  <c r="J370" i="2"/>
  <c r="M370" i="2"/>
  <c r="N370" i="2"/>
  <c r="K370" i="2"/>
  <c r="N369" i="2"/>
  <c r="L369" i="2"/>
  <c r="J369" i="2"/>
  <c r="M369" i="2"/>
  <c r="K369" i="2"/>
  <c r="L368" i="2"/>
  <c r="J368" i="2"/>
  <c r="M368" i="2"/>
  <c r="N368" i="2"/>
  <c r="K368" i="2"/>
  <c r="K367" i="2"/>
  <c r="M367" i="2"/>
  <c r="J367" i="2"/>
  <c r="N367" i="2"/>
  <c r="L367" i="2"/>
  <c r="N366" i="2"/>
  <c r="L366" i="2"/>
  <c r="J366" i="2"/>
  <c r="M366" i="2"/>
  <c r="K366" i="2"/>
  <c r="N365" i="2"/>
  <c r="L365" i="2"/>
  <c r="J365" i="2"/>
  <c r="M365" i="2"/>
  <c r="K365" i="2"/>
  <c r="M364" i="2"/>
  <c r="N364" i="2"/>
  <c r="L364" i="2"/>
  <c r="J364" i="2"/>
  <c r="K364" i="2"/>
  <c r="L363" i="2"/>
  <c r="J363" i="2"/>
  <c r="M363" i="2"/>
  <c r="N363" i="2"/>
  <c r="K363" i="2"/>
  <c r="L362" i="2"/>
  <c r="J362" i="2"/>
  <c r="N362" i="2"/>
  <c r="M362" i="2"/>
  <c r="K362" i="2"/>
  <c r="J361" i="2"/>
  <c r="L361" i="2"/>
  <c r="N361" i="2"/>
  <c r="M361" i="2"/>
  <c r="K361" i="2"/>
  <c r="J360" i="2"/>
  <c r="M360" i="2"/>
  <c r="N360" i="2"/>
  <c r="L360" i="2"/>
  <c r="K360" i="2"/>
  <c r="K359" i="2"/>
  <c r="J359" i="2"/>
  <c r="N359" i="2"/>
  <c r="L359" i="2"/>
  <c r="M359" i="2"/>
  <c r="N358" i="2"/>
  <c r="K358" i="2"/>
  <c r="J358" i="2"/>
  <c r="L358" i="2"/>
  <c r="M358" i="2"/>
  <c r="J357" i="2"/>
  <c r="N357" i="2"/>
  <c r="L357" i="2"/>
  <c r="M357" i="2"/>
  <c r="K357" i="2"/>
  <c r="J356" i="2"/>
  <c r="L356" i="2"/>
  <c r="M356" i="2"/>
  <c r="N356" i="2"/>
  <c r="K356" i="2"/>
  <c r="L355" i="2"/>
  <c r="M355" i="2"/>
  <c r="N355" i="2"/>
  <c r="J355" i="2"/>
  <c r="K355" i="2"/>
  <c r="L354" i="2"/>
  <c r="M354" i="2"/>
  <c r="N354" i="2"/>
  <c r="J354" i="2"/>
  <c r="K354" i="2"/>
  <c r="J353" i="2"/>
  <c r="M353" i="2"/>
  <c r="N353" i="2"/>
  <c r="L353" i="2"/>
  <c r="K353" i="2"/>
  <c r="L352" i="2"/>
  <c r="J352" i="2"/>
  <c r="N352" i="2"/>
  <c r="M352" i="2"/>
  <c r="K352" i="2"/>
  <c r="N351" i="2"/>
  <c r="K351" i="2"/>
  <c r="M351" i="2"/>
  <c r="L351" i="2"/>
  <c r="J351" i="2"/>
  <c r="M350" i="2"/>
  <c r="L350" i="2"/>
  <c r="J350" i="2"/>
  <c r="N350" i="2"/>
  <c r="K350" i="2"/>
  <c r="M349" i="2"/>
  <c r="N349" i="2"/>
  <c r="L349" i="2"/>
  <c r="J349" i="2"/>
  <c r="K349" i="2"/>
  <c r="M348" i="2"/>
  <c r="L348" i="2"/>
  <c r="N348" i="2"/>
  <c r="J348" i="2"/>
  <c r="K348" i="2"/>
  <c r="L347" i="2"/>
  <c r="M347" i="2"/>
  <c r="J347" i="2"/>
  <c r="N347" i="2"/>
  <c r="K347" i="2"/>
  <c r="L346" i="2"/>
  <c r="M346" i="2"/>
  <c r="N346" i="2"/>
  <c r="J346" i="2"/>
  <c r="K346" i="2"/>
  <c r="M345" i="2"/>
  <c r="J345" i="2"/>
  <c r="N345" i="2"/>
  <c r="L345" i="2"/>
  <c r="K345" i="2"/>
  <c r="L344" i="2"/>
  <c r="M344" i="2"/>
  <c r="J344" i="2"/>
  <c r="N344" i="2"/>
  <c r="K344" i="2"/>
  <c r="J343" i="2"/>
  <c r="M343" i="2"/>
  <c r="N343" i="2"/>
  <c r="K343" i="2"/>
  <c r="L343" i="2"/>
  <c r="J342" i="2"/>
  <c r="M342" i="2"/>
  <c r="N342" i="2"/>
  <c r="K342" i="2"/>
  <c r="L342" i="2"/>
  <c r="L341" i="2"/>
  <c r="M341" i="2"/>
  <c r="K341" i="2"/>
  <c r="J341" i="2"/>
  <c r="N341" i="2"/>
  <c r="J340" i="2"/>
  <c r="M340" i="2"/>
  <c r="N340" i="2"/>
  <c r="L340" i="2"/>
  <c r="K340" i="2"/>
  <c r="J339" i="2"/>
  <c r="N339" i="2"/>
  <c r="M339" i="2"/>
  <c r="L339" i="2"/>
  <c r="K339" i="2"/>
  <c r="L338" i="2"/>
  <c r="N338" i="2"/>
  <c r="M338" i="2"/>
  <c r="J338" i="2"/>
  <c r="K338" i="2"/>
  <c r="L337" i="2"/>
  <c r="M337" i="2"/>
  <c r="J337" i="2"/>
  <c r="N337" i="2"/>
  <c r="K337" i="2"/>
  <c r="L336" i="2"/>
  <c r="N336" i="2"/>
  <c r="M336" i="2"/>
  <c r="J336" i="2"/>
  <c r="K336" i="2"/>
  <c r="J335" i="2"/>
  <c r="M335" i="2"/>
  <c r="N335" i="2"/>
  <c r="L335" i="2"/>
  <c r="K335" i="2"/>
  <c r="L334" i="2"/>
  <c r="J334" i="2"/>
  <c r="M334" i="2"/>
  <c r="K334" i="2"/>
  <c r="N334" i="2"/>
  <c r="L333" i="2"/>
  <c r="M333" i="2"/>
  <c r="J333" i="2"/>
  <c r="K333" i="2"/>
  <c r="N333" i="2"/>
  <c r="J332" i="2"/>
  <c r="M332" i="2"/>
  <c r="K332" i="2"/>
  <c r="N332" i="2"/>
  <c r="L332" i="2"/>
  <c r="N331" i="2"/>
  <c r="L331" i="2"/>
  <c r="K331" i="2"/>
  <c r="M331" i="2"/>
  <c r="J331" i="2"/>
  <c r="J330" i="2"/>
  <c r="L330" i="2"/>
  <c r="N330" i="2"/>
  <c r="M330" i="2"/>
  <c r="K330" i="2"/>
  <c r="L329" i="2"/>
  <c r="N329" i="2"/>
  <c r="M329" i="2"/>
  <c r="J329" i="2"/>
  <c r="K329" i="2"/>
  <c r="L328" i="2"/>
  <c r="J328" i="2"/>
  <c r="N328" i="2"/>
  <c r="M328" i="2"/>
  <c r="K328" i="2"/>
  <c r="K327" i="2"/>
  <c r="J327" i="2"/>
  <c r="M327" i="2"/>
  <c r="N327" i="2"/>
  <c r="L327" i="2"/>
  <c r="M326" i="2"/>
  <c r="L326" i="2"/>
  <c r="K326" i="2"/>
  <c r="J326" i="2"/>
  <c r="N326" i="2"/>
  <c r="M325" i="2"/>
  <c r="J325" i="2"/>
  <c r="N325" i="2"/>
  <c r="L325" i="2"/>
  <c r="K325" i="2"/>
  <c r="M324" i="2"/>
  <c r="N324" i="2"/>
  <c r="J324" i="2"/>
  <c r="L324" i="2"/>
  <c r="K324" i="2"/>
  <c r="M323" i="2"/>
  <c r="J323" i="2"/>
  <c r="L323" i="2"/>
  <c r="N323" i="2"/>
  <c r="K323" i="2"/>
  <c r="M322" i="2"/>
  <c r="N322" i="2"/>
  <c r="J322" i="2"/>
  <c r="L322" i="2"/>
  <c r="K322" i="2"/>
  <c r="M321" i="2"/>
  <c r="N321" i="2"/>
  <c r="L321" i="2"/>
  <c r="J321" i="2"/>
  <c r="K321" i="2"/>
  <c r="M320" i="2"/>
  <c r="L320" i="2"/>
  <c r="J320" i="2"/>
  <c r="N320" i="2"/>
  <c r="K320" i="2"/>
  <c r="J319" i="2"/>
  <c r="M319" i="2"/>
  <c r="L319" i="2"/>
  <c r="N319" i="2"/>
  <c r="K319" i="2"/>
  <c r="L318" i="2"/>
  <c r="K318" i="2"/>
  <c r="M318" i="2"/>
  <c r="J318" i="2"/>
  <c r="N318" i="2"/>
  <c r="L317" i="2"/>
  <c r="K317" i="2"/>
  <c r="M317" i="2"/>
  <c r="N317" i="2"/>
  <c r="J317" i="2"/>
  <c r="K316" i="2"/>
  <c r="L316" i="2"/>
  <c r="J316" i="2"/>
  <c r="M316" i="2"/>
  <c r="N316" i="2"/>
  <c r="K315" i="2"/>
  <c r="L315" i="2"/>
  <c r="M315" i="2"/>
  <c r="N315" i="2"/>
  <c r="J315" i="2"/>
  <c r="M314" i="2"/>
  <c r="L314" i="2"/>
  <c r="J314" i="2"/>
  <c r="N314" i="2"/>
  <c r="K314" i="2"/>
  <c r="M313" i="2"/>
  <c r="N313" i="2"/>
  <c r="L313" i="2"/>
  <c r="K313" i="2"/>
  <c r="J313" i="2"/>
  <c r="M312" i="2"/>
  <c r="N312" i="2"/>
  <c r="L312" i="2"/>
  <c r="K312" i="2"/>
  <c r="J312" i="2"/>
  <c r="M311" i="2"/>
  <c r="L311" i="2"/>
  <c r="K311" i="2"/>
  <c r="J311" i="2"/>
  <c r="N311" i="2"/>
  <c r="M310" i="2"/>
  <c r="L310" i="2"/>
  <c r="K310" i="2"/>
  <c r="J310" i="2"/>
  <c r="N310" i="2"/>
  <c r="M309" i="2"/>
  <c r="K309" i="2"/>
  <c r="L309" i="2"/>
  <c r="J309" i="2"/>
  <c r="N309" i="2"/>
  <c r="M308" i="2"/>
  <c r="K308" i="2"/>
  <c r="N308" i="2"/>
  <c r="L308" i="2"/>
  <c r="J308" i="2"/>
  <c r="N307" i="2"/>
  <c r="K307" i="2"/>
  <c r="J307" i="2"/>
  <c r="M307" i="2"/>
  <c r="L307" i="2"/>
  <c r="M306" i="2"/>
  <c r="N306" i="2"/>
  <c r="J306" i="2"/>
  <c r="K306" i="2"/>
  <c r="L306" i="2"/>
  <c r="M305" i="2"/>
  <c r="N305" i="2"/>
  <c r="J305" i="2"/>
  <c r="K305" i="2"/>
  <c r="L305" i="2"/>
  <c r="M304" i="2"/>
  <c r="N304" i="2"/>
  <c r="J304" i="2"/>
  <c r="K304" i="2"/>
  <c r="L304" i="2"/>
  <c r="M303" i="2"/>
  <c r="K303" i="2"/>
  <c r="N303" i="2"/>
  <c r="J303" i="2"/>
  <c r="L303" i="2"/>
  <c r="N302" i="2"/>
  <c r="M302" i="2"/>
  <c r="K302" i="2"/>
  <c r="J302" i="2"/>
  <c r="L302" i="2"/>
  <c r="M301" i="2"/>
  <c r="K301" i="2"/>
  <c r="J301" i="2"/>
  <c r="N301" i="2"/>
  <c r="L301" i="2"/>
  <c r="L300" i="2"/>
  <c r="M300" i="2"/>
  <c r="K300" i="2"/>
  <c r="J300" i="2"/>
  <c r="N300" i="2"/>
  <c r="N299" i="2"/>
  <c r="M299" i="2"/>
  <c r="L299" i="2"/>
  <c r="J299" i="2"/>
  <c r="K299" i="2"/>
  <c r="M298" i="2"/>
  <c r="L298" i="2"/>
  <c r="N298" i="2"/>
  <c r="J298" i="2"/>
  <c r="K298" i="2"/>
  <c r="M297" i="2"/>
  <c r="N297" i="2"/>
  <c r="J297" i="2"/>
  <c r="K297" i="2"/>
  <c r="L297" i="2"/>
  <c r="M296" i="2"/>
  <c r="L296" i="2"/>
  <c r="J296" i="2"/>
  <c r="K296" i="2"/>
  <c r="N296" i="2"/>
  <c r="M295" i="2"/>
  <c r="N295" i="2"/>
  <c r="K295" i="2"/>
  <c r="L295" i="2"/>
  <c r="J295" i="2"/>
  <c r="M294" i="2"/>
  <c r="L294" i="2"/>
  <c r="J294" i="2"/>
  <c r="K294" i="2"/>
  <c r="N294" i="2"/>
  <c r="M293" i="2"/>
  <c r="L293" i="2"/>
  <c r="K293" i="2"/>
  <c r="J293" i="2"/>
  <c r="N293" i="2"/>
  <c r="M292" i="2"/>
  <c r="K292" i="2"/>
  <c r="J292" i="2"/>
  <c r="N292" i="2"/>
  <c r="L292" i="2"/>
  <c r="M291" i="2"/>
  <c r="N291" i="2"/>
  <c r="J291" i="2"/>
  <c r="L291" i="2"/>
  <c r="K291" i="2"/>
  <c r="M290" i="2"/>
  <c r="N290" i="2"/>
  <c r="J290" i="2"/>
  <c r="L290" i="2"/>
  <c r="K290" i="2"/>
  <c r="M289" i="2"/>
  <c r="L289" i="2"/>
  <c r="K289" i="2"/>
  <c r="J289" i="2"/>
  <c r="N289" i="2"/>
  <c r="M288" i="2"/>
  <c r="N288" i="2"/>
  <c r="K288" i="2"/>
  <c r="J288" i="2"/>
  <c r="L288" i="2"/>
  <c r="N287" i="2"/>
  <c r="M287" i="2"/>
  <c r="J287" i="2"/>
  <c r="L287" i="2"/>
  <c r="K287" i="2"/>
  <c r="M286" i="2"/>
  <c r="L286" i="2"/>
  <c r="N286" i="2"/>
  <c r="K286" i="2"/>
  <c r="J286" i="2"/>
  <c r="J285" i="2"/>
  <c r="L285" i="2"/>
  <c r="M285" i="2"/>
  <c r="N285" i="2"/>
  <c r="K285" i="2"/>
  <c r="L284" i="2"/>
  <c r="M284" i="2"/>
  <c r="J284" i="2"/>
  <c r="K284" i="2"/>
  <c r="N284" i="2"/>
  <c r="M283" i="2"/>
  <c r="L283" i="2"/>
  <c r="J283" i="2"/>
  <c r="K283" i="2"/>
  <c r="N283" i="2"/>
  <c r="M282" i="2"/>
  <c r="L282" i="2"/>
  <c r="J282" i="2"/>
  <c r="N282" i="2"/>
  <c r="K282" i="2"/>
  <c r="M281" i="2"/>
  <c r="L281" i="2"/>
  <c r="N281" i="2"/>
  <c r="K281" i="2"/>
  <c r="J281" i="2"/>
  <c r="M280" i="2"/>
  <c r="N280" i="2"/>
  <c r="L280" i="2"/>
  <c r="J280" i="2"/>
  <c r="K280" i="2"/>
  <c r="M279" i="2"/>
  <c r="L279" i="2"/>
  <c r="J279" i="2"/>
  <c r="K279" i="2"/>
  <c r="N279" i="2"/>
  <c r="M278" i="2"/>
  <c r="L278" i="2"/>
  <c r="N278" i="2"/>
  <c r="K278" i="2"/>
  <c r="J278" i="2"/>
  <c r="N277" i="2"/>
  <c r="M277" i="2"/>
  <c r="L277" i="2"/>
  <c r="K277" i="2"/>
  <c r="J277" i="2"/>
  <c r="N276" i="2"/>
  <c r="M276" i="2"/>
  <c r="K276" i="2"/>
  <c r="L276" i="2"/>
  <c r="J276" i="2"/>
  <c r="K275" i="2"/>
  <c r="N275" i="2"/>
  <c r="L275" i="2"/>
  <c r="M275" i="2"/>
  <c r="J275" i="2"/>
  <c r="M274" i="2"/>
  <c r="K274" i="2"/>
  <c r="J274" i="2"/>
  <c r="L274" i="2"/>
  <c r="N274" i="2"/>
  <c r="K273" i="2"/>
  <c r="L273" i="2"/>
  <c r="N273" i="2"/>
  <c r="J273" i="2"/>
  <c r="M273" i="2"/>
  <c r="M272" i="2"/>
  <c r="K272" i="2"/>
  <c r="J272" i="2"/>
  <c r="L272" i="2"/>
  <c r="N272" i="2"/>
  <c r="M271" i="2"/>
  <c r="K271" i="2"/>
  <c r="N271" i="2"/>
  <c r="L271" i="2"/>
  <c r="J271" i="2"/>
  <c r="L270" i="2"/>
  <c r="N270" i="2"/>
  <c r="K270" i="2"/>
  <c r="M270" i="2"/>
  <c r="J270" i="2"/>
  <c r="N269" i="2"/>
  <c r="K269" i="2"/>
  <c r="M269" i="2"/>
  <c r="L269" i="2"/>
  <c r="J269" i="2"/>
  <c r="N268" i="2"/>
  <c r="L268" i="2"/>
  <c r="K268" i="2"/>
  <c r="J268" i="2"/>
  <c r="M268" i="2"/>
  <c r="L267" i="2"/>
  <c r="N267" i="2"/>
  <c r="J267" i="2"/>
  <c r="M267" i="2"/>
  <c r="K267" i="2"/>
  <c r="K266" i="2"/>
  <c r="N266" i="2"/>
  <c r="M266" i="2"/>
  <c r="J266" i="2"/>
  <c r="L266" i="2"/>
  <c r="N265" i="2"/>
  <c r="J265" i="2"/>
  <c r="L265" i="2"/>
  <c r="M265" i="2"/>
  <c r="K265" i="2"/>
  <c r="N264" i="2"/>
  <c r="J264" i="2"/>
  <c r="M264" i="2"/>
  <c r="L264" i="2"/>
  <c r="K264" i="2"/>
  <c r="N263" i="2"/>
  <c r="M263" i="2"/>
  <c r="L263" i="2"/>
  <c r="K263" i="2"/>
  <c r="J263" i="2"/>
  <c r="N262" i="2"/>
  <c r="M262" i="2"/>
  <c r="L262" i="2"/>
  <c r="K262" i="2"/>
  <c r="J262" i="2"/>
  <c r="J261" i="2"/>
  <c r="N261" i="2"/>
  <c r="L261" i="2"/>
  <c r="M261" i="2"/>
  <c r="K261" i="2"/>
  <c r="N260" i="2"/>
  <c r="J260" i="2"/>
  <c r="K260" i="2"/>
  <c r="L260" i="2"/>
  <c r="M260" i="2"/>
  <c r="M259" i="2"/>
  <c r="N259" i="2"/>
  <c r="L259" i="2"/>
  <c r="J259" i="2"/>
  <c r="K259" i="2"/>
  <c r="J258" i="2"/>
  <c r="K258" i="2"/>
  <c r="L258" i="2"/>
  <c r="M258" i="2"/>
  <c r="N258" i="2"/>
  <c r="K257" i="2"/>
  <c r="L257" i="2"/>
  <c r="M257" i="2"/>
  <c r="N257" i="2"/>
  <c r="J257" i="2"/>
  <c r="K256" i="2"/>
  <c r="L256" i="2"/>
  <c r="M256" i="2"/>
  <c r="N256" i="2"/>
  <c r="J256" i="2"/>
  <c r="N255" i="2"/>
  <c r="K255" i="2"/>
  <c r="M255" i="2"/>
  <c r="L255" i="2"/>
  <c r="J255" i="2"/>
  <c r="J254" i="2"/>
  <c r="N254" i="2"/>
  <c r="K254" i="2"/>
  <c r="M254" i="2"/>
  <c r="L254" i="2"/>
  <c r="J253" i="2"/>
  <c r="K253" i="2"/>
  <c r="N253" i="2"/>
  <c r="M253" i="2"/>
  <c r="L253" i="2"/>
  <c r="J252" i="2"/>
  <c r="K252" i="2"/>
  <c r="N252" i="2"/>
  <c r="L252" i="2"/>
  <c r="M252" i="2"/>
  <c r="K251" i="2"/>
  <c r="N251" i="2"/>
  <c r="L251" i="2"/>
  <c r="J251" i="2"/>
  <c r="M251" i="2"/>
  <c r="K250" i="2"/>
  <c r="J250" i="2"/>
  <c r="N250" i="2"/>
  <c r="M250" i="2"/>
  <c r="L250" i="2"/>
  <c r="N249" i="2"/>
  <c r="L249" i="2"/>
  <c r="J249" i="2"/>
  <c r="M249" i="2"/>
  <c r="K249" i="2"/>
  <c r="L248" i="2"/>
  <c r="N248" i="2"/>
  <c r="J248" i="2"/>
  <c r="M248" i="2"/>
  <c r="K248" i="2"/>
  <c r="M247" i="2"/>
  <c r="J247" i="2"/>
  <c r="N247" i="2"/>
  <c r="L247" i="2"/>
  <c r="K247" i="2"/>
  <c r="J246" i="2"/>
  <c r="M246" i="2"/>
  <c r="N246" i="2"/>
  <c r="L246" i="2"/>
  <c r="K246" i="2"/>
  <c r="J245" i="2"/>
  <c r="N245" i="2"/>
  <c r="L245" i="2"/>
  <c r="M245" i="2"/>
  <c r="K245" i="2"/>
  <c r="L244" i="2"/>
  <c r="J244" i="2"/>
  <c r="N244" i="2"/>
  <c r="M244" i="2"/>
  <c r="K244" i="2"/>
  <c r="L243" i="2"/>
  <c r="J243" i="2"/>
  <c r="M243" i="2"/>
  <c r="K243" i="2"/>
  <c r="N243" i="2"/>
  <c r="L242" i="2"/>
  <c r="J242" i="2"/>
  <c r="M242" i="2"/>
  <c r="K242" i="2"/>
  <c r="N242" i="2"/>
  <c r="M241" i="2"/>
  <c r="L241" i="2"/>
  <c r="J241" i="2"/>
  <c r="K241" i="2"/>
  <c r="N241" i="2"/>
  <c r="L240" i="2"/>
  <c r="J240" i="2"/>
  <c r="K240" i="2"/>
  <c r="M240" i="2"/>
  <c r="N240" i="2"/>
  <c r="M239" i="2"/>
  <c r="L239" i="2"/>
  <c r="J239" i="2"/>
  <c r="K239" i="2"/>
  <c r="N239" i="2"/>
  <c r="L238" i="2"/>
  <c r="J238" i="2"/>
  <c r="M238" i="2"/>
  <c r="K238" i="2"/>
  <c r="N238" i="2"/>
  <c r="N237" i="2"/>
  <c r="M237" i="2"/>
  <c r="L237" i="2"/>
  <c r="K237" i="2"/>
  <c r="J237" i="2"/>
  <c r="J236" i="2"/>
  <c r="K236" i="2"/>
  <c r="M236" i="2"/>
  <c r="L236" i="2"/>
  <c r="N236" i="2"/>
  <c r="K235" i="2"/>
  <c r="M235" i="2"/>
  <c r="L235" i="2"/>
  <c r="N235" i="2"/>
  <c r="J235" i="2"/>
  <c r="J234" i="2"/>
  <c r="K234" i="2"/>
  <c r="L234" i="2"/>
  <c r="M234" i="2"/>
  <c r="N234" i="2"/>
  <c r="J233" i="2"/>
  <c r="K233" i="2"/>
  <c r="N233" i="2"/>
  <c r="L233" i="2"/>
  <c r="M233" i="2"/>
  <c r="L232" i="2"/>
  <c r="K232" i="2"/>
  <c r="J232" i="2"/>
  <c r="M232" i="2"/>
  <c r="N232" i="2"/>
  <c r="K231" i="2"/>
  <c r="J231" i="2"/>
  <c r="L231" i="2"/>
  <c r="M231" i="2"/>
  <c r="N231" i="2"/>
  <c r="L230" i="2"/>
  <c r="K230" i="2"/>
  <c r="J230" i="2"/>
  <c r="M230" i="2"/>
  <c r="N230" i="2"/>
  <c r="L229" i="2"/>
  <c r="J229" i="2"/>
  <c r="K229" i="2"/>
  <c r="M229" i="2"/>
  <c r="N229" i="2"/>
  <c r="L228" i="2"/>
  <c r="K228" i="2"/>
  <c r="J228" i="2"/>
  <c r="M228" i="2"/>
  <c r="N228" i="2"/>
  <c r="M227" i="2"/>
  <c r="L227" i="2"/>
  <c r="J227" i="2"/>
  <c r="K227" i="2"/>
  <c r="N227" i="2"/>
  <c r="M226" i="2"/>
  <c r="N226" i="2"/>
  <c r="J226" i="2"/>
  <c r="K226" i="2"/>
  <c r="L226" i="2"/>
  <c r="L225" i="2"/>
  <c r="M225" i="2"/>
  <c r="N225" i="2"/>
  <c r="K225" i="2"/>
  <c r="J225" i="2"/>
  <c r="J224" i="2"/>
  <c r="N224" i="2"/>
  <c r="M224" i="2"/>
  <c r="K224" i="2"/>
  <c r="L224" i="2"/>
  <c r="J223" i="2"/>
  <c r="N223" i="2"/>
  <c r="M223" i="2"/>
  <c r="L223" i="2"/>
  <c r="K223" i="2"/>
  <c r="N222" i="2"/>
  <c r="J222" i="2"/>
  <c r="M222" i="2"/>
  <c r="K222" i="2"/>
  <c r="L222" i="2"/>
  <c r="M221" i="2"/>
  <c r="N221" i="2"/>
  <c r="J221" i="2"/>
  <c r="L221" i="2"/>
  <c r="K221" i="2"/>
  <c r="M220" i="2"/>
  <c r="J220" i="2"/>
  <c r="N220" i="2"/>
  <c r="L220" i="2"/>
  <c r="K220" i="2"/>
  <c r="M219" i="2"/>
  <c r="L219" i="2"/>
  <c r="J219" i="2"/>
  <c r="K219" i="2"/>
  <c r="N219" i="2"/>
  <c r="M218" i="2"/>
  <c r="J218" i="2"/>
  <c r="K218" i="2"/>
  <c r="L218" i="2"/>
  <c r="N218" i="2"/>
  <c r="J217" i="2"/>
  <c r="L217" i="2"/>
  <c r="N217" i="2"/>
  <c r="K217" i="2"/>
  <c r="M217" i="2"/>
  <c r="J216" i="2"/>
  <c r="L216" i="2"/>
  <c r="K216" i="2"/>
  <c r="M216" i="2"/>
  <c r="N216" i="2"/>
  <c r="J215" i="2"/>
  <c r="L215" i="2"/>
  <c r="K215" i="2"/>
  <c r="M215" i="2"/>
  <c r="N215" i="2"/>
  <c r="J214" i="2"/>
  <c r="L214" i="2"/>
  <c r="M214" i="2"/>
  <c r="K214" i="2"/>
  <c r="N214" i="2"/>
  <c r="J213" i="2"/>
  <c r="L213" i="2"/>
  <c r="M213" i="2"/>
  <c r="K213" i="2"/>
  <c r="N213" i="2"/>
  <c r="L212" i="2"/>
  <c r="J212" i="2"/>
  <c r="M212" i="2"/>
  <c r="K212" i="2"/>
  <c r="N212" i="2"/>
  <c r="L211" i="2"/>
  <c r="K211" i="2"/>
  <c r="M211" i="2"/>
  <c r="J211" i="2"/>
  <c r="N211" i="2"/>
  <c r="L210" i="2"/>
  <c r="K210" i="2"/>
  <c r="J210" i="2"/>
  <c r="M210" i="2"/>
  <c r="N210" i="2"/>
  <c r="K209" i="2"/>
  <c r="L209" i="2"/>
  <c r="J209" i="2"/>
  <c r="M209" i="2"/>
  <c r="N209" i="2"/>
  <c r="L208" i="2"/>
  <c r="K208" i="2"/>
  <c r="J208" i="2"/>
  <c r="M208" i="2"/>
  <c r="N208" i="2"/>
  <c r="K207" i="2"/>
  <c r="L207" i="2"/>
  <c r="M207" i="2"/>
  <c r="J207" i="2"/>
  <c r="N207" i="2"/>
  <c r="M206" i="2"/>
  <c r="K206" i="2"/>
  <c r="L206" i="2"/>
  <c r="J206" i="2"/>
  <c r="N206" i="2"/>
  <c r="L205" i="2"/>
  <c r="K205" i="2"/>
  <c r="M205" i="2"/>
  <c r="N205" i="2"/>
  <c r="J205" i="2"/>
  <c r="M204" i="2"/>
  <c r="K204" i="2"/>
  <c r="L204" i="2"/>
  <c r="N204" i="2"/>
  <c r="J204" i="2"/>
  <c r="N203" i="2"/>
  <c r="L203" i="2"/>
  <c r="K203" i="2"/>
  <c r="J203" i="2"/>
  <c r="M203" i="2"/>
  <c r="N202" i="2"/>
  <c r="K202" i="2"/>
  <c r="L202" i="2"/>
  <c r="J202" i="2"/>
  <c r="M202" i="2"/>
  <c r="N201" i="2"/>
  <c r="K201" i="2"/>
  <c r="L201" i="2"/>
  <c r="J201" i="2"/>
  <c r="M201" i="2"/>
  <c r="N200" i="2"/>
  <c r="K200" i="2"/>
  <c r="J200" i="2"/>
  <c r="L200" i="2"/>
  <c r="M200" i="2"/>
  <c r="L199" i="2"/>
  <c r="J199" i="2"/>
  <c r="N199" i="2"/>
  <c r="M199" i="2"/>
  <c r="K199" i="2"/>
  <c r="L198" i="2"/>
  <c r="N198" i="2"/>
  <c r="J198" i="2"/>
  <c r="M198" i="2"/>
  <c r="K198" i="2"/>
  <c r="L197" i="2"/>
  <c r="K197" i="2"/>
  <c r="J197" i="2"/>
  <c r="N197" i="2"/>
  <c r="M197" i="2"/>
  <c r="M196" i="2"/>
  <c r="L196" i="2"/>
  <c r="J196" i="2"/>
  <c r="K196" i="2"/>
  <c r="N196" i="2"/>
  <c r="N195" i="2"/>
  <c r="L195" i="2"/>
  <c r="K195" i="2"/>
  <c r="M195" i="2"/>
  <c r="J195" i="2"/>
  <c r="N194" i="2"/>
  <c r="K194" i="2"/>
  <c r="L194" i="2"/>
  <c r="M194" i="2"/>
  <c r="J194" i="2"/>
  <c r="N193" i="2"/>
  <c r="J193" i="2"/>
  <c r="L193" i="2"/>
  <c r="M193" i="2"/>
  <c r="K193" i="2"/>
  <c r="M192" i="2"/>
  <c r="K192" i="2"/>
  <c r="J192" i="2"/>
  <c r="N192" i="2"/>
  <c r="L192" i="2"/>
  <c r="K191" i="2"/>
  <c r="N191" i="2"/>
  <c r="L191" i="2"/>
  <c r="J191" i="2"/>
  <c r="M191" i="2"/>
  <c r="J190" i="2"/>
  <c r="L190" i="2"/>
  <c r="N190" i="2"/>
  <c r="M190" i="2"/>
  <c r="K190" i="2"/>
  <c r="L189" i="2"/>
  <c r="M189" i="2"/>
  <c r="K189" i="2"/>
  <c r="J189" i="2"/>
  <c r="N189" i="2"/>
  <c r="K188" i="2"/>
  <c r="L188" i="2"/>
  <c r="J188" i="2"/>
  <c r="N188" i="2"/>
  <c r="M188" i="2"/>
  <c r="K187" i="2"/>
  <c r="L187" i="2"/>
  <c r="J187" i="2"/>
  <c r="N187" i="2"/>
  <c r="M187" i="2"/>
  <c r="M186" i="2"/>
  <c r="K186" i="2"/>
  <c r="L186" i="2"/>
  <c r="N186" i="2"/>
  <c r="J186" i="2"/>
  <c r="N185" i="2"/>
  <c r="K185" i="2"/>
  <c r="M185" i="2"/>
  <c r="J185" i="2"/>
  <c r="L185" i="2"/>
  <c r="N184" i="2"/>
  <c r="M184" i="2"/>
  <c r="K184" i="2"/>
  <c r="J184" i="2"/>
  <c r="L184" i="2"/>
  <c r="K183" i="2"/>
  <c r="N183" i="2"/>
  <c r="L183" i="2"/>
  <c r="J183" i="2"/>
  <c r="M183" i="2"/>
  <c r="M182" i="2"/>
  <c r="N182" i="2"/>
  <c r="K182" i="2"/>
  <c r="J182" i="2"/>
  <c r="L182" i="2"/>
  <c r="M181" i="2"/>
  <c r="J181" i="2"/>
  <c r="K181" i="2"/>
  <c r="N181" i="2"/>
  <c r="L181" i="2"/>
  <c r="J180" i="2"/>
  <c r="K180" i="2"/>
  <c r="M180" i="2"/>
  <c r="N180" i="2"/>
  <c r="L180" i="2"/>
  <c r="J179" i="2"/>
  <c r="K179" i="2"/>
  <c r="M179" i="2"/>
  <c r="N179" i="2"/>
  <c r="L179" i="2"/>
  <c r="M178" i="2"/>
  <c r="N178" i="2"/>
  <c r="J178" i="2"/>
  <c r="K178" i="2"/>
  <c r="L178" i="2"/>
  <c r="N177" i="2"/>
  <c r="L177" i="2"/>
  <c r="M177" i="2"/>
  <c r="K177" i="2"/>
  <c r="J177" i="2"/>
  <c r="N176" i="2"/>
  <c r="J176" i="2"/>
  <c r="L176" i="2"/>
  <c r="M176" i="2"/>
  <c r="K176" i="2"/>
  <c r="M175" i="2"/>
  <c r="J175" i="2"/>
  <c r="L175" i="2"/>
  <c r="K175" i="2"/>
  <c r="N175" i="2"/>
  <c r="N174" i="2"/>
  <c r="J174" i="2"/>
  <c r="K174" i="2"/>
  <c r="L174" i="2"/>
  <c r="M174" i="2"/>
  <c r="K173" i="2"/>
  <c r="N173" i="2"/>
  <c r="M173" i="2"/>
  <c r="J173" i="2"/>
  <c r="L173" i="2"/>
  <c r="M172" i="2"/>
  <c r="N172" i="2"/>
  <c r="J172" i="2"/>
  <c r="L172" i="2"/>
  <c r="K172" i="2"/>
  <c r="M171" i="2"/>
  <c r="N171" i="2"/>
  <c r="J171" i="2"/>
  <c r="L171" i="2"/>
  <c r="K171" i="2"/>
  <c r="N170" i="2"/>
  <c r="M170" i="2"/>
  <c r="L170" i="2"/>
  <c r="J170" i="2"/>
  <c r="K170" i="2"/>
  <c r="N169" i="2"/>
  <c r="L169" i="2"/>
  <c r="J169" i="2"/>
  <c r="M169" i="2"/>
  <c r="K169" i="2"/>
  <c r="N168" i="2"/>
  <c r="J168" i="2"/>
  <c r="M168" i="2"/>
  <c r="L168" i="2"/>
  <c r="K168" i="2"/>
  <c r="N167" i="2"/>
  <c r="L167" i="2"/>
  <c r="J167" i="2"/>
  <c r="M167" i="2"/>
  <c r="K167" i="2"/>
  <c r="N166" i="2"/>
  <c r="K166" i="2"/>
  <c r="L166" i="2"/>
  <c r="M166" i="2"/>
  <c r="J166" i="2"/>
  <c r="N165" i="2"/>
  <c r="K165" i="2"/>
  <c r="M165" i="2"/>
  <c r="J165" i="2"/>
  <c r="L165" i="2"/>
  <c r="J164" i="2"/>
  <c r="N164" i="2"/>
  <c r="M164" i="2"/>
  <c r="K164" i="2"/>
  <c r="L164" i="2"/>
  <c r="N163" i="2"/>
  <c r="J163" i="2"/>
  <c r="K163" i="2"/>
  <c r="M163" i="2"/>
  <c r="L163" i="2"/>
  <c r="J162" i="2"/>
  <c r="L162" i="2"/>
  <c r="M162" i="2"/>
  <c r="K162" i="2"/>
  <c r="N162" i="2"/>
  <c r="L161" i="2"/>
  <c r="K161" i="2"/>
  <c r="J161" i="2"/>
  <c r="M161" i="2"/>
  <c r="N161" i="2"/>
  <c r="M160" i="2"/>
  <c r="K160" i="2"/>
  <c r="J160" i="2"/>
  <c r="L160" i="2"/>
  <c r="N160" i="2"/>
  <c r="K159" i="2"/>
  <c r="J159" i="2"/>
  <c r="N159" i="2"/>
  <c r="M159" i="2"/>
  <c r="L159" i="2"/>
  <c r="K158" i="2"/>
  <c r="J158" i="2"/>
  <c r="N158" i="2"/>
  <c r="L158" i="2"/>
  <c r="M158" i="2"/>
  <c r="J157" i="2"/>
  <c r="K157" i="2"/>
  <c r="M157" i="2"/>
  <c r="N157" i="2"/>
  <c r="L157" i="2"/>
  <c r="K156" i="2"/>
  <c r="J156" i="2"/>
  <c r="N156" i="2"/>
  <c r="M156" i="2"/>
  <c r="L156" i="2"/>
  <c r="J155" i="2"/>
  <c r="N155" i="2"/>
  <c r="L155" i="2"/>
  <c r="M155" i="2"/>
  <c r="K155" i="2"/>
  <c r="J154" i="2"/>
  <c r="N154" i="2"/>
  <c r="M154" i="2"/>
  <c r="L154" i="2"/>
  <c r="K154" i="2"/>
  <c r="K153" i="2"/>
  <c r="J153" i="2"/>
  <c r="N153" i="2"/>
  <c r="L153" i="2"/>
  <c r="M153" i="2"/>
  <c r="K152" i="2"/>
  <c r="J152" i="2"/>
  <c r="N152" i="2"/>
  <c r="M152" i="2"/>
  <c r="L152" i="2"/>
  <c r="J151" i="2"/>
  <c r="N151" i="2"/>
  <c r="M151" i="2"/>
  <c r="K151" i="2"/>
  <c r="L151" i="2"/>
  <c r="J150" i="2"/>
  <c r="N150" i="2"/>
  <c r="K150" i="2"/>
  <c r="M150" i="2"/>
  <c r="L150" i="2"/>
  <c r="N149" i="2"/>
  <c r="J149" i="2"/>
  <c r="L149" i="2"/>
  <c r="M149" i="2"/>
  <c r="K149" i="2"/>
  <c r="L148" i="2"/>
  <c r="K148" i="2"/>
  <c r="J148" i="2"/>
  <c r="N148" i="2"/>
  <c r="M148" i="2"/>
  <c r="L147" i="2"/>
  <c r="J147" i="2"/>
  <c r="N147" i="2"/>
  <c r="K147" i="2"/>
  <c r="M147" i="2"/>
  <c r="L146" i="2"/>
  <c r="J146" i="2"/>
  <c r="K146" i="2"/>
  <c r="N146" i="2"/>
  <c r="M146" i="2"/>
  <c r="L145" i="2"/>
  <c r="J145" i="2"/>
  <c r="M145" i="2"/>
  <c r="K145" i="2"/>
  <c r="N145" i="2"/>
  <c r="K144" i="2"/>
  <c r="N144" i="2"/>
  <c r="J144" i="2"/>
  <c r="L144" i="2"/>
  <c r="M144" i="2"/>
  <c r="J143" i="2"/>
  <c r="L143" i="2"/>
  <c r="K143" i="2"/>
  <c r="M143" i="2"/>
  <c r="N143" i="2"/>
  <c r="M142" i="2"/>
  <c r="N142" i="2"/>
  <c r="J142" i="2"/>
  <c r="K142" i="2"/>
  <c r="L142" i="2"/>
  <c r="M141" i="2"/>
  <c r="K141" i="2"/>
  <c r="N141" i="2"/>
  <c r="L141" i="2"/>
  <c r="J141" i="2"/>
  <c r="K140" i="2"/>
  <c r="J140" i="2"/>
  <c r="L140" i="2"/>
  <c r="N140" i="2"/>
  <c r="M140" i="2"/>
  <c r="J139" i="2"/>
  <c r="N139" i="2"/>
  <c r="K139" i="2"/>
  <c r="L139" i="2"/>
  <c r="M139" i="2"/>
  <c r="J138" i="2"/>
  <c r="L138" i="2"/>
  <c r="N138" i="2"/>
  <c r="K138" i="2"/>
  <c r="M138" i="2"/>
  <c r="K137" i="2"/>
  <c r="N137" i="2"/>
  <c r="L137" i="2"/>
  <c r="J137" i="2"/>
  <c r="M137" i="2"/>
  <c r="L136" i="2"/>
  <c r="N136" i="2"/>
  <c r="K136" i="2"/>
  <c r="J136" i="2"/>
  <c r="M136" i="2"/>
  <c r="L135" i="2"/>
  <c r="N135" i="2"/>
  <c r="K135" i="2"/>
  <c r="J135" i="2"/>
  <c r="M135" i="2"/>
  <c r="J134" i="2"/>
  <c r="L134" i="2"/>
  <c r="N134" i="2"/>
  <c r="M134" i="2"/>
  <c r="K134" i="2"/>
  <c r="J133" i="2"/>
  <c r="K133" i="2"/>
  <c r="L133" i="2"/>
  <c r="N133" i="2"/>
  <c r="M133" i="2"/>
  <c r="N132" i="2"/>
  <c r="K132" i="2"/>
  <c r="J132" i="2"/>
  <c r="M132" i="2"/>
  <c r="L132" i="2"/>
  <c r="N131" i="2"/>
  <c r="K131" i="2"/>
  <c r="M131" i="2"/>
  <c r="L131" i="2"/>
  <c r="J131" i="2"/>
  <c r="K130" i="2"/>
  <c r="M130" i="2"/>
  <c r="N130" i="2"/>
  <c r="L130" i="2"/>
  <c r="J130" i="2"/>
  <c r="L129" i="2"/>
  <c r="K129" i="2"/>
  <c r="N129" i="2"/>
  <c r="M129" i="2"/>
  <c r="J129" i="2"/>
  <c r="J128" i="2"/>
  <c r="M128" i="2"/>
  <c r="N128" i="2"/>
  <c r="L128" i="2"/>
  <c r="K128" i="2"/>
  <c r="M127" i="2"/>
  <c r="K127" i="2"/>
  <c r="N127" i="2"/>
  <c r="L127" i="2"/>
  <c r="J127" i="2"/>
  <c r="M126" i="2"/>
  <c r="L126" i="2"/>
  <c r="N126" i="2"/>
  <c r="J126" i="2"/>
  <c r="K126" i="2"/>
  <c r="M125" i="2"/>
  <c r="J125" i="2"/>
  <c r="L125" i="2"/>
  <c r="N125" i="2"/>
  <c r="K125" i="2"/>
  <c r="N124" i="2"/>
  <c r="M124" i="2"/>
  <c r="L124" i="2"/>
  <c r="J124" i="2"/>
  <c r="K124" i="2"/>
  <c r="N123" i="2"/>
  <c r="L123" i="2"/>
  <c r="J123" i="2"/>
  <c r="M123" i="2"/>
  <c r="K123" i="2"/>
  <c r="L122" i="2"/>
  <c r="J122" i="2"/>
  <c r="M122" i="2"/>
  <c r="N122" i="2"/>
  <c r="K122" i="2"/>
  <c r="J121" i="2"/>
  <c r="M121" i="2"/>
  <c r="L121" i="2"/>
  <c r="K121" i="2"/>
  <c r="N121" i="2"/>
  <c r="L120" i="2"/>
  <c r="K120" i="2"/>
  <c r="J120" i="2"/>
  <c r="N120" i="2"/>
  <c r="M120" i="2"/>
  <c r="M119" i="2"/>
  <c r="J119" i="2"/>
  <c r="L119" i="2"/>
  <c r="N119" i="2"/>
  <c r="K119" i="2"/>
  <c r="L118" i="2"/>
  <c r="J118" i="2"/>
  <c r="M118" i="2"/>
  <c r="N118" i="2"/>
  <c r="K118" i="2"/>
  <c r="L117" i="2"/>
  <c r="N117" i="2"/>
  <c r="J117" i="2"/>
  <c r="K117" i="2"/>
  <c r="M117" i="2"/>
  <c r="L116" i="2"/>
  <c r="K116" i="2"/>
  <c r="M116" i="2"/>
  <c r="N116" i="2"/>
  <c r="J116" i="2"/>
  <c r="L115" i="2"/>
  <c r="J115" i="2"/>
  <c r="M115" i="2"/>
  <c r="N115" i="2"/>
  <c r="K115" i="2"/>
  <c r="L114" i="2"/>
  <c r="J114" i="2"/>
  <c r="K114" i="2"/>
  <c r="N114" i="2"/>
  <c r="M114" i="2"/>
  <c r="L113" i="2"/>
  <c r="K113" i="2"/>
  <c r="N113" i="2"/>
  <c r="M113" i="2"/>
  <c r="J113" i="2"/>
  <c r="L112" i="2"/>
  <c r="K112" i="2"/>
  <c r="N112" i="2"/>
  <c r="J112" i="2"/>
  <c r="M112" i="2"/>
  <c r="L111" i="2"/>
  <c r="M111" i="2"/>
  <c r="N111" i="2"/>
  <c r="J111" i="2"/>
  <c r="K111" i="2"/>
  <c r="L110" i="2"/>
  <c r="M110" i="2"/>
  <c r="K110" i="2"/>
  <c r="J110" i="2"/>
  <c r="N110" i="2"/>
  <c r="L109" i="2"/>
  <c r="K109" i="2"/>
  <c r="J109" i="2"/>
  <c r="M109" i="2"/>
  <c r="N109" i="2"/>
  <c r="L108" i="2"/>
  <c r="N108" i="2"/>
  <c r="K108" i="2"/>
  <c r="J108" i="2"/>
  <c r="M108" i="2"/>
  <c r="L107" i="2"/>
  <c r="K107" i="2"/>
  <c r="J107" i="2"/>
  <c r="M107" i="2"/>
  <c r="N107" i="2"/>
  <c r="L106" i="2"/>
  <c r="N106" i="2"/>
  <c r="M106" i="2"/>
  <c r="J106" i="2"/>
  <c r="K106" i="2"/>
  <c r="J105" i="2"/>
  <c r="N105" i="2"/>
  <c r="K105" i="2"/>
  <c r="L105" i="2"/>
  <c r="M105" i="2"/>
  <c r="L104" i="2"/>
  <c r="K104" i="2"/>
  <c r="J104" i="2"/>
  <c r="N104" i="2"/>
  <c r="M104" i="2"/>
  <c r="L103" i="2"/>
  <c r="N103" i="2"/>
  <c r="M103" i="2"/>
  <c r="J103" i="2"/>
  <c r="K103" i="2"/>
  <c r="L102" i="2"/>
  <c r="N102" i="2"/>
  <c r="J102" i="2"/>
  <c r="K102" i="2"/>
  <c r="M102" i="2"/>
  <c r="L101" i="2"/>
  <c r="N101" i="2"/>
  <c r="J101" i="2"/>
  <c r="K101" i="2"/>
  <c r="M101" i="2"/>
  <c r="L100" i="2"/>
  <c r="N100" i="2"/>
  <c r="J100" i="2"/>
  <c r="M100" i="2"/>
  <c r="K100" i="2"/>
  <c r="K99" i="2"/>
  <c r="J99" i="2"/>
  <c r="M99" i="2"/>
  <c r="L99" i="2"/>
  <c r="N99" i="2"/>
  <c r="J98" i="2"/>
  <c r="M98" i="2"/>
  <c r="K98" i="2"/>
  <c r="L98" i="2"/>
  <c r="N98" i="2"/>
  <c r="K97" i="2"/>
  <c r="N97" i="2"/>
  <c r="L97" i="2"/>
  <c r="M97" i="2"/>
  <c r="J97" i="2"/>
  <c r="K96" i="2"/>
  <c r="N96" i="2"/>
  <c r="M96" i="2"/>
  <c r="L96" i="2"/>
  <c r="J96" i="2"/>
  <c r="J95" i="2"/>
  <c r="L95" i="2"/>
  <c r="M95" i="2"/>
  <c r="N95" i="2"/>
  <c r="K95" i="2"/>
  <c r="K94" i="2"/>
  <c r="N94" i="2"/>
  <c r="L94" i="2"/>
  <c r="M94" i="2"/>
  <c r="J94" i="2"/>
  <c r="K93" i="2"/>
  <c r="N93" i="2"/>
  <c r="L93" i="2"/>
  <c r="M93" i="2"/>
  <c r="J93" i="2"/>
  <c r="K92" i="2"/>
  <c r="L92" i="2"/>
  <c r="N92" i="2"/>
  <c r="M92" i="2"/>
  <c r="J92" i="2"/>
  <c r="K91" i="2"/>
  <c r="M91" i="2"/>
  <c r="N91" i="2"/>
  <c r="L91" i="2"/>
  <c r="J91" i="2"/>
  <c r="M90" i="2"/>
  <c r="J90" i="2"/>
  <c r="K90" i="2"/>
  <c r="L90" i="2"/>
  <c r="N90" i="2"/>
  <c r="K89" i="2"/>
  <c r="L89" i="2"/>
  <c r="M89" i="2"/>
  <c r="J89" i="2"/>
  <c r="N89" i="2"/>
  <c r="K88" i="2"/>
  <c r="J88" i="2"/>
  <c r="L88" i="2"/>
  <c r="M88" i="2"/>
  <c r="N88" i="2"/>
  <c r="K87" i="2"/>
  <c r="L87" i="2"/>
  <c r="M87" i="2"/>
  <c r="J87" i="2"/>
  <c r="N87" i="2"/>
  <c r="K86" i="2"/>
  <c r="M86" i="2"/>
  <c r="J86" i="2"/>
  <c r="N86" i="2"/>
  <c r="L86" i="2"/>
  <c r="M85" i="2"/>
  <c r="N85" i="2"/>
  <c r="J85" i="2"/>
  <c r="K85" i="2"/>
  <c r="L85" i="2"/>
  <c r="M84" i="2"/>
  <c r="N84" i="2"/>
  <c r="J84" i="2"/>
  <c r="K84" i="2"/>
  <c r="L84" i="2"/>
  <c r="M83" i="2"/>
  <c r="N83" i="2"/>
  <c r="J83" i="2"/>
  <c r="K83" i="2"/>
  <c r="L83" i="2"/>
  <c r="K82" i="2"/>
  <c r="N82" i="2"/>
  <c r="J82" i="2"/>
  <c r="L82" i="2"/>
  <c r="M82" i="2"/>
  <c r="M81" i="2"/>
  <c r="N81" i="2"/>
  <c r="L81" i="2"/>
  <c r="K81" i="2"/>
  <c r="J81" i="2"/>
  <c r="M80" i="2"/>
  <c r="K80" i="2"/>
  <c r="N80" i="2"/>
  <c r="J80" i="2"/>
  <c r="L80" i="2"/>
  <c r="L79" i="2"/>
  <c r="N79" i="2"/>
  <c r="M79" i="2"/>
  <c r="K79" i="2"/>
  <c r="J79" i="2"/>
  <c r="L78" i="2"/>
  <c r="M78" i="2"/>
  <c r="N78" i="2"/>
  <c r="K78" i="2"/>
  <c r="J78" i="2"/>
  <c r="K77" i="2"/>
  <c r="N77" i="2"/>
  <c r="M77" i="2"/>
  <c r="L77" i="2"/>
  <c r="J77" i="2"/>
  <c r="N76" i="2"/>
  <c r="L76" i="2"/>
  <c r="J76" i="2"/>
  <c r="K76" i="2"/>
  <c r="M76" i="2"/>
  <c r="N75" i="2"/>
  <c r="L75" i="2"/>
  <c r="K75" i="2"/>
  <c r="M75" i="2"/>
  <c r="J75" i="2"/>
  <c r="N74" i="2"/>
  <c r="M74" i="2"/>
  <c r="K74" i="2"/>
  <c r="J74" i="2"/>
  <c r="L74" i="2"/>
  <c r="M73" i="2"/>
  <c r="K73" i="2"/>
  <c r="N73" i="2"/>
  <c r="J73" i="2"/>
  <c r="L73" i="2"/>
  <c r="M72" i="2"/>
  <c r="K72" i="2"/>
  <c r="N72" i="2"/>
  <c r="J72" i="2"/>
  <c r="L72" i="2"/>
  <c r="M71" i="2"/>
  <c r="K71" i="2"/>
  <c r="N71" i="2"/>
  <c r="L71" i="2"/>
  <c r="J71" i="2"/>
  <c r="M70" i="2"/>
  <c r="K70" i="2"/>
  <c r="N70" i="2"/>
  <c r="J70" i="2"/>
  <c r="L70" i="2"/>
  <c r="J69" i="2"/>
  <c r="N69" i="2"/>
  <c r="L69" i="2"/>
  <c r="K69" i="2"/>
  <c r="M69" i="2"/>
  <c r="L68" i="2"/>
  <c r="J68" i="2"/>
  <c r="M68" i="2"/>
  <c r="N68" i="2"/>
  <c r="K68" i="2"/>
  <c r="K67" i="2"/>
  <c r="J67" i="2"/>
  <c r="N67" i="2"/>
  <c r="L67" i="2"/>
  <c r="M67" i="2"/>
  <c r="N66" i="2"/>
  <c r="K66" i="2"/>
  <c r="J66" i="2"/>
  <c r="M66" i="2"/>
  <c r="L66" i="2"/>
  <c r="J65" i="2"/>
  <c r="K65" i="2"/>
  <c r="N65" i="2"/>
  <c r="L65" i="2"/>
  <c r="M65" i="2"/>
  <c r="J64" i="2"/>
  <c r="L64" i="2"/>
  <c r="M64" i="2"/>
  <c r="K64" i="2"/>
  <c r="N64" i="2"/>
  <c r="J63" i="2"/>
  <c r="M63" i="2"/>
  <c r="N63" i="2"/>
  <c r="K63" i="2"/>
  <c r="L63" i="2"/>
  <c r="L62" i="2"/>
  <c r="J62" i="2"/>
  <c r="M62" i="2"/>
  <c r="N62" i="2"/>
  <c r="K62" i="2"/>
  <c r="K61" i="2"/>
  <c r="J61" i="2"/>
  <c r="N61" i="2"/>
  <c r="L61" i="2"/>
  <c r="M61" i="2"/>
  <c r="L60" i="2"/>
  <c r="J60" i="2"/>
  <c r="M60" i="2"/>
  <c r="K60" i="2"/>
  <c r="N60" i="2"/>
  <c r="J59" i="2"/>
  <c r="L59" i="2"/>
  <c r="M59" i="2"/>
  <c r="K59" i="2"/>
  <c r="N59" i="2"/>
  <c r="J58" i="2"/>
  <c r="L58" i="2"/>
  <c r="M58" i="2"/>
  <c r="K58" i="2"/>
  <c r="N58" i="2"/>
  <c r="L57" i="2"/>
  <c r="J57" i="2"/>
  <c r="M57" i="2"/>
  <c r="K57" i="2"/>
  <c r="N57" i="2"/>
  <c r="L56" i="2"/>
  <c r="J56" i="2"/>
  <c r="K56" i="2"/>
  <c r="M56" i="2"/>
  <c r="N56" i="2"/>
  <c r="M55" i="2"/>
  <c r="J55" i="2"/>
  <c r="L55" i="2"/>
  <c r="K55" i="2"/>
  <c r="N55" i="2"/>
  <c r="K54" i="2"/>
  <c r="L54" i="2"/>
  <c r="M54" i="2"/>
  <c r="N54" i="2"/>
  <c r="J54" i="2"/>
  <c r="N53" i="2"/>
  <c r="L53" i="2"/>
  <c r="K53" i="2"/>
  <c r="M53" i="2"/>
  <c r="J53" i="2"/>
  <c r="K52" i="2"/>
  <c r="M52" i="2"/>
  <c r="J52" i="2"/>
  <c r="N52" i="2"/>
  <c r="L52" i="2"/>
  <c r="L51" i="2"/>
  <c r="N51" i="2"/>
  <c r="K51" i="2"/>
  <c r="M51" i="2"/>
  <c r="J51" i="2"/>
  <c r="K50" i="2"/>
  <c r="N50" i="2"/>
  <c r="M50" i="2"/>
  <c r="L50" i="2"/>
  <c r="J50" i="2"/>
  <c r="L49" i="2"/>
  <c r="K49" i="2"/>
  <c r="M49" i="2"/>
  <c r="N49" i="2"/>
  <c r="J49" i="2"/>
  <c r="N48" i="2"/>
  <c r="L48" i="2"/>
  <c r="J48" i="2"/>
  <c r="M48" i="2"/>
  <c r="K48" i="2"/>
  <c r="K47" i="2"/>
  <c r="N47" i="2"/>
  <c r="L47" i="2"/>
  <c r="M47" i="2"/>
  <c r="J47" i="2"/>
  <c r="M46" i="2"/>
  <c r="N46" i="2"/>
  <c r="J46" i="2"/>
  <c r="L46" i="2"/>
  <c r="K46" i="2"/>
  <c r="J45" i="2"/>
  <c r="M45" i="2"/>
  <c r="L45" i="2"/>
  <c r="N45" i="2"/>
  <c r="K45" i="2"/>
  <c r="N44" i="2"/>
  <c r="K44" i="2"/>
  <c r="J44" i="2"/>
  <c r="L44" i="2"/>
  <c r="M44" i="2"/>
  <c r="K43" i="2"/>
  <c r="J43" i="2"/>
  <c r="M43" i="2"/>
  <c r="N43" i="2"/>
  <c r="L43" i="2"/>
  <c r="L42" i="2"/>
  <c r="M42" i="2"/>
  <c r="J42" i="2"/>
  <c r="N42" i="2"/>
  <c r="K42" i="2"/>
  <c r="J41" i="2"/>
  <c r="K41" i="2"/>
  <c r="M41" i="2"/>
  <c r="N41" i="2"/>
  <c r="L41" i="2"/>
  <c r="M40" i="2"/>
  <c r="N40" i="2"/>
  <c r="K40" i="2"/>
  <c r="J40" i="2"/>
  <c r="L40" i="2"/>
  <c r="M39" i="2"/>
  <c r="L39" i="2"/>
  <c r="J39" i="2"/>
  <c r="K39" i="2"/>
  <c r="J38" i="2"/>
  <c r="K38" i="2"/>
  <c r="M38" i="2"/>
  <c r="L38" i="2"/>
  <c r="J37" i="2"/>
  <c r="K37" i="2"/>
  <c r="L37" i="2"/>
  <c r="M37" i="2"/>
  <c r="K36" i="2"/>
  <c r="J36" i="2"/>
  <c r="L36" i="2"/>
  <c r="M36" i="2"/>
  <c r="L35" i="2"/>
  <c r="K35" i="2"/>
  <c r="J35" i="2"/>
  <c r="M35" i="2"/>
  <c r="L34" i="2"/>
  <c r="K34" i="2"/>
  <c r="J34" i="2"/>
  <c r="M34" i="2"/>
  <c r="J33" i="2"/>
  <c r="L33" i="2"/>
  <c r="K33" i="2"/>
  <c r="M33" i="2"/>
  <c r="K32" i="2"/>
  <c r="J32" i="2"/>
  <c r="L32" i="2"/>
  <c r="M32" i="2"/>
  <c r="J31" i="2"/>
  <c r="L31" i="2"/>
  <c r="K31" i="2"/>
  <c r="M31" i="2"/>
  <c r="M30" i="2"/>
  <c r="J30" i="2"/>
  <c r="K30" i="2"/>
  <c r="L30" i="2"/>
  <c r="J29" i="2"/>
  <c r="L29" i="2"/>
  <c r="K29" i="2"/>
  <c r="M29" i="2"/>
  <c r="K28" i="2"/>
  <c r="L28" i="2"/>
  <c r="J28" i="2"/>
  <c r="M28" i="2"/>
  <c r="M27" i="2"/>
  <c r="K27" i="2"/>
  <c r="J27" i="2"/>
  <c r="L27" i="2"/>
  <c r="K26" i="2"/>
  <c r="J26" i="2"/>
  <c r="M26" i="2"/>
  <c r="L26" i="2"/>
  <c r="K25" i="2"/>
  <c r="L25" i="2"/>
  <c r="J25" i="2"/>
  <c r="M25" i="2"/>
  <c r="K24" i="2"/>
  <c r="J24" i="2"/>
  <c r="L24" i="2"/>
  <c r="M24" i="2"/>
  <c r="K23" i="2"/>
  <c r="J23" i="2"/>
  <c r="M23" i="2"/>
  <c r="L23" i="2"/>
  <c r="K22" i="2"/>
  <c r="J22" i="2"/>
  <c r="L22" i="2"/>
  <c r="M22" i="2"/>
  <c r="K21" i="2"/>
  <c r="J21" i="2"/>
  <c r="L21" i="2"/>
  <c r="M21" i="2"/>
  <c r="K20" i="2"/>
  <c r="L20" i="2"/>
  <c r="J20" i="2"/>
  <c r="M20" i="2"/>
  <c r="L19" i="2"/>
  <c r="J19" i="2"/>
  <c r="K19" i="2"/>
  <c r="M19" i="2"/>
  <c r="L18" i="2"/>
  <c r="M18" i="2"/>
  <c r="K18" i="2"/>
  <c r="J18" i="2"/>
  <c r="J17" i="2"/>
  <c r="M17" i="2"/>
  <c r="L17" i="2"/>
  <c r="K17" i="2"/>
  <c r="L16" i="2"/>
  <c r="K16" i="2"/>
  <c r="J16" i="2"/>
  <c r="M16" i="2"/>
  <c r="K15" i="2"/>
  <c r="M15" i="2"/>
  <c r="J15" i="2"/>
  <c r="L15" i="2"/>
  <c r="K14" i="2"/>
  <c r="M14" i="2"/>
  <c r="J14" i="2"/>
  <c r="L14" i="2"/>
  <c r="M13" i="2"/>
  <c r="K13" i="2"/>
  <c r="J13" i="2"/>
  <c r="L13" i="2"/>
  <c r="K12" i="2"/>
  <c r="M12" i="2"/>
  <c r="K13" i="3"/>
  <c r="K15" i="3"/>
  <c r="K14" i="3"/>
  <c r="K9" i="3"/>
  <c r="K12" i="3"/>
  <c r="J12" i="2"/>
  <c r="K10" i="3"/>
  <c r="K8" i="3"/>
  <c r="K7" i="3"/>
  <c r="K6" i="3"/>
  <c r="K5" i="3"/>
  <c r="K11" i="3"/>
  <c r="L12" i="2"/>
  <c r="C14" i="4"/>
  <c r="H13" i="4"/>
  <c r="G13" i="4"/>
  <c r="F13" i="4"/>
  <c r="E13" i="4"/>
  <c r="I13" i="4" s="1"/>
  <c r="D13" i="4"/>
  <c r="C13" i="4"/>
  <c r="H12" i="4"/>
  <c r="G12" i="4"/>
  <c r="F12" i="4"/>
  <c r="E12" i="4"/>
  <c r="I12" i="4" s="1"/>
  <c r="D12" i="4"/>
  <c r="C12" i="4"/>
  <c r="H11" i="4"/>
  <c r="G11" i="4"/>
  <c r="F11" i="4"/>
  <c r="E11" i="4"/>
  <c r="I11" i="4" s="1"/>
  <c r="D11" i="4"/>
  <c r="C11" i="4"/>
  <c r="H10" i="4"/>
  <c r="G10" i="4"/>
  <c r="F10" i="4"/>
  <c r="E10" i="4"/>
  <c r="I10" i="4" s="1"/>
  <c r="D10" i="4"/>
  <c r="C10" i="4"/>
  <c r="H9" i="4"/>
  <c r="G9" i="4"/>
  <c r="F9" i="4"/>
  <c r="E9" i="4"/>
  <c r="I9" i="4" s="1"/>
  <c r="D9" i="4"/>
  <c r="C9" i="4"/>
  <c r="H8" i="4"/>
  <c r="G8" i="4"/>
  <c r="E8" i="4"/>
  <c r="D8" i="4"/>
  <c r="C8" i="4"/>
  <c r="H7" i="4"/>
  <c r="H16" i="4"/>
  <c r="E16" i="4"/>
  <c r="D16" i="4"/>
  <c r="C16" i="4"/>
  <c r="H15" i="4"/>
  <c r="G15" i="4"/>
  <c r="F15" i="4"/>
  <c r="E15" i="4"/>
  <c r="I15" i="4" s="1"/>
  <c r="F8" i="4"/>
  <c r="D15" i="4"/>
  <c r="G16" i="4"/>
  <c r="C5" i="4"/>
  <c r="D5" i="4"/>
  <c r="E5" i="4"/>
  <c r="F5" i="4"/>
  <c r="G5" i="4"/>
  <c r="H5" i="4"/>
  <c r="C6" i="4"/>
  <c r="D6" i="4"/>
  <c r="E6" i="4"/>
  <c r="F6" i="4"/>
  <c r="G6" i="4"/>
  <c r="H6" i="4"/>
  <c r="C7" i="4"/>
  <c r="D7" i="4"/>
  <c r="E7" i="4"/>
  <c r="F7" i="4"/>
  <c r="F16" i="4"/>
  <c r="C15" i="4"/>
  <c r="H14" i="4"/>
  <c r="G7" i="4"/>
  <c r="J6" i="2"/>
  <c r="N8" i="2" l="1"/>
  <c r="O8" i="2" s="1"/>
  <c r="N9" i="2"/>
  <c r="O9" i="2" s="1"/>
  <c r="B18" i="1"/>
  <c r="F18" i="1"/>
  <c r="C18" i="1"/>
  <c r="I18" i="1"/>
  <c r="H18" i="1"/>
  <c r="G18" i="1"/>
  <c r="B19" i="1"/>
  <c r="F19" i="1"/>
  <c r="C19" i="1"/>
  <c r="I19" i="1"/>
  <c r="H19" i="1"/>
  <c r="G19" i="1"/>
  <c r="B20" i="1"/>
  <c r="F20" i="1"/>
  <c r="C20" i="1"/>
  <c r="I20" i="1"/>
  <c r="H20" i="1"/>
  <c r="G20" i="1"/>
  <c r="B21" i="1"/>
  <c r="F21" i="1"/>
  <c r="C21" i="1"/>
  <c r="I21" i="1"/>
  <c r="H21" i="1"/>
  <c r="G21" i="1"/>
  <c r="B22" i="1"/>
  <c r="F22" i="1"/>
  <c r="C22" i="1"/>
  <c r="I22" i="1"/>
  <c r="H22" i="1"/>
  <c r="G22" i="1"/>
  <c r="B23" i="1"/>
  <c r="F23" i="1"/>
  <c r="C23" i="1"/>
  <c r="I23" i="1"/>
  <c r="H23" i="1"/>
  <c r="G23" i="1"/>
  <c r="B24" i="1"/>
  <c r="F24" i="1"/>
  <c r="C24" i="1"/>
  <c r="I24" i="1"/>
  <c r="H24" i="1"/>
  <c r="G24" i="1"/>
  <c r="B25" i="1"/>
  <c r="F25" i="1"/>
  <c r="C25" i="1"/>
  <c r="I25" i="1"/>
  <c r="H25" i="1"/>
  <c r="G25" i="1"/>
  <c r="B26" i="1"/>
  <c r="F26" i="1"/>
  <c r="C26" i="1"/>
  <c r="I26" i="1"/>
  <c r="H26" i="1"/>
  <c r="G26" i="1"/>
  <c r="B27" i="1"/>
  <c r="F27" i="1"/>
  <c r="C27" i="1"/>
  <c r="I27" i="1"/>
  <c r="H27" i="1"/>
  <c r="G27" i="1"/>
  <c r="I5" i="4"/>
  <c r="L6" i="2"/>
  <c r="K6" i="2"/>
  <c r="M6" i="2" s="1"/>
  <c r="C17" i="4"/>
  <c r="I16" i="4"/>
  <c r="I8" i="4"/>
  <c r="I6" i="4"/>
  <c r="H17" i="4"/>
  <c r="I7" i="4"/>
  <c r="E21" i="4"/>
  <c r="I29" i="1"/>
  <c r="F21" i="4"/>
  <c r="I30" i="1"/>
  <c r="N5" i="2"/>
  <c r="O5" i="2" s="1"/>
  <c r="B43" i="1" s="1"/>
  <c r="G21" i="4"/>
  <c r="I31" i="1"/>
  <c r="M2" i="1"/>
  <c r="N10" i="2"/>
  <c r="O10" i="2" s="1"/>
  <c r="G23" i="4"/>
  <c r="D22" i="4"/>
  <c r="D14" i="4"/>
  <c r="D17" i="4" s="1"/>
  <c r="G14" i="4" l="1"/>
  <c r="G17" i="4" s="1"/>
  <c r="G22" i="4"/>
  <c r="F14" i="4"/>
  <c r="F17" i="4" s="1"/>
  <c r="F22" i="4"/>
  <c r="E14" i="4"/>
  <c r="E22" i="4"/>
  <c r="B36" i="1"/>
  <c r="M3" i="1"/>
  <c r="B32" i="1" s="1"/>
  <c r="E17" i="4" l="1"/>
  <c r="I14" i="4"/>
</calcChain>
</file>

<file path=xl/sharedStrings.xml><?xml version="1.0" encoding="utf-8"?>
<sst xmlns="http://schemas.openxmlformats.org/spreadsheetml/2006/main" count="2211" uniqueCount="1329">
  <si>
    <t>unu</t>
  </si>
  <si>
    <t>una</t>
  </si>
  <si>
    <t>doi</t>
  </si>
  <si>
    <t>două</t>
  </si>
  <si>
    <t>trei</t>
  </si>
  <si>
    <t>patru</t>
  </si>
  <si>
    <t>cinci</t>
  </si>
  <si>
    <t>șase</t>
  </si>
  <si>
    <t>șapte</t>
  </si>
  <si>
    <t>opt</t>
  </si>
  <si>
    <t>nouă</t>
  </si>
  <si>
    <t>zece</t>
  </si>
  <si>
    <t>unsprezece</t>
  </si>
  <si>
    <t>doisprezece</t>
  </si>
  <si>
    <t>douăsprezece</t>
  </si>
  <si>
    <t>treisprezece</t>
  </si>
  <si>
    <t>paisprezece</t>
  </si>
  <si>
    <t>cincisprezece</t>
  </si>
  <si>
    <t>șaisprezece</t>
  </si>
  <si>
    <t>șaptesprezece</t>
  </si>
  <si>
    <t>optsprezece</t>
  </si>
  <si>
    <t>nouăsprezece</t>
  </si>
  <si>
    <t>douăzeci</t>
  </si>
  <si>
    <t>douăzeci și unu</t>
  </si>
  <si>
    <t>douăzeci și una</t>
  </si>
  <si>
    <t>douăzeci și doi</t>
  </si>
  <si>
    <t>douăzeci și două</t>
  </si>
  <si>
    <t>douăzeci și trei</t>
  </si>
  <si>
    <t>douăzeci și patru</t>
  </si>
  <si>
    <t>douăzeci și cinci</t>
  </si>
  <si>
    <t>douăzeci și șase</t>
  </si>
  <si>
    <t>douăzeci și șapte</t>
  </si>
  <si>
    <t>douăzeci și opt</t>
  </si>
  <si>
    <t>douăzeci și nouă</t>
  </si>
  <si>
    <t>treizeci</t>
  </si>
  <si>
    <t>treizeci și unu</t>
  </si>
  <si>
    <t>treizeci și una</t>
  </si>
  <si>
    <t>treizeci și doi</t>
  </si>
  <si>
    <t>treizeci și două</t>
  </si>
  <si>
    <t>treizeci și trei</t>
  </si>
  <si>
    <t>treizeci și patru</t>
  </si>
  <si>
    <t>treizeci și cinci</t>
  </si>
  <si>
    <t>treizeci și șase</t>
  </si>
  <si>
    <t>treizeci și șapte</t>
  </si>
  <si>
    <t>treizeci și opt</t>
  </si>
  <si>
    <t>treizeci și nouă</t>
  </si>
  <si>
    <t>patruzeci</t>
  </si>
  <si>
    <t>patruzeci și unu</t>
  </si>
  <si>
    <t>patruzeci și una</t>
  </si>
  <si>
    <t>patruzeci și doi</t>
  </si>
  <si>
    <t>patruzeci și două</t>
  </si>
  <si>
    <t>patruzeci și trei</t>
  </si>
  <si>
    <t>patruzeci și patru</t>
  </si>
  <si>
    <t>patruzeci și cinci</t>
  </si>
  <si>
    <t>patruzeci și șase</t>
  </si>
  <si>
    <t>patruzeci și șapte</t>
  </si>
  <si>
    <t>patruzeci și opt</t>
  </si>
  <si>
    <t>patruzeci și nouă</t>
  </si>
  <si>
    <t>cincizeci</t>
  </si>
  <si>
    <t>cincizeci și unu</t>
  </si>
  <si>
    <t>cincizeci și una</t>
  </si>
  <si>
    <t>cincizeci și doi</t>
  </si>
  <si>
    <t>cincizeci și două</t>
  </si>
  <si>
    <t>cincizeci și trei</t>
  </si>
  <si>
    <t>cincizeci și patru</t>
  </si>
  <si>
    <t>cincizeci și cinci</t>
  </si>
  <si>
    <t>cincizeci și șase</t>
  </si>
  <si>
    <t>cincizeci și șapte</t>
  </si>
  <si>
    <t>cincizeci și opt</t>
  </si>
  <si>
    <t>cincizeci și nouă</t>
  </si>
  <si>
    <t>șaizeci</t>
  </si>
  <si>
    <t>șaizeci și unu</t>
  </si>
  <si>
    <t>șaizeci și una</t>
  </si>
  <si>
    <t>șaizeci și doi</t>
  </si>
  <si>
    <t>șaizeci și două</t>
  </si>
  <si>
    <t>șaizeci și trei</t>
  </si>
  <si>
    <t>șaizeci și patru</t>
  </si>
  <si>
    <t>șaizeci și cinci</t>
  </si>
  <si>
    <t>șaizeci și șase</t>
  </si>
  <si>
    <t>șaizeci și șapte</t>
  </si>
  <si>
    <t>șaizeci și opt</t>
  </si>
  <si>
    <t>șaizeci și nouă</t>
  </si>
  <si>
    <t>șaptezeci</t>
  </si>
  <si>
    <t>șaptezeci și unu</t>
  </si>
  <si>
    <t>șaptezeci și una</t>
  </si>
  <si>
    <t>șaptezeci și doi</t>
  </si>
  <si>
    <t>șaptezeci și două</t>
  </si>
  <si>
    <t>șaptezeci și trei</t>
  </si>
  <si>
    <t>șaptezeci și patru</t>
  </si>
  <si>
    <t>șaptezeci și cinci</t>
  </si>
  <si>
    <t>șaptezeci și șase</t>
  </si>
  <si>
    <t>șaptezeci și șapte</t>
  </si>
  <si>
    <t>șaptezeci și opt</t>
  </si>
  <si>
    <t>șaptezeci și nouă</t>
  </si>
  <si>
    <t>optzeci</t>
  </si>
  <si>
    <t>optzeci și unu</t>
  </si>
  <si>
    <t>optzeci și una</t>
  </si>
  <si>
    <t>optzeci și doi</t>
  </si>
  <si>
    <t>optzeci și două</t>
  </si>
  <si>
    <t>optzeci și trei</t>
  </si>
  <si>
    <t>optzeci și patru</t>
  </si>
  <si>
    <t>optzeci și cinci</t>
  </si>
  <si>
    <t>optzeci și șase</t>
  </si>
  <si>
    <t>optzeci și șapte</t>
  </si>
  <si>
    <t>optzeci și opt</t>
  </si>
  <si>
    <t>optzeci și nouă</t>
  </si>
  <si>
    <t>nouăzeci</t>
  </si>
  <si>
    <t>nouăzeci și unu</t>
  </si>
  <si>
    <t>nouăzeci și una</t>
  </si>
  <si>
    <t>nouăzeci și doi</t>
  </si>
  <si>
    <t>nouăzeci și două</t>
  </si>
  <si>
    <t>nouăzeci și trei</t>
  </si>
  <si>
    <t>nouăzeci și patru</t>
  </si>
  <si>
    <t>nouăzeci și cinci</t>
  </si>
  <si>
    <t>nouăzeci și șase</t>
  </si>
  <si>
    <t>nouăzeci și șapte</t>
  </si>
  <si>
    <t>nouăzeci și opt</t>
  </si>
  <si>
    <t>nouăzeci și nouă</t>
  </si>
  <si>
    <t>o sută</t>
  </si>
  <si>
    <t>o sută unu</t>
  </si>
  <si>
    <t>o sută una</t>
  </si>
  <si>
    <t>o sută doi</t>
  </si>
  <si>
    <t>o sută două</t>
  </si>
  <si>
    <t>o sută trei</t>
  </si>
  <si>
    <t>o sută patru</t>
  </si>
  <si>
    <t>o sută cinci</t>
  </si>
  <si>
    <t>o sută șase</t>
  </si>
  <si>
    <t>o sută șapte</t>
  </si>
  <si>
    <t>o sută opt</t>
  </si>
  <si>
    <t>o sută nouă</t>
  </si>
  <si>
    <t>o sută zece</t>
  </si>
  <si>
    <t>o sută unsprezece</t>
  </si>
  <si>
    <t>o sută doisprezece</t>
  </si>
  <si>
    <t>o sută douăsprezece</t>
  </si>
  <si>
    <t>o sută treisprezece</t>
  </si>
  <si>
    <t>o sută paisprezece</t>
  </si>
  <si>
    <t>o sută cincisprezece</t>
  </si>
  <si>
    <t>o sută șaisprezece</t>
  </si>
  <si>
    <t>o sută șaptesprezece</t>
  </si>
  <si>
    <t>o sută optsprezece</t>
  </si>
  <si>
    <t>o sută nouăsprezece</t>
  </si>
  <si>
    <t>o sută douăzeci</t>
  </si>
  <si>
    <t>o sută douăzeci și unu</t>
  </si>
  <si>
    <t>o sută douăzeci și una</t>
  </si>
  <si>
    <t>o sută douăzeci și doi</t>
  </si>
  <si>
    <t>o sută douăzeci și două</t>
  </si>
  <si>
    <t>o sută douăzeci și trei</t>
  </si>
  <si>
    <t>o sută douăzeci și patru</t>
  </si>
  <si>
    <t>o sută douăzeci și cinci</t>
  </si>
  <si>
    <t>o sută douăzeci și șase</t>
  </si>
  <si>
    <t>o sută douăzeci și șapte</t>
  </si>
  <si>
    <t>o sută douăzeci și opt</t>
  </si>
  <si>
    <t>o sută douăzeci și nouă</t>
  </si>
  <si>
    <t>o sută treizeci</t>
  </si>
  <si>
    <t>o sută treizeci și unu</t>
  </si>
  <si>
    <t>o sută treizeci și una</t>
  </si>
  <si>
    <t>o sută treizeci și doi</t>
  </si>
  <si>
    <t>o sută treizeci și două</t>
  </si>
  <si>
    <t>o sută treizeci și trei</t>
  </si>
  <si>
    <t>o sută treizeci și patru</t>
  </si>
  <si>
    <t>o sută treizeci și cinci</t>
  </si>
  <si>
    <t>o sută treizeci și șase</t>
  </si>
  <si>
    <t>o sută treizeci și șapte</t>
  </si>
  <si>
    <t>o sută treizeci și opt</t>
  </si>
  <si>
    <t>o sută treizeci și nouă</t>
  </si>
  <si>
    <t>o sută patruzeci</t>
  </si>
  <si>
    <t>o sută patruzeci și unu</t>
  </si>
  <si>
    <t>o sută patruzeci și una</t>
  </si>
  <si>
    <t>o sută patruzeci și doi</t>
  </si>
  <si>
    <t>o sută patruzeci și două</t>
  </si>
  <si>
    <t>o sută patruzeci și trei</t>
  </si>
  <si>
    <t>o sută patruzeci și patru</t>
  </si>
  <si>
    <t>o sută patruzeci și cinci</t>
  </si>
  <si>
    <t>o sută patruzeci și șase</t>
  </si>
  <si>
    <t>o sută patruzeci și șapte</t>
  </si>
  <si>
    <t>o sută patruzeci și opt</t>
  </si>
  <si>
    <t>o sută patruzeci și nouă</t>
  </si>
  <si>
    <t>o sută cincizeci</t>
  </si>
  <si>
    <t>o sută cincizeci și unu</t>
  </si>
  <si>
    <t>o sută cincizeci și una</t>
  </si>
  <si>
    <t>o sută cincizeci și doi</t>
  </si>
  <si>
    <t>o sută cincizeci și două</t>
  </si>
  <si>
    <t>o sută cincizeci și trei</t>
  </si>
  <si>
    <t>o sută cincizeci și patru</t>
  </si>
  <si>
    <t>o sută cincizeci și cinci</t>
  </si>
  <si>
    <t>o sută cincizeci și șase</t>
  </si>
  <si>
    <t>o sută cincizeci și șapte</t>
  </si>
  <si>
    <t>o sută cincizeci și opt</t>
  </si>
  <si>
    <t>o sută cincizeci și nouă</t>
  </si>
  <si>
    <t>o sută șaizeci</t>
  </si>
  <si>
    <t>o sută șaizeci și unu</t>
  </si>
  <si>
    <t>o sută șaizeci și una</t>
  </si>
  <si>
    <t>o sută șaizeci și doi</t>
  </si>
  <si>
    <t>o sută șaizeci și două</t>
  </si>
  <si>
    <t>o sută șaizeci și trei</t>
  </si>
  <si>
    <t>o sută șaizeci și patru</t>
  </si>
  <si>
    <t>o sută șaizeci și cinci</t>
  </si>
  <si>
    <t>o sută șaizeci și șase</t>
  </si>
  <si>
    <t>o sută șaizeci și șapte</t>
  </si>
  <si>
    <t>o sută șaizeci și opt</t>
  </si>
  <si>
    <t>o sută șaizeci și nouă</t>
  </si>
  <si>
    <t>o sută șaptezeci</t>
  </si>
  <si>
    <t>o sută șaptezeci și unu</t>
  </si>
  <si>
    <t>o sută șaptezeci și una</t>
  </si>
  <si>
    <t>o sută șaptezeci și doi</t>
  </si>
  <si>
    <t>o sută șaptezeci și două</t>
  </si>
  <si>
    <t>o sută șaptezeci și trei</t>
  </si>
  <si>
    <t>o sută șaptezeci și patru</t>
  </si>
  <si>
    <t>o sută șaptezeci și cinci</t>
  </si>
  <si>
    <t>o sută șaptezeci și șase</t>
  </si>
  <si>
    <t>o sută șaptezeci și șapte</t>
  </si>
  <si>
    <t>o sută șaptezeci și opt</t>
  </si>
  <si>
    <t>o sută șaptezeci și nouă</t>
  </si>
  <si>
    <t>o sută optzeci</t>
  </si>
  <si>
    <t>o sută optzeci și unu</t>
  </si>
  <si>
    <t>o sută optzeci și una</t>
  </si>
  <si>
    <t>o sută optzeci și doi</t>
  </si>
  <si>
    <t>o sută optzeci și două</t>
  </si>
  <si>
    <t>o sută optzeci și trei</t>
  </si>
  <si>
    <t>o sută optzeci și patru</t>
  </si>
  <si>
    <t>o sută optzeci și cinci</t>
  </si>
  <si>
    <t>o sută optzeci și șase</t>
  </si>
  <si>
    <t>o sută optzeci și șapte</t>
  </si>
  <si>
    <t>o sută optzeci și opt</t>
  </si>
  <si>
    <t>o sută optzeci și nouă</t>
  </si>
  <si>
    <t>o sută nouăzeci</t>
  </si>
  <si>
    <t>o sută nouăzeci și unu</t>
  </si>
  <si>
    <t>o sută nouăzeci și una</t>
  </si>
  <si>
    <t>o sută nouăzeci și doi</t>
  </si>
  <si>
    <t>o sută nouăzeci și două</t>
  </si>
  <si>
    <t>o sută nouăzeci și trei</t>
  </si>
  <si>
    <t>o sută nouăzeci și patru</t>
  </si>
  <si>
    <t>o sută nouăzeci și cinci</t>
  </si>
  <si>
    <t>o sută nouăzeci și șase</t>
  </si>
  <si>
    <t>o sută nouăzeci și șapte</t>
  </si>
  <si>
    <t>o sută nouăzeci și opt</t>
  </si>
  <si>
    <t>o sută nouăzeci și nouă</t>
  </si>
  <si>
    <t>două sute</t>
  </si>
  <si>
    <t>două sute unu</t>
  </si>
  <si>
    <t>două sute una</t>
  </si>
  <si>
    <t>două sute doi</t>
  </si>
  <si>
    <t>două sute două</t>
  </si>
  <si>
    <t>două sute trei</t>
  </si>
  <si>
    <t>două sute patru</t>
  </si>
  <si>
    <t>două sute cinci</t>
  </si>
  <si>
    <t>două sute șase</t>
  </si>
  <si>
    <t>două sute șapte</t>
  </si>
  <si>
    <t>două sute opt</t>
  </si>
  <si>
    <t>două sute nouă</t>
  </si>
  <si>
    <t>două sute zece</t>
  </si>
  <si>
    <t>două sute unsprezece</t>
  </si>
  <si>
    <t>două sute doisprezece</t>
  </si>
  <si>
    <t>două sute douăsprezece</t>
  </si>
  <si>
    <t>două sute treisprezece</t>
  </si>
  <si>
    <t>două sute paisprezece</t>
  </si>
  <si>
    <t>două sute cincisprezece</t>
  </si>
  <si>
    <t>două sute șaisprezece</t>
  </si>
  <si>
    <t>două sute șaptesprezece</t>
  </si>
  <si>
    <t>două sute optsprezece</t>
  </si>
  <si>
    <t>două sute nouăsprezece</t>
  </si>
  <si>
    <t>două sute douăzeci</t>
  </si>
  <si>
    <t>două sute douăzeci și unu</t>
  </si>
  <si>
    <t>două sute douăzeci și una</t>
  </si>
  <si>
    <t>două sute douăzeci și doi</t>
  </si>
  <si>
    <t>două sute douăzeci și două</t>
  </si>
  <si>
    <t>două sute douăzeci și trei</t>
  </si>
  <si>
    <t>două sute douăzeci și patru</t>
  </si>
  <si>
    <t>două sute douăzeci și cinci</t>
  </si>
  <si>
    <t>două sute douăzeci și șase</t>
  </si>
  <si>
    <t>două sute douăzeci și șapte</t>
  </si>
  <si>
    <t>două sute douăzeci și opt</t>
  </si>
  <si>
    <t>două sute douăzeci și nouă</t>
  </si>
  <si>
    <t>două sute treizeci</t>
  </si>
  <si>
    <t>două sute treizeci și unu</t>
  </si>
  <si>
    <t>două sute treizeci și una</t>
  </si>
  <si>
    <t>două sute treizeci și doi</t>
  </si>
  <si>
    <t>două sute treizeci și două</t>
  </si>
  <si>
    <t>două sute treizeci și trei</t>
  </si>
  <si>
    <t>două sute treizeci și patru</t>
  </si>
  <si>
    <t>două sute treizeci și cinci</t>
  </si>
  <si>
    <t>două sute treizeci și șase</t>
  </si>
  <si>
    <t>două sute treizeci și șapte</t>
  </si>
  <si>
    <t>două sute treizeci și opt</t>
  </si>
  <si>
    <t>două sute treizeci și nouă</t>
  </si>
  <si>
    <t>două sute patruzeci</t>
  </si>
  <si>
    <t>două sute patruzeci și unu</t>
  </si>
  <si>
    <t>două sute patruzeci și una</t>
  </si>
  <si>
    <t>două sute patruzeci și doi</t>
  </si>
  <si>
    <t>două sute patruzeci și două</t>
  </si>
  <si>
    <t>două sute patruzeci și trei</t>
  </si>
  <si>
    <t>două sute patruzeci și patru</t>
  </si>
  <si>
    <t>două sute patruzeci și cinci</t>
  </si>
  <si>
    <t>două sute patruzeci și șase</t>
  </si>
  <si>
    <t>două sute patruzeci și șapte</t>
  </si>
  <si>
    <t>două sute patruzeci și opt</t>
  </si>
  <si>
    <t>două sute patruzeci și nouă</t>
  </si>
  <si>
    <t>două sute cincizeci</t>
  </si>
  <si>
    <t>două sute cincizeci și unu</t>
  </si>
  <si>
    <t>două sute cincizeci și una</t>
  </si>
  <si>
    <t>două sute cincizeci și doi</t>
  </si>
  <si>
    <t>două sute cincizeci și două</t>
  </si>
  <si>
    <t>două sute cincizeci și trei</t>
  </si>
  <si>
    <t>două sute cincizeci și patru</t>
  </si>
  <si>
    <t>două sute cincizeci și cinci</t>
  </si>
  <si>
    <t>două sute cincizeci și șase</t>
  </si>
  <si>
    <t>două sute cincizeci și șapte</t>
  </si>
  <si>
    <t>două sute cincizeci și opt</t>
  </si>
  <si>
    <t>două sute cincizeci și nouă</t>
  </si>
  <si>
    <t>două sute șaizeci</t>
  </si>
  <si>
    <t>două sute șaizeci și unu</t>
  </si>
  <si>
    <t>două sute șaizeci și una</t>
  </si>
  <si>
    <t>două sute șaizeci și doi</t>
  </si>
  <si>
    <t>două sute șaizeci și două</t>
  </si>
  <si>
    <t>două sute șaizeci și trei</t>
  </si>
  <si>
    <t>două sute șaizeci și patru</t>
  </si>
  <si>
    <t>două sute șaizeci și cinci</t>
  </si>
  <si>
    <t>două sute șaizeci și șase</t>
  </si>
  <si>
    <t>două sute șaizeci și șapte</t>
  </si>
  <si>
    <t>două sute șaizeci și opt</t>
  </si>
  <si>
    <t>două sute șaizeci și nouă</t>
  </si>
  <si>
    <t>două sute șaptezeci</t>
  </si>
  <si>
    <t>două sute șaptezeci și unu</t>
  </si>
  <si>
    <t>două sute șaptezeci și una</t>
  </si>
  <si>
    <t>două sute șaptezeci și doi</t>
  </si>
  <si>
    <t>două sute șaptezeci și două</t>
  </si>
  <si>
    <t>două sute șaptezeci și trei</t>
  </si>
  <si>
    <t>două sute șaptezeci și patru</t>
  </si>
  <si>
    <t>două sute șaptezeci și cinci</t>
  </si>
  <si>
    <t>două sute șaptezeci și șase</t>
  </si>
  <si>
    <t>două sute șaptezeci și șapte</t>
  </si>
  <si>
    <t>două sute șaptezeci și opt</t>
  </si>
  <si>
    <t>două sute șaptezeci și nouă</t>
  </si>
  <si>
    <t>două sute optzeci</t>
  </si>
  <si>
    <t>două sute optzeci și unu</t>
  </si>
  <si>
    <t>două sute optzeci și una</t>
  </si>
  <si>
    <t>două sute optzeci și doi</t>
  </si>
  <si>
    <t>două sute optzeci și două</t>
  </si>
  <si>
    <t>două sute optzeci și trei</t>
  </si>
  <si>
    <t>două sute optzeci și patru</t>
  </si>
  <si>
    <t>două sute optzeci și cinci</t>
  </si>
  <si>
    <t>două sute optzeci și șase</t>
  </si>
  <si>
    <t>două sute optzeci și șapte</t>
  </si>
  <si>
    <t>două sute optzeci și opt</t>
  </si>
  <si>
    <t>două sute optzeci și nouă</t>
  </si>
  <si>
    <t>două sute nouăzeci</t>
  </si>
  <si>
    <t>două sute nouăzeci și unu</t>
  </si>
  <si>
    <t>două sute nouăzeci și una</t>
  </si>
  <si>
    <t>două sute nouăzeci și doi</t>
  </si>
  <si>
    <t>două sute nouăzeci și două</t>
  </si>
  <si>
    <t>două sute nouăzeci și trei</t>
  </si>
  <si>
    <t>două sute nouăzeci și patru</t>
  </si>
  <si>
    <t>două sute nouăzeci și cinci</t>
  </si>
  <si>
    <t>două sute nouăzeci și șase</t>
  </si>
  <si>
    <t>două sute nouăzeci și șapte</t>
  </si>
  <si>
    <t>două sute nouăzeci și opt</t>
  </si>
  <si>
    <t>două sute nouăzeci și nouă</t>
  </si>
  <si>
    <t>trei sute</t>
  </si>
  <si>
    <t>trei sute unu</t>
  </si>
  <si>
    <t>trei sute una</t>
  </si>
  <si>
    <t>trei sute doi</t>
  </si>
  <si>
    <t>trei sute două</t>
  </si>
  <si>
    <t>trei sute trei</t>
  </si>
  <si>
    <t>trei sute patru</t>
  </si>
  <si>
    <t>trei sute cinci</t>
  </si>
  <si>
    <t>trei sute șase</t>
  </si>
  <si>
    <t>trei sute șapte</t>
  </si>
  <si>
    <t>trei sute opt</t>
  </si>
  <si>
    <t>trei sute nouă</t>
  </si>
  <si>
    <t>trei sute zece</t>
  </si>
  <si>
    <t>trei sute unsprezece</t>
  </si>
  <si>
    <t>trei sute doisprezece</t>
  </si>
  <si>
    <t>trei sute douăsprezece</t>
  </si>
  <si>
    <t>trei sute treisprezece</t>
  </si>
  <si>
    <t>trei sute paisprezece</t>
  </si>
  <si>
    <t>trei sute cincisprezece</t>
  </si>
  <si>
    <t>trei sute șaisprezece</t>
  </si>
  <si>
    <t>trei sute șaptesprezece</t>
  </si>
  <si>
    <t>trei sute optsprezece</t>
  </si>
  <si>
    <t>trei sute nouăsprezece</t>
  </si>
  <si>
    <t>trei sute douăzeci</t>
  </si>
  <si>
    <t>trei sute douăzeci și unu</t>
  </si>
  <si>
    <t>trei sute douăzeci și una</t>
  </si>
  <si>
    <t>trei sute douăzeci și doi</t>
  </si>
  <si>
    <t>trei sute douăzeci și două</t>
  </si>
  <si>
    <t>trei sute douăzeci și trei</t>
  </si>
  <si>
    <t>trei sute douăzeci și patru</t>
  </si>
  <si>
    <t>trei sute douăzeci și cinci</t>
  </si>
  <si>
    <t>trei sute douăzeci și șase</t>
  </si>
  <si>
    <t>trei sute douăzeci și șapte</t>
  </si>
  <si>
    <t>trei sute douăzeci și opt</t>
  </si>
  <si>
    <t>trei sute douăzeci și nouă</t>
  </si>
  <si>
    <t>trei sute treizeci</t>
  </si>
  <si>
    <t>trei sute treizeci și unu</t>
  </si>
  <si>
    <t>trei sute treizeci și una</t>
  </si>
  <si>
    <t>trei sute treizeci și doi</t>
  </si>
  <si>
    <t>trei sute treizeci și două</t>
  </si>
  <si>
    <t>trei sute treizeci și trei</t>
  </si>
  <si>
    <t>trei sute treizeci și patru</t>
  </si>
  <si>
    <t>trei sute treizeci și cinci</t>
  </si>
  <si>
    <t>trei sute treizeci și șase</t>
  </si>
  <si>
    <t>trei sute treizeci și șapte</t>
  </si>
  <si>
    <t>trei sute treizeci și opt</t>
  </si>
  <si>
    <t>trei sute treizeci și nouă</t>
  </si>
  <si>
    <t>trei sute patruzeci</t>
  </si>
  <si>
    <t>trei sute patruzeci și unu</t>
  </si>
  <si>
    <t>trei sute patruzeci și una</t>
  </si>
  <si>
    <t>trei sute patruzeci și doi</t>
  </si>
  <si>
    <t>trei sute patruzeci și două</t>
  </si>
  <si>
    <t>trei sute patruzeci și trei</t>
  </si>
  <si>
    <t>trei sute patruzeci și patru</t>
  </si>
  <si>
    <t>trei sute patruzeci și cinci</t>
  </si>
  <si>
    <t>trei sute patruzeci și șase</t>
  </si>
  <si>
    <t>trei sute patruzeci și șapte</t>
  </si>
  <si>
    <t>trei sute patruzeci și opt</t>
  </si>
  <si>
    <t>trei sute patruzeci și nouă</t>
  </si>
  <si>
    <t>trei sute cincizeci</t>
  </si>
  <si>
    <t>trei sute cincizeci și unu</t>
  </si>
  <si>
    <t>trei sute cincizeci și una</t>
  </si>
  <si>
    <t>trei sute cincizeci și doi</t>
  </si>
  <si>
    <t>trei sute cincizeci și două</t>
  </si>
  <si>
    <t>trei sute cincizeci și trei</t>
  </si>
  <si>
    <t>trei sute cincizeci și patru</t>
  </si>
  <si>
    <t>trei sute cincizeci și cinci</t>
  </si>
  <si>
    <t>trei sute cincizeci și șase</t>
  </si>
  <si>
    <t>trei sute cincizeci și șapte</t>
  </si>
  <si>
    <t>trei sute cincizeci și opt</t>
  </si>
  <si>
    <t>trei sute cincizeci și nouă</t>
  </si>
  <si>
    <t>trei sute șaizeci</t>
  </si>
  <si>
    <t>trei sute șaizeci și unu</t>
  </si>
  <si>
    <t>trei sute șaizeci și una</t>
  </si>
  <si>
    <t>trei sute șaizeci și doi</t>
  </si>
  <si>
    <t>trei sute șaizeci și două</t>
  </si>
  <si>
    <t>trei sute șaizeci și trei</t>
  </si>
  <si>
    <t>trei sute șaizeci și patru</t>
  </si>
  <si>
    <t>trei sute șaizeci și cinci</t>
  </si>
  <si>
    <t>trei sute șaizeci și șase</t>
  </si>
  <si>
    <t>trei sute șaizeci și șapte</t>
  </si>
  <si>
    <t>trei sute șaizeci și opt</t>
  </si>
  <si>
    <t>trei sute șaizeci și nouă</t>
  </si>
  <si>
    <t>trei sute șaptezeci</t>
  </si>
  <si>
    <t>trei sute șaptezeci și unu</t>
  </si>
  <si>
    <t>trei sute șaptezeci și una</t>
  </si>
  <si>
    <t>trei sute șaptezeci și doi</t>
  </si>
  <si>
    <t>trei sute șaptezeci și două</t>
  </si>
  <si>
    <t>trei sute șaptezeci și trei</t>
  </si>
  <si>
    <t>trei sute șaptezeci și patru</t>
  </si>
  <si>
    <t>trei sute șaptezeci și cinci</t>
  </si>
  <si>
    <t>trei sute șaptezeci și șase</t>
  </si>
  <si>
    <t>trei sute șaptezeci și șapte</t>
  </si>
  <si>
    <t>trei sute șaptezeci și opt</t>
  </si>
  <si>
    <t>trei sute șaptezeci și nouă</t>
  </si>
  <si>
    <t>trei sute optzeci</t>
  </si>
  <si>
    <t>trei sute optzeci și unu</t>
  </si>
  <si>
    <t>trei sute optzeci și una</t>
  </si>
  <si>
    <t>trei sute optzeci și doi</t>
  </si>
  <si>
    <t>trei sute optzeci și două</t>
  </si>
  <si>
    <t>trei sute optzeci și trei</t>
  </si>
  <si>
    <t>trei sute optzeci și patru</t>
  </si>
  <si>
    <t>trei sute optzeci și cinci</t>
  </si>
  <si>
    <t>trei sute optzeci și șase</t>
  </si>
  <si>
    <t>trei sute optzeci și șapte</t>
  </si>
  <si>
    <t>trei sute optzeci și opt</t>
  </si>
  <si>
    <t>trei sute optzeci și nouă</t>
  </si>
  <si>
    <t>trei sute nouăzeci</t>
  </si>
  <si>
    <t>trei sute nouăzeci și unu</t>
  </si>
  <si>
    <t>trei sute nouăzeci și una</t>
  </si>
  <si>
    <t>trei sute nouăzeci și doi</t>
  </si>
  <si>
    <t>trei sute nouăzeci și două</t>
  </si>
  <si>
    <t>trei sute nouăzeci și trei</t>
  </si>
  <si>
    <t>trei sute nouăzeci și patru</t>
  </si>
  <si>
    <t>trei sute nouăzeci și cinci</t>
  </si>
  <si>
    <t>trei sute nouăzeci și șase</t>
  </si>
  <si>
    <t>trei sute nouăzeci și șapte</t>
  </si>
  <si>
    <t>trei sute nouăzeci și opt</t>
  </si>
  <si>
    <t>trei sute nouăzeci și nouă</t>
  </si>
  <si>
    <t>patru sute</t>
  </si>
  <si>
    <t>patru sute unu</t>
  </si>
  <si>
    <t>patru sute una</t>
  </si>
  <si>
    <t>patru sute doi</t>
  </si>
  <si>
    <t>patru sute două</t>
  </si>
  <si>
    <t>patru sute trei</t>
  </si>
  <si>
    <t>patru sute patru</t>
  </si>
  <si>
    <t>patru sute cinci</t>
  </si>
  <si>
    <t>patru sute șase</t>
  </si>
  <si>
    <t>patru sute șapte</t>
  </si>
  <si>
    <t>patru sute opt</t>
  </si>
  <si>
    <t>patru sute nouă</t>
  </si>
  <si>
    <t>patru sute zece</t>
  </si>
  <si>
    <t>patru sute unsprezece</t>
  </si>
  <si>
    <t>patru sute doisprezece</t>
  </si>
  <si>
    <t>patru sute douăsprezece</t>
  </si>
  <si>
    <t>patru sute treisprezece</t>
  </si>
  <si>
    <t>patru sute paisprezece</t>
  </si>
  <si>
    <t>patru sute cincisprezece</t>
  </si>
  <si>
    <t>patru sute șaisprezece</t>
  </si>
  <si>
    <t>patru sute șaptesprezece</t>
  </si>
  <si>
    <t>patru sute optsprezece</t>
  </si>
  <si>
    <t>patru sute nouăsprezece</t>
  </si>
  <si>
    <t>patru sute douăzeci</t>
  </si>
  <si>
    <t>patru sute douăzeci și unu</t>
  </si>
  <si>
    <t>patru sute douăzeci și una</t>
  </si>
  <si>
    <t>patru sute douăzeci și doi</t>
  </si>
  <si>
    <t>patru sute douăzeci și două</t>
  </si>
  <si>
    <t>patru sute douăzeci și trei</t>
  </si>
  <si>
    <t>patru sute douăzeci și patru</t>
  </si>
  <si>
    <t>patru sute douăzeci și cinci</t>
  </si>
  <si>
    <t>patru sute douăzeci și șase</t>
  </si>
  <si>
    <t>patru sute douăzeci și șapte</t>
  </si>
  <si>
    <t>patru sute douăzeci și opt</t>
  </si>
  <si>
    <t>patru sute douăzeci și nouă</t>
  </si>
  <si>
    <t>patru sute treizeci</t>
  </si>
  <si>
    <t>patru sute treizeci și unu</t>
  </si>
  <si>
    <t>patru sute treizeci și una</t>
  </si>
  <si>
    <t>patru sute treizeci și doi</t>
  </si>
  <si>
    <t>patru sute treizeci și două</t>
  </si>
  <si>
    <t>patru sute treizeci și trei</t>
  </si>
  <si>
    <t>patru sute treizeci și patru</t>
  </si>
  <si>
    <t>patru sute treizeci și cinci</t>
  </si>
  <si>
    <t>patru sute treizeci și șase</t>
  </si>
  <si>
    <t>patru sute treizeci și șapte</t>
  </si>
  <si>
    <t>patru sute treizeci și opt</t>
  </si>
  <si>
    <t>patru sute treizeci și nouă</t>
  </si>
  <si>
    <t>patru sute patruzeci</t>
  </si>
  <si>
    <t>patru sute patruzeci și unu</t>
  </si>
  <si>
    <t>patru sute patruzeci și una</t>
  </si>
  <si>
    <t>patru sute patruzeci și doi</t>
  </si>
  <si>
    <t>patru sute patruzeci și două</t>
  </si>
  <si>
    <t>patru sute patruzeci și trei</t>
  </si>
  <si>
    <t>patru sute patruzeci și patru</t>
  </si>
  <si>
    <t>patru sute patruzeci și cinci</t>
  </si>
  <si>
    <t>patru sute patruzeci și șase</t>
  </si>
  <si>
    <t>patru sute patruzeci și șapte</t>
  </si>
  <si>
    <t>patru sute patruzeci și opt</t>
  </si>
  <si>
    <t>patru sute patruzeci și nouă</t>
  </si>
  <si>
    <t>patru sute cincizeci</t>
  </si>
  <si>
    <t>patru sute cincizeci și unu</t>
  </si>
  <si>
    <t>patru sute cincizeci și una</t>
  </si>
  <si>
    <t>patru sute cincizeci și doi</t>
  </si>
  <si>
    <t>patru sute cincizeci și două</t>
  </si>
  <si>
    <t>patru sute cincizeci și trei</t>
  </si>
  <si>
    <t>patru sute cincizeci și patru</t>
  </si>
  <si>
    <t>patru sute cincizeci și cinci</t>
  </si>
  <si>
    <t>patru sute cincizeci și șase</t>
  </si>
  <si>
    <t>patru sute cincizeci și șapte</t>
  </si>
  <si>
    <t>patru sute cincizeci și opt</t>
  </si>
  <si>
    <t>patru sute cincizeci și nouă</t>
  </si>
  <si>
    <t>patru sute șaizeci</t>
  </si>
  <si>
    <t>patru sute șaizeci și unu</t>
  </si>
  <si>
    <t>patru sute șaizeci și una</t>
  </si>
  <si>
    <t>patru sute șaizeci și doi</t>
  </si>
  <si>
    <t>patru sute șaizeci și două</t>
  </si>
  <si>
    <t>patru sute șaizeci și trei</t>
  </si>
  <si>
    <t>patru sute șaizeci și patru</t>
  </si>
  <si>
    <t>patru sute șaizeci și cinci</t>
  </si>
  <si>
    <t>patru sute șaizeci și șase</t>
  </si>
  <si>
    <t>patru sute șaizeci și șapte</t>
  </si>
  <si>
    <t>patru sute șaizeci și opt</t>
  </si>
  <si>
    <t>patru sute șaizeci și nouă</t>
  </si>
  <si>
    <t>patru sute șaptezeci</t>
  </si>
  <si>
    <t>patru sute șaptezeci și unu</t>
  </si>
  <si>
    <t>patru sute șaptezeci și una</t>
  </si>
  <si>
    <t>patru sute șaptezeci și doi</t>
  </si>
  <si>
    <t>patru sute șaptezeci și două</t>
  </si>
  <si>
    <t>patru sute șaptezeci și trei</t>
  </si>
  <si>
    <t>patru sute șaptezeci și patru</t>
  </si>
  <si>
    <t>patru sute șaptezeci și cinci</t>
  </si>
  <si>
    <t>patru sute șaptezeci și șase</t>
  </si>
  <si>
    <t>patru sute șaptezeci și șapte</t>
  </si>
  <si>
    <t>patru sute șaptezeci și opt</t>
  </si>
  <si>
    <t>patru sute șaptezeci și nouă</t>
  </si>
  <si>
    <t>patru sute optzeci</t>
  </si>
  <si>
    <t>patru sute optzeci și unu</t>
  </si>
  <si>
    <t>patru sute optzeci și una</t>
  </si>
  <si>
    <t>patru sute optzeci și doi</t>
  </si>
  <si>
    <t>patru sute optzeci și două</t>
  </si>
  <si>
    <t>patru sute optzeci și trei</t>
  </si>
  <si>
    <t>patru sute optzeci și patru</t>
  </si>
  <si>
    <t>patru sute optzeci și cinci</t>
  </si>
  <si>
    <t>patru sute optzeci și șase</t>
  </si>
  <si>
    <t>patru sute optzeci și șapte</t>
  </si>
  <si>
    <t>patru sute optzeci și opt</t>
  </si>
  <si>
    <t>patru sute optzeci și nouă</t>
  </si>
  <si>
    <t>patru sute nouăzeci</t>
  </si>
  <si>
    <t>patru sute nouăzeci și unu</t>
  </si>
  <si>
    <t>patru sute nouăzeci și una</t>
  </si>
  <si>
    <t>patru sute nouăzeci și doi</t>
  </si>
  <si>
    <t>patru sute nouăzeci și două</t>
  </si>
  <si>
    <t>patru sute nouăzeci și trei</t>
  </si>
  <si>
    <t>patru sute nouăzeci și patru</t>
  </si>
  <si>
    <t>patru sute nouăzeci și cinci</t>
  </si>
  <si>
    <t>patru sute nouăzeci și șase</t>
  </si>
  <si>
    <t>patru sute nouăzeci și șapte</t>
  </si>
  <si>
    <t>patru sute nouăzeci și opt</t>
  </si>
  <si>
    <t>patru sute nouăzeci și nouă</t>
  </si>
  <si>
    <t>cinci sute</t>
  </si>
  <si>
    <t>cinci sute unu</t>
  </si>
  <si>
    <t>cinci sute una</t>
  </si>
  <si>
    <t>cinci sute doi</t>
  </si>
  <si>
    <t>cinci sute două</t>
  </si>
  <si>
    <t>cinci sute trei</t>
  </si>
  <si>
    <t>cinci sute patru</t>
  </si>
  <si>
    <t>cinci sute cinci</t>
  </si>
  <si>
    <t>cinci sute șase</t>
  </si>
  <si>
    <t>cinci sute șapte</t>
  </si>
  <si>
    <t>cinci sute opt</t>
  </si>
  <si>
    <t>cinci sute nouă</t>
  </si>
  <si>
    <t>cinci sute zece</t>
  </si>
  <si>
    <t>cinci sute unsprezece</t>
  </si>
  <si>
    <t>cinci sute doisprezece</t>
  </si>
  <si>
    <t>cinci sute douăsprezece</t>
  </si>
  <si>
    <t>cinci sute treisprezece</t>
  </si>
  <si>
    <t>cinci sute paisprezece</t>
  </si>
  <si>
    <t>cinci sute cincisprezece</t>
  </si>
  <si>
    <t>cinci sute șaisprezece</t>
  </si>
  <si>
    <t>cinci sute șaptesprezece</t>
  </si>
  <si>
    <t>cinci sute optsprezece</t>
  </si>
  <si>
    <t>cinci sute nouăsprezece</t>
  </si>
  <si>
    <t>cinci sute douăzeci</t>
  </si>
  <si>
    <t>cinci sute douăzeci și unu</t>
  </si>
  <si>
    <t>cinci sute douăzeci și una</t>
  </si>
  <si>
    <t>cinci sute douăzeci și doi</t>
  </si>
  <si>
    <t>cinci sute douăzeci și două</t>
  </si>
  <si>
    <t>cinci sute douăzeci și trei</t>
  </si>
  <si>
    <t>cinci sute douăzeci și patru</t>
  </si>
  <si>
    <t>cinci sute douăzeci și cinci</t>
  </si>
  <si>
    <t>cinci sute douăzeci și șase</t>
  </si>
  <si>
    <t>cinci sute douăzeci și șapte</t>
  </si>
  <si>
    <t>cinci sute douăzeci și opt</t>
  </si>
  <si>
    <t>cinci sute douăzeci și nouă</t>
  </si>
  <si>
    <t>cinci sute treizeci</t>
  </si>
  <si>
    <t>cinci sute treizeci și unu</t>
  </si>
  <si>
    <t>cinci sute treizeci și una</t>
  </si>
  <si>
    <t>cinci sute treizeci și doi</t>
  </si>
  <si>
    <t>cinci sute treizeci și două</t>
  </si>
  <si>
    <t>cinci sute treizeci și trei</t>
  </si>
  <si>
    <t>cinci sute treizeci și patru</t>
  </si>
  <si>
    <t>cinci sute treizeci și cinci</t>
  </si>
  <si>
    <t>cinci sute treizeci și șase</t>
  </si>
  <si>
    <t>cinci sute treizeci și șapte</t>
  </si>
  <si>
    <t>cinci sute treizeci și opt</t>
  </si>
  <si>
    <t>cinci sute treizeci și nouă</t>
  </si>
  <si>
    <t>cinci sute patruzeci</t>
  </si>
  <si>
    <t>cinci sute patruzeci și unu</t>
  </si>
  <si>
    <t>cinci sute patruzeci și una</t>
  </si>
  <si>
    <t>cinci sute patruzeci și doi</t>
  </si>
  <si>
    <t>cinci sute patruzeci și două</t>
  </si>
  <si>
    <t>cinci sute patruzeci și trei</t>
  </si>
  <si>
    <t>cinci sute patruzeci și patru</t>
  </si>
  <si>
    <t>cinci sute patruzeci și cinci</t>
  </si>
  <si>
    <t>cinci sute patruzeci și șase</t>
  </si>
  <si>
    <t>cinci sute patruzeci și șapte</t>
  </si>
  <si>
    <t>cinci sute patruzeci și opt</t>
  </si>
  <si>
    <t>cinci sute patruzeci și nouă</t>
  </si>
  <si>
    <t>cinci sute cincizeci</t>
  </si>
  <si>
    <t>cinci sute cincizeci și unu</t>
  </si>
  <si>
    <t>cinci sute cincizeci și una</t>
  </si>
  <si>
    <t>cinci sute cincizeci și doi</t>
  </si>
  <si>
    <t>cinci sute cincizeci și două</t>
  </si>
  <si>
    <t>cinci sute cincizeci și trei</t>
  </si>
  <si>
    <t>cinci sute cincizeci și patru</t>
  </si>
  <si>
    <t>cinci sute cincizeci și cinci</t>
  </si>
  <si>
    <t>cinci sute cincizeci și șase</t>
  </si>
  <si>
    <t>cinci sute cincizeci și șapte</t>
  </si>
  <si>
    <t>cinci sute cincizeci și opt</t>
  </si>
  <si>
    <t>cinci sute cincizeci și nouă</t>
  </si>
  <si>
    <t>cinci sute șaizeci</t>
  </si>
  <si>
    <t>cinci sute șaizeci și unu</t>
  </si>
  <si>
    <t>cinci sute șaizeci și una</t>
  </si>
  <si>
    <t>cinci sute șaizeci și doi</t>
  </si>
  <si>
    <t>cinci sute șaizeci și două</t>
  </si>
  <si>
    <t>cinci sute șaizeci și trei</t>
  </si>
  <si>
    <t>cinci sute șaizeci și patru</t>
  </si>
  <si>
    <t>cinci sute șaizeci și cinci</t>
  </si>
  <si>
    <t>cinci sute șaizeci și șase</t>
  </si>
  <si>
    <t>cinci sute șaizeci și șapte</t>
  </si>
  <si>
    <t>cinci sute șaizeci și opt</t>
  </si>
  <si>
    <t>cinci sute șaizeci și nouă</t>
  </si>
  <si>
    <t>cinci sute șaptezeci</t>
  </si>
  <si>
    <t>cinci sute șaptezeci și unu</t>
  </si>
  <si>
    <t>cinci sute șaptezeci și una</t>
  </si>
  <si>
    <t>cinci sute șaptezeci și doi</t>
  </si>
  <si>
    <t>cinci sute șaptezeci și două</t>
  </si>
  <si>
    <t>cinci sute șaptezeci și trei</t>
  </si>
  <si>
    <t>cinci sute șaptezeci și patru</t>
  </si>
  <si>
    <t>cinci sute șaptezeci și cinci</t>
  </si>
  <si>
    <t>cinci sute șaptezeci și șase</t>
  </si>
  <si>
    <t>cinci sute șaptezeci și șapte</t>
  </si>
  <si>
    <t>cinci sute șaptezeci și opt</t>
  </si>
  <si>
    <t>cinci sute șaptezeci și nouă</t>
  </si>
  <si>
    <t>cinci sute optzeci</t>
  </si>
  <si>
    <t>cinci sute optzeci și unu</t>
  </si>
  <si>
    <t>cinci sute optzeci și una</t>
  </si>
  <si>
    <t>cinci sute optzeci și doi</t>
  </si>
  <si>
    <t>cinci sute optzeci și două</t>
  </si>
  <si>
    <t>cinci sute optzeci și trei</t>
  </si>
  <si>
    <t>cinci sute optzeci și patru</t>
  </si>
  <si>
    <t>cinci sute optzeci și cinci</t>
  </si>
  <si>
    <t>cinci sute optzeci și șase</t>
  </si>
  <si>
    <t>cinci sute optzeci și șapte</t>
  </si>
  <si>
    <t>cinci sute optzeci și opt</t>
  </si>
  <si>
    <t>cinci sute optzeci și nouă</t>
  </si>
  <si>
    <t>cinci sute nouăzeci</t>
  </si>
  <si>
    <t>cinci sute nouăzeci și unu</t>
  </si>
  <si>
    <t>cinci sute nouăzeci și una</t>
  </si>
  <si>
    <t>cinci sute nouăzeci și doi</t>
  </si>
  <si>
    <t>cinci sute nouăzeci și două</t>
  </si>
  <si>
    <t>cinci sute nouăzeci și trei</t>
  </si>
  <si>
    <t>cinci sute nouăzeci și patru</t>
  </si>
  <si>
    <t>cinci sute nouăzeci și cinci</t>
  </si>
  <si>
    <t>cinci sute nouăzeci și șase</t>
  </si>
  <si>
    <t>cinci sute nouăzeci și șapte</t>
  </si>
  <si>
    <t>cinci sute nouăzeci și opt</t>
  </si>
  <si>
    <t>cinci sute nouăzeci și nouă</t>
  </si>
  <si>
    <t>șase sute</t>
  </si>
  <si>
    <t>șase sute unu</t>
  </si>
  <si>
    <t>șase sute una</t>
  </si>
  <si>
    <t>șase sute doi</t>
  </si>
  <si>
    <t>șase sute două</t>
  </si>
  <si>
    <t>șase sute trei</t>
  </si>
  <si>
    <t>șase sute patru</t>
  </si>
  <si>
    <t>șase sute cinci</t>
  </si>
  <si>
    <t>șase sute șase</t>
  </si>
  <si>
    <t>șase sute șapte</t>
  </si>
  <si>
    <t>șase sute opt</t>
  </si>
  <si>
    <t>șase sute nouă</t>
  </si>
  <si>
    <t>șase sute zece</t>
  </si>
  <si>
    <t>șase sute unsprezece</t>
  </si>
  <si>
    <t>șase sute doisprezece</t>
  </si>
  <si>
    <t>șase sute douăsprezece</t>
  </si>
  <si>
    <t>șase sute treisprezece</t>
  </si>
  <si>
    <t>șase sute paisprezece</t>
  </si>
  <si>
    <t>șase sute cincisprezece</t>
  </si>
  <si>
    <t>șase sute șaisprezece</t>
  </si>
  <si>
    <t>șase sute șaptesprezece</t>
  </si>
  <si>
    <t>șase sute optsprezece</t>
  </si>
  <si>
    <t>șase sute nouăsprezece</t>
  </si>
  <si>
    <t>șase sute douăzeci</t>
  </si>
  <si>
    <t>șase sute douăzeci și unu</t>
  </si>
  <si>
    <t>șase sute douăzeci și una</t>
  </si>
  <si>
    <t>șase sute douăzeci și doi</t>
  </si>
  <si>
    <t>șase sute douăzeci și două</t>
  </si>
  <si>
    <t>șase sute douăzeci și trei</t>
  </si>
  <si>
    <t>șase sute douăzeci și patru</t>
  </si>
  <si>
    <t>șase sute douăzeci și cinci</t>
  </si>
  <si>
    <t>șase sute douăzeci și șase</t>
  </si>
  <si>
    <t>șase sute douăzeci și șapte</t>
  </si>
  <si>
    <t>șase sute douăzeci și opt</t>
  </si>
  <si>
    <t>șase sute douăzeci și nouă</t>
  </si>
  <si>
    <t>șase sute treizeci</t>
  </si>
  <si>
    <t>șase sute treizeci și unu</t>
  </si>
  <si>
    <t>șase sute treizeci și una</t>
  </si>
  <si>
    <t>șase sute treizeci și doi</t>
  </si>
  <si>
    <t>șase sute treizeci și două</t>
  </si>
  <si>
    <t>șase sute treizeci și trei</t>
  </si>
  <si>
    <t>șase sute treizeci și patru</t>
  </si>
  <si>
    <t>șase sute treizeci și cinci</t>
  </si>
  <si>
    <t>șase sute treizeci și șase</t>
  </si>
  <si>
    <t>șase sute treizeci și șapte</t>
  </si>
  <si>
    <t>șase sute treizeci și opt</t>
  </si>
  <si>
    <t>șase sute treizeci și nouă</t>
  </si>
  <si>
    <t>șase sute patruzeci</t>
  </si>
  <si>
    <t>șase sute patruzeci și unu</t>
  </si>
  <si>
    <t>șase sute patruzeci și una</t>
  </si>
  <si>
    <t>șase sute patruzeci și doi</t>
  </si>
  <si>
    <t>șase sute patruzeci și două</t>
  </si>
  <si>
    <t>șase sute patruzeci și trei</t>
  </si>
  <si>
    <t>șase sute patruzeci și patru</t>
  </si>
  <si>
    <t>șase sute patruzeci și cinci</t>
  </si>
  <si>
    <t>șase sute patruzeci și șase</t>
  </si>
  <si>
    <t>șase sute patruzeci și șapte</t>
  </si>
  <si>
    <t>șase sute patruzeci și opt</t>
  </si>
  <si>
    <t>șase sute patruzeci și nouă</t>
  </si>
  <si>
    <t>șase sute cincizeci</t>
  </si>
  <si>
    <t>șase sute cincizeci și unu</t>
  </si>
  <si>
    <t>șase sute cincizeci și una</t>
  </si>
  <si>
    <t>șase sute cincizeci și doi</t>
  </si>
  <si>
    <t>șase sute cincizeci și două</t>
  </si>
  <si>
    <t>șase sute cincizeci și trei</t>
  </si>
  <si>
    <t>șase sute cincizeci și patru</t>
  </si>
  <si>
    <t>șase sute cincizeci și cinci</t>
  </si>
  <si>
    <t>șase sute cincizeci și șase</t>
  </si>
  <si>
    <t>șase sute cincizeci și șapte</t>
  </si>
  <si>
    <t>șase sute cincizeci și opt</t>
  </si>
  <si>
    <t>șase sute cincizeci și nouă</t>
  </si>
  <si>
    <t>șase sute șaizeci</t>
  </si>
  <si>
    <t>șase sute șaizeci și unu</t>
  </si>
  <si>
    <t>șase sute șaizeci și una</t>
  </si>
  <si>
    <t>șase sute șaizeci și doi</t>
  </si>
  <si>
    <t>șase sute șaizeci și două</t>
  </si>
  <si>
    <t>șase sute șaizeci și trei</t>
  </si>
  <si>
    <t>șase sute șaizeci și patru</t>
  </si>
  <si>
    <t>șase sute șaizeci și cinci</t>
  </si>
  <si>
    <t>șase sute șaizeci și șase</t>
  </si>
  <si>
    <t>șase sute șaizeci și șapte</t>
  </si>
  <si>
    <t>șase sute șaizeci și opt</t>
  </si>
  <si>
    <t>șase sute șaizeci și nouă</t>
  </si>
  <si>
    <t>șase sute șaptezeci</t>
  </si>
  <si>
    <t>șase sute șaptezeci și unu</t>
  </si>
  <si>
    <t>șase sute șaptezeci și una</t>
  </si>
  <si>
    <t>șase sute șaptezeci și doi</t>
  </si>
  <si>
    <t>șase sute șaptezeci și două</t>
  </si>
  <si>
    <t>șase sute șaptezeci și trei</t>
  </si>
  <si>
    <t>șase sute șaptezeci și patru</t>
  </si>
  <si>
    <t>șase sute șaptezeci și cinci</t>
  </si>
  <si>
    <t>șase sute șaptezeci și șase</t>
  </si>
  <si>
    <t>șase sute șaptezeci și șapte</t>
  </si>
  <si>
    <t>șase sute șaptezeci și opt</t>
  </si>
  <si>
    <t>șase sute șaptezeci și nouă</t>
  </si>
  <si>
    <t>șase sute optzeci</t>
  </si>
  <si>
    <t>șase sute optzeci și unu</t>
  </si>
  <si>
    <t>șase sute optzeci și una</t>
  </si>
  <si>
    <t>șase sute optzeci și doi</t>
  </si>
  <si>
    <t>șase sute optzeci și două</t>
  </si>
  <si>
    <t>șase sute optzeci și trei</t>
  </si>
  <si>
    <t>șase sute optzeci și patru</t>
  </si>
  <si>
    <t>șase sute optzeci și cinci</t>
  </si>
  <si>
    <t>șase sute optzeci și șase</t>
  </si>
  <si>
    <t>șase sute optzeci și șapte</t>
  </si>
  <si>
    <t>șase sute optzeci și opt</t>
  </si>
  <si>
    <t>șase sute optzeci și nouă</t>
  </si>
  <si>
    <t>șase sute nouăzeci</t>
  </si>
  <si>
    <t>șase sute nouăzeci și unu</t>
  </si>
  <si>
    <t>șase sute nouăzeci și una</t>
  </si>
  <si>
    <t>șase sute nouăzeci și doi</t>
  </si>
  <si>
    <t>șase sute nouăzeci și două</t>
  </si>
  <si>
    <t>șase sute nouăzeci și trei</t>
  </si>
  <si>
    <t>șase sute nouăzeci și patru</t>
  </si>
  <si>
    <t>șase sute nouăzeci și cinci</t>
  </si>
  <si>
    <t>șase sute nouăzeci și șase</t>
  </si>
  <si>
    <t>șase sute nouăzeci și șapte</t>
  </si>
  <si>
    <t>șase sute nouăzeci și opt</t>
  </si>
  <si>
    <t>șase sute nouăzeci și nouă</t>
  </si>
  <si>
    <t>șapte sute</t>
  </si>
  <si>
    <t>șapte sute unu</t>
  </si>
  <si>
    <t>șapte sute una</t>
  </si>
  <si>
    <t>șapte sute doi</t>
  </si>
  <si>
    <t>șapte sute două</t>
  </si>
  <si>
    <t>șapte sute trei</t>
  </si>
  <si>
    <t>șapte sute patru</t>
  </si>
  <si>
    <t>șapte sute cinci</t>
  </si>
  <si>
    <t>șapte sute șase</t>
  </si>
  <si>
    <t>șapte sute șapte</t>
  </si>
  <si>
    <t>șapte sute opt</t>
  </si>
  <si>
    <t>șapte sute nouă</t>
  </si>
  <si>
    <t>șapte sute zece</t>
  </si>
  <si>
    <t>șapte sute unsprezece</t>
  </si>
  <si>
    <t>șapte sute doisprezece</t>
  </si>
  <si>
    <t>șapte sute douăsprezece</t>
  </si>
  <si>
    <t>șapte sute treisprezece</t>
  </si>
  <si>
    <t>șapte sute paisprezece</t>
  </si>
  <si>
    <t>șapte sute cincisprezece</t>
  </si>
  <si>
    <t>șapte sute șaisprezece</t>
  </si>
  <si>
    <t>șapte sute șaptesprezece</t>
  </si>
  <si>
    <t>șapte sute optsprezece</t>
  </si>
  <si>
    <t>șapte sute nouăsprezece</t>
  </si>
  <si>
    <t>șapte sute douăzeci</t>
  </si>
  <si>
    <t>șapte sute douăzeci și unu</t>
  </si>
  <si>
    <t>șapte sute douăzeci și una</t>
  </si>
  <si>
    <t>șapte sute douăzeci și doi</t>
  </si>
  <si>
    <t>șapte sute douăzeci și două</t>
  </si>
  <si>
    <t>șapte sute douăzeci și trei</t>
  </si>
  <si>
    <t>șapte sute douăzeci și patru</t>
  </si>
  <si>
    <t>șapte sute douăzeci și cinci</t>
  </si>
  <si>
    <t>șapte sute douăzeci și șase</t>
  </si>
  <si>
    <t>șapte sute douăzeci și șapte</t>
  </si>
  <si>
    <t>șapte sute douăzeci și opt</t>
  </si>
  <si>
    <t>șapte sute douăzeci și nouă</t>
  </si>
  <si>
    <t>șapte sute treizeci</t>
  </si>
  <si>
    <t>șapte sute treizeci și unu</t>
  </si>
  <si>
    <t>șapte sute treizeci și una</t>
  </si>
  <si>
    <t>șapte sute treizeci și doi</t>
  </si>
  <si>
    <t>șapte sute treizeci și două</t>
  </si>
  <si>
    <t>șapte sute treizeci și trei</t>
  </si>
  <si>
    <t>șapte sute treizeci și patru</t>
  </si>
  <si>
    <t>șapte sute treizeci și cinci</t>
  </si>
  <si>
    <t>șapte sute treizeci și șase</t>
  </si>
  <si>
    <t>șapte sute treizeci și șapte</t>
  </si>
  <si>
    <t>șapte sute treizeci și opt</t>
  </si>
  <si>
    <t>șapte sute treizeci și nouă</t>
  </si>
  <si>
    <t>șapte sute patruzeci</t>
  </si>
  <si>
    <t>șapte sute patruzeci și unu</t>
  </si>
  <si>
    <t>șapte sute patruzeci și una</t>
  </si>
  <si>
    <t>șapte sute patruzeci și doi</t>
  </si>
  <si>
    <t>șapte sute patruzeci și două</t>
  </si>
  <si>
    <t>șapte sute patruzeci și trei</t>
  </si>
  <si>
    <t>șapte sute patruzeci și patru</t>
  </si>
  <si>
    <t>șapte sute patruzeci și cinci</t>
  </si>
  <si>
    <t>șapte sute patruzeci și șase</t>
  </si>
  <si>
    <t>șapte sute patruzeci și șapte</t>
  </si>
  <si>
    <t>șapte sute patruzeci și opt</t>
  </si>
  <si>
    <t>șapte sute patruzeci și nouă</t>
  </si>
  <si>
    <t>șapte sute cincizeci</t>
  </si>
  <si>
    <t>șapte sute cincizeci și unu</t>
  </si>
  <si>
    <t>șapte sute cincizeci și una</t>
  </si>
  <si>
    <t>șapte sute cincizeci și doi</t>
  </si>
  <si>
    <t>șapte sute cincizeci și două</t>
  </si>
  <si>
    <t>șapte sute cincizeci și trei</t>
  </si>
  <si>
    <t>șapte sute cincizeci și patru</t>
  </si>
  <si>
    <t>șapte sute cincizeci și cinci</t>
  </si>
  <si>
    <t>șapte sute cincizeci și șase</t>
  </si>
  <si>
    <t>șapte sute cincizeci și șapte</t>
  </si>
  <si>
    <t>șapte sute cincizeci și opt</t>
  </si>
  <si>
    <t>șapte sute cincizeci și nouă</t>
  </si>
  <si>
    <t>șapte sute șaizeci</t>
  </si>
  <si>
    <t>șapte sute șaizeci și unu</t>
  </si>
  <si>
    <t>șapte sute șaizeci și una</t>
  </si>
  <si>
    <t>șapte sute șaizeci și doi</t>
  </si>
  <si>
    <t>șapte sute șaizeci și două</t>
  </si>
  <si>
    <t>șapte sute șaizeci și trei</t>
  </si>
  <si>
    <t>șapte sute șaizeci și patru</t>
  </si>
  <si>
    <t>șapte sute șaizeci și cinci</t>
  </si>
  <si>
    <t>șapte sute șaizeci și șase</t>
  </si>
  <si>
    <t>șapte sute șaizeci și șapte</t>
  </si>
  <si>
    <t>șapte sute șaizeci și opt</t>
  </si>
  <si>
    <t>șapte sute șaizeci și nouă</t>
  </si>
  <si>
    <t>șapte sute șaptezeci</t>
  </si>
  <si>
    <t>șapte sute șaptezeci și unu</t>
  </si>
  <si>
    <t>șapte sute șaptezeci și una</t>
  </si>
  <si>
    <t>șapte sute șaptezeci și doi</t>
  </si>
  <si>
    <t>șapte sute șaptezeci și două</t>
  </si>
  <si>
    <t>șapte sute șaptezeci și trei</t>
  </si>
  <si>
    <t>șapte sute șaptezeci și patru</t>
  </si>
  <si>
    <t>șapte sute șaptezeci și cinci</t>
  </si>
  <si>
    <t>șapte sute șaptezeci și șase</t>
  </si>
  <si>
    <t>șapte sute șaptezeci și șapte</t>
  </si>
  <si>
    <t>șapte sute șaptezeci și opt</t>
  </si>
  <si>
    <t>șapte sute șaptezeci și nouă</t>
  </si>
  <si>
    <t>șapte sute optzeci</t>
  </si>
  <si>
    <t>șapte sute optzeci și unu</t>
  </si>
  <si>
    <t>șapte sute optzeci și una</t>
  </si>
  <si>
    <t>șapte sute optzeci și doi</t>
  </si>
  <si>
    <t>șapte sute optzeci și două</t>
  </si>
  <si>
    <t>șapte sute optzeci și trei</t>
  </si>
  <si>
    <t>șapte sute optzeci și patru</t>
  </si>
  <si>
    <t>șapte sute optzeci și cinci</t>
  </si>
  <si>
    <t>șapte sute optzeci și șase</t>
  </si>
  <si>
    <t>șapte sute optzeci și șapte</t>
  </si>
  <si>
    <t>șapte sute optzeci și opt</t>
  </si>
  <si>
    <t>șapte sute optzeci și nouă</t>
  </si>
  <si>
    <t>șapte sute nouăzeci</t>
  </si>
  <si>
    <t>șapte sute nouăzeci și unu</t>
  </si>
  <si>
    <t>șapte sute nouăzeci și una</t>
  </si>
  <si>
    <t>șapte sute nouăzeci și doi</t>
  </si>
  <si>
    <t>șapte sute nouăzeci și două</t>
  </si>
  <si>
    <t>șapte sute nouăzeci și trei</t>
  </si>
  <si>
    <t>șapte sute nouăzeci și patru</t>
  </si>
  <si>
    <t>șapte sute nouăzeci și cinci</t>
  </si>
  <si>
    <t>șapte sute nouăzeci și șase</t>
  </si>
  <si>
    <t>șapte sute nouăzeci și șapte</t>
  </si>
  <si>
    <t>șapte sute nouăzeci și opt</t>
  </si>
  <si>
    <t>șapte sute nouăzeci și nouă</t>
  </si>
  <si>
    <t>opt sute</t>
  </si>
  <si>
    <t>opt sute unu</t>
  </si>
  <si>
    <t>opt sute una</t>
  </si>
  <si>
    <t>opt sute doi</t>
  </si>
  <si>
    <t>opt sute două</t>
  </si>
  <si>
    <t>opt sute trei</t>
  </si>
  <si>
    <t>opt sute patru</t>
  </si>
  <si>
    <t>opt sute cinci</t>
  </si>
  <si>
    <t>opt sute șase</t>
  </si>
  <si>
    <t>opt sute șapte</t>
  </si>
  <si>
    <t>opt sute opt</t>
  </si>
  <si>
    <t>opt sute nouă</t>
  </si>
  <si>
    <t>opt sute zece</t>
  </si>
  <si>
    <t>opt sute unsprezece</t>
  </si>
  <si>
    <t>opt sute doisprezece</t>
  </si>
  <si>
    <t>opt sute douăsprezece</t>
  </si>
  <si>
    <t>opt sute treisprezece</t>
  </si>
  <si>
    <t>opt sute paisprezece</t>
  </si>
  <si>
    <t>opt sute cincisprezece</t>
  </si>
  <si>
    <t>opt sute șaisprezece</t>
  </si>
  <si>
    <t>opt sute șaptesprezece</t>
  </si>
  <si>
    <t>opt sute optsprezece</t>
  </si>
  <si>
    <t>opt sute nouăsprezece</t>
  </si>
  <si>
    <t>opt sute douăzeci</t>
  </si>
  <si>
    <t>opt sute douăzeci și unu</t>
  </si>
  <si>
    <t>opt sute douăzeci și una</t>
  </si>
  <si>
    <t>opt sute douăzeci și doi</t>
  </si>
  <si>
    <t>opt sute douăzeci și două</t>
  </si>
  <si>
    <t>opt sute douăzeci și trei</t>
  </si>
  <si>
    <t>opt sute douăzeci și patru</t>
  </si>
  <si>
    <t>opt sute douăzeci și cinci</t>
  </si>
  <si>
    <t>opt sute douăzeci și șase</t>
  </si>
  <si>
    <t>opt sute douăzeci și șapte</t>
  </si>
  <si>
    <t>opt sute douăzeci și opt</t>
  </si>
  <si>
    <t>opt sute douăzeci și nouă</t>
  </si>
  <si>
    <t>opt sute treizeci</t>
  </si>
  <si>
    <t>opt sute treizeci și unu</t>
  </si>
  <si>
    <t>opt sute treizeci și una</t>
  </si>
  <si>
    <t>opt sute treizeci și doi</t>
  </si>
  <si>
    <t>opt sute treizeci și două</t>
  </si>
  <si>
    <t>opt sute treizeci și trei</t>
  </si>
  <si>
    <t>opt sute treizeci și patru</t>
  </si>
  <si>
    <t>opt sute treizeci și cinci</t>
  </si>
  <si>
    <t>opt sute treizeci și șase</t>
  </si>
  <si>
    <t>opt sute treizeci și șapte</t>
  </si>
  <si>
    <t>opt sute treizeci și opt</t>
  </si>
  <si>
    <t>opt sute treizeci și nouă</t>
  </si>
  <si>
    <t>opt sute patruzeci</t>
  </si>
  <si>
    <t>opt sute patruzeci și unu</t>
  </si>
  <si>
    <t>opt sute patruzeci și una</t>
  </si>
  <si>
    <t>opt sute patruzeci și doi</t>
  </si>
  <si>
    <t>opt sute patruzeci și două</t>
  </si>
  <si>
    <t>opt sute patruzeci și trei</t>
  </si>
  <si>
    <t>opt sute patruzeci și patru</t>
  </si>
  <si>
    <t>opt sute patruzeci și cinci</t>
  </si>
  <si>
    <t>opt sute patruzeci și șase</t>
  </si>
  <si>
    <t>opt sute patruzeci și șapte</t>
  </si>
  <si>
    <t>opt sute patruzeci și opt</t>
  </si>
  <si>
    <t>opt sute patruzeci și nouă</t>
  </si>
  <si>
    <t>opt sute cincizeci</t>
  </si>
  <si>
    <t>opt sute cincizeci și unu</t>
  </si>
  <si>
    <t>opt sute cincizeci și una</t>
  </si>
  <si>
    <t>opt sute cincizeci și doi</t>
  </si>
  <si>
    <t>opt sute cincizeci și două</t>
  </si>
  <si>
    <t>opt sute cincizeci și trei</t>
  </si>
  <si>
    <t>opt sute cincizeci și patru</t>
  </si>
  <si>
    <t>opt sute cincizeci și cinci</t>
  </si>
  <si>
    <t>opt sute cincizeci și șase</t>
  </si>
  <si>
    <t>opt sute cincizeci și șapte</t>
  </si>
  <si>
    <t>opt sute cincizeci și opt</t>
  </si>
  <si>
    <t>opt sute cincizeci și nouă</t>
  </si>
  <si>
    <t>opt sute șaizeci</t>
  </si>
  <si>
    <t>opt sute șaizeci și unu</t>
  </si>
  <si>
    <t>opt sute șaizeci și una</t>
  </si>
  <si>
    <t>opt sute șaizeci și doi</t>
  </si>
  <si>
    <t>opt sute șaizeci și două</t>
  </si>
  <si>
    <t>opt sute șaizeci și trei</t>
  </si>
  <si>
    <t>opt sute șaizeci și patru</t>
  </si>
  <si>
    <t>opt sute șaizeci și cinci</t>
  </si>
  <si>
    <t>opt sute șaizeci și șase</t>
  </si>
  <si>
    <t>opt sute șaizeci și șapte</t>
  </si>
  <si>
    <t>opt sute șaizeci și opt</t>
  </si>
  <si>
    <t>opt sute șaizeci și nouă</t>
  </si>
  <si>
    <t>opt sute șaptezeci</t>
  </si>
  <si>
    <t>opt sute șaptezeci și unu</t>
  </si>
  <si>
    <t>opt sute șaptezeci și una</t>
  </si>
  <si>
    <t>opt sute șaptezeci și doi</t>
  </si>
  <si>
    <t>opt sute șaptezeci și două</t>
  </si>
  <si>
    <t>opt sute șaptezeci și trei</t>
  </si>
  <si>
    <t>opt sute șaptezeci și patru</t>
  </si>
  <si>
    <t>opt sute șaptezeci și cinci</t>
  </si>
  <si>
    <t>opt sute șaptezeci și șase</t>
  </si>
  <si>
    <t>opt sute șaptezeci și șapte</t>
  </si>
  <si>
    <t>opt sute șaptezeci și opt</t>
  </si>
  <si>
    <t>opt sute șaptezeci și nouă</t>
  </si>
  <si>
    <t>opt sute optzeci</t>
  </si>
  <si>
    <t>opt sute optzeci și unu</t>
  </si>
  <si>
    <t>opt sute optzeci și una</t>
  </si>
  <si>
    <t>opt sute optzeci și doi</t>
  </si>
  <si>
    <t>opt sute optzeci și două</t>
  </si>
  <si>
    <t>opt sute optzeci și trei</t>
  </si>
  <si>
    <t>opt sute optzeci și patru</t>
  </si>
  <si>
    <t>opt sute optzeci și cinci</t>
  </si>
  <si>
    <t>opt sute optzeci și șase</t>
  </si>
  <si>
    <t>opt sute optzeci și șapte</t>
  </si>
  <si>
    <t>opt sute optzeci și opt</t>
  </si>
  <si>
    <t>opt sute optzeci și nouă</t>
  </si>
  <si>
    <t>opt sute nouăzeci</t>
  </si>
  <si>
    <t>opt sute nouăzeci și unu</t>
  </si>
  <si>
    <t>opt sute nouăzeci și una</t>
  </si>
  <si>
    <t>opt sute nouăzeci și doi</t>
  </si>
  <si>
    <t>opt sute nouăzeci și două</t>
  </si>
  <si>
    <t>opt sute nouăzeci și trei</t>
  </si>
  <si>
    <t>opt sute nouăzeci și patru</t>
  </si>
  <si>
    <t>opt sute nouăzeci și cinci</t>
  </si>
  <si>
    <t>opt sute nouăzeci și șase</t>
  </si>
  <si>
    <t>opt sute nouăzeci și șapte</t>
  </si>
  <si>
    <t>opt sute nouăzeci și opt</t>
  </si>
  <si>
    <t>opt sute nouăzeci și nouă</t>
  </si>
  <si>
    <t>nouă sute</t>
  </si>
  <si>
    <t>nouă sute unu</t>
  </si>
  <si>
    <t>nouă sute una</t>
  </si>
  <si>
    <t>nouă sute doi</t>
  </si>
  <si>
    <t>nouă sute două</t>
  </si>
  <si>
    <t>nouă sute trei</t>
  </si>
  <si>
    <t>nouă sute patru</t>
  </si>
  <si>
    <t>nouă sute cinci</t>
  </si>
  <si>
    <t>nouă sute șase</t>
  </si>
  <si>
    <t>nouă sute șapte</t>
  </si>
  <si>
    <t>nouă sute opt</t>
  </si>
  <si>
    <t>nouă sute nouă</t>
  </si>
  <si>
    <t>nouă sute zece</t>
  </si>
  <si>
    <t>nouă sute unsprezece</t>
  </si>
  <si>
    <t>nouă sute doisprezece</t>
  </si>
  <si>
    <t>nouă sute douăsprezece</t>
  </si>
  <si>
    <t>nouă sute treisprezece</t>
  </si>
  <si>
    <t>nouă sute paisprezece</t>
  </si>
  <si>
    <t>nouă sute cincisprezece</t>
  </si>
  <si>
    <t>nouă sute șaisprezece</t>
  </si>
  <si>
    <t>nouă sute șaptesprezece</t>
  </si>
  <si>
    <t>nouă sute optsprezece</t>
  </si>
  <si>
    <t>nouă sute nouăsprezece</t>
  </si>
  <si>
    <t>nouă sute douăzeci</t>
  </si>
  <si>
    <t>nouă sute douăzeci și unu</t>
  </si>
  <si>
    <t>nouă sute douăzeci și una</t>
  </si>
  <si>
    <t>nouă sute douăzeci și doi</t>
  </si>
  <si>
    <t>nouă sute douăzeci și două</t>
  </si>
  <si>
    <t>nouă sute douăzeci și trei</t>
  </si>
  <si>
    <t>nouă sute douăzeci și patru</t>
  </si>
  <si>
    <t>nouă sute douăzeci și cinci</t>
  </si>
  <si>
    <t>nouă sute douăzeci și șase</t>
  </si>
  <si>
    <t>nouă sute douăzeci și șapte</t>
  </si>
  <si>
    <t>nouă sute douăzeci și opt</t>
  </si>
  <si>
    <t>nouă sute douăzeci și nouă</t>
  </si>
  <si>
    <t>nouă sute treizeci</t>
  </si>
  <si>
    <t>nouă sute treizeci și unu</t>
  </si>
  <si>
    <t>nouă sute treizeci și una</t>
  </si>
  <si>
    <t>nouă sute treizeci și doi</t>
  </si>
  <si>
    <t>nouă sute treizeci și două</t>
  </si>
  <si>
    <t>nouă sute treizeci și trei</t>
  </si>
  <si>
    <t>nouă sute treizeci și patru</t>
  </si>
  <si>
    <t>nouă sute treizeci și cinci</t>
  </si>
  <si>
    <t>nouă sute treizeci și șase</t>
  </si>
  <si>
    <t>nouă sute treizeci și șapte</t>
  </si>
  <si>
    <t>nouă sute treizeci și opt</t>
  </si>
  <si>
    <t>nouă sute treizeci și nouă</t>
  </si>
  <si>
    <t>nouă sute patruzeci</t>
  </si>
  <si>
    <t>nouă sute patruzeci și unu</t>
  </si>
  <si>
    <t>nouă sute patruzeci și una</t>
  </si>
  <si>
    <t>nouă sute patruzeci și doi</t>
  </si>
  <si>
    <t>nouă sute patruzeci și două</t>
  </si>
  <si>
    <t>nouă sute patruzeci și trei</t>
  </si>
  <si>
    <t>nouă sute patruzeci și patru</t>
  </si>
  <si>
    <t>nouă sute patruzeci și cinci</t>
  </si>
  <si>
    <t>nouă sute patruzeci și șase</t>
  </si>
  <si>
    <t>nouă sute patruzeci și șapte</t>
  </si>
  <si>
    <t>nouă sute patruzeci și opt</t>
  </si>
  <si>
    <t>nouă sute patruzeci și nouă</t>
  </si>
  <si>
    <t>nouă sute cincizeci</t>
  </si>
  <si>
    <t>nouă sute cincizeci și unu</t>
  </si>
  <si>
    <t>nouă sute cincizeci și una</t>
  </si>
  <si>
    <t>nouă sute cincizeci și doi</t>
  </si>
  <si>
    <t>nouă sute cincizeci și două</t>
  </si>
  <si>
    <t>nouă sute cincizeci și trei</t>
  </si>
  <si>
    <t>nouă sute cincizeci și patru</t>
  </si>
  <si>
    <t>nouă sute cincizeci și cinci</t>
  </si>
  <si>
    <t>nouă sute cincizeci și șase</t>
  </si>
  <si>
    <t>nouă sute cincizeci și șapte</t>
  </si>
  <si>
    <t>nouă sute cincizeci și opt</t>
  </si>
  <si>
    <t>nouă sute cincizeci și nouă</t>
  </si>
  <si>
    <t>nouă sute șaizeci</t>
  </si>
  <si>
    <t>nouă sute șaizeci și unu</t>
  </si>
  <si>
    <t>nouă sute șaizeci și una</t>
  </si>
  <si>
    <t>nouă sute șaizeci și doi</t>
  </si>
  <si>
    <t>nouă sute șaizeci și două</t>
  </si>
  <si>
    <t>nouă sute șaizeci și trei</t>
  </si>
  <si>
    <t>nouă sute șaizeci și patru</t>
  </si>
  <si>
    <t>nouă sute șaizeci și cinci</t>
  </si>
  <si>
    <t>nouă sute șaizeci și șase</t>
  </si>
  <si>
    <t>nouă sute șaizeci și șapte</t>
  </si>
  <si>
    <t>nouă sute șaizeci și opt</t>
  </si>
  <si>
    <t>nouă sute șaizeci și nouă</t>
  </si>
  <si>
    <t>nouă sute șaptezeci</t>
  </si>
  <si>
    <t>nouă sute șaptezeci și unu</t>
  </si>
  <si>
    <t>nouă sute șaptezeci și una</t>
  </si>
  <si>
    <t>nouă sute șaptezeci și doi</t>
  </si>
  <si>
    <t>nouă sute șaptezeci și două</t>
  </si>
  <si>
    <t>nouă sute șaptezeci și trei</t>
  </si>
  <si>
    <t>nouă sute șaptezeci și patru</t>
  </si>
  <si>
    <t>nouă sute șaptezeci și cinci</t>
  </si>
  <si>
    <t>nouă sute șaptezeci și șase</t>
  </si>
  <si>
    <t>nouă sute șaptezeci și șapte</t>
  </si>
  <si>
    <t>nouă sute șaptezeci și opt</t>
  </si>
  <si>
    <t>nouă sute șaptezeci și nouă</t>
  </si>
  <si>
    <t>nouă sute optzeci</t>
  </si>
  <si>
    <t>nouă sute optzeci și unu</t>
  </si>
  <si>
    <t>nouă sute optzeci și una</t>
  </si>
  <si>
    <t>nouă sute optzeci și doi</t>
  </si>
  <si>
    <t>nouă sute optzeci și două</t>
  </si>
  <si>
    <t>nouă sute optzeci și trei</t>
  </si>
  <si>
    <t>nouă sute optzeci și patru</t>
  </si>
  <si>
    <t>nouă sute optzeci și cinci</t>
  </si>
  <si>
    <t>nouă sute optzeci și șase</t>
  </si>
  <si>
    <t>nouă sute optzeci și șapte</t>
  </si>
  <si>
    <t>nouă sute optzeci și opt</t>
  </si>
  <si>
    <t>nouă sute optzeci și nouă</t>
  </si>
  <si>
    <t>nouă sute nouăzeci</t>
  </si>
  <si>
    <t>nouă sute nouăzeci și unu</t>
  </si>
  <si>
    <t>nouă sute nouăzeci și una</t>
  </si>
  <si>
    <t>nouă sute nouăzeci și doi</t>
  </si>
  <si>
    <t>nouă sute nouăzeci și două</t>
  </si>
  <si>
    <t>nouă sute nouăzeci și trei</t>
  </si>
  <si>
    <t>nouă sute nouăzeci și patru</t>
  </si>
  <si>
    <t>nouă sute nouăzeci și cinci</t>
  </si>
  <si>
    <t>nouă sute nouăzeci și șase</t>
  </si>
  <si>
    <t>nouă sute nouăzeci și șapte</t>
  </si>
  <si>
    <t>nouă sute nouăzeci și opt</t>
  </si>
  <si>
    <t>nouă sute nouăzeci și nouă</t>
  </si>
  <si>
    <t>Setări</t>
  </si>
  <si>
    <t>Datele firmei apar pe borderou. Cotele de reținere se aplică automat după tipul achiziției.</t>
  </si>
  <si>
    <t>Unitatea (achizitor)</t>
  </si>
  <si>
    <t>Exemplu Colect SRL</t>
  </si>
  <si>
    <t>CIF</t>
  </si>
  <si>
    <t>RO12345678</t>
  </si>
  <si>
    <t>Punct de lucru</t>
  </si>
  <si>
    <t>Str. Depozitelor nr. 4, Ploiești</t>
  </si>
  <si>
    <t>Autorizație (dacă este cazul)</t>
  </si>
  <si>
    <t>Autorizație de mediu nr. 128/2025</t>
  </si>
  <si>
    <t>Achizitor / gestionar</t>
  </si>
  <si>
    <t>Vasile Radu</t>
  </si>
  <si>
    <t>Seria borderourilor</t>
  </si>
  <si>
    <t>BA</t>
  </si>
  <si>
    <t>Plafon zilnic de plată în numerar către aceeași persoană (lei)</t>
  </si>
  <si>
    <t>Tipuri de achiziție</t>
  </si>
  <si>
    <t>Tip achiziție</t>
  </si>
  <si>
    <t>Impozit pe venit reținut</t>
  </si>
  <si>
    <t>Contribuție Fondul pentru mediu</t>
  </si>
  <si>
    <t>Declarația vânzătorului (apare pe borderou)</t>
  </si>
  <si>
    <t>Deșeuri feroase și neferoase</t>
  </si>
  <si>
    <t>Declar pe propria răspundere, sub sancțiunea falsului în declarații, că deșeurile predate provin din gospodăria proprie.</t>
  </si>
  <si>
    <t>Produse agricole</t>
  </si>
  <si>
    <t>Declar pe propria răspundere, sub sancțiunea falsului în declarații, că produsele vândute provin din producția proprie.</t>
  </si>
  <si>
    <t>Alte bunuri</t>
  </si>
  <si>
    <t>Declar pe propria răspundere, sub sancțiunea falsului în declarații, că bunurile vândute îmi aparțin și nu fac obiectul vreunui litigiu.</t>
  </si>
  <si>
    <t>Cotele pentru deșeurile metalice sunt cele în vigoare din 1 august 2025 (impozit de 10% reținut la sursă și contribuția de 3% la Fondul pentru mediu). Pentru produsele agricole și pentru alte bunuri, regimul depinde de situația vânzătorului: stabilește cotele împreună cu contabilul.</t>
  </si>
  <si>
    <t>Mod de plată</t>
  </si>
  <si>
    <t>Numerar</t>
  </si>
  <si>
    <t>Transfer bancar</t>
  </si>
  <si>
    <t>Produse achiziționate</t>
  </si>
  <si>
    <t>Catalogul din care se completează denumirea, unitatea de măsură și prețul pe borderou. Prețul îl poți schimba oricând.</t>
  </si>
  <si>
    <t>Cod</t>
  </si>
  <si>
    <t>Denumire</t>
  </si>
  <si>
    <t>U.M.</t>
  </si>
  <si>
    <t>Preț unitar (lei)</t>
  </si>
  <si>
    <t>D01</t>
  </si>
  <si>
    <t>Fier vechi (oțel)</t>
  </si>
  <si>
    <t>kg</t>
  </si>
  <si>
    <t>D02</t>
  </si>
  <si>
    <t>Fontă</t>
  </si>
  <si>
    <t>D03</t>
  </si>
  <si>
    <t>Cupru</t>
  </si>
  <si>
    <t>D04</t>
  </si>
  <si>
    <t>Aluminiu</t>
  </si>
  <si>
    <t>D05</t>
  </si>
  <si>
    <t>Alamă</t>
  </si>
  <si>
    <t>A01</t>
  </si>
  <si>
    <t>Porumb boabe</t>
  </si>
  <si>
    <t>A02</t>
  </si>
  <si>
    <t>Grâu</t>
  </si>
  <si>
    <t>A03</t>
  </si>
  <si>
    <t>Cartofi</t>
  </si>
  <si>
    <t>A04</t>
  </si>
  <si>
    <t>Mere</t>
  </si>
  <si>
    <t>B01</t>
  </si>
  <si>
    <t>Rafturi metalice second-hand</t>
  </si>
  <si>
    <t>buc</t>
  </si>
  <si>
    <t>Registrul borderourilor de achiziție</t>
  </si>
  <si>
    <t>Un rând pentru fiecare borderou. Valorile, reținerile și verificările se calculează automat; produsele se trec în „Linii borderou”.</t>
  </si>
  <si>
    <t>Nr. borderou</t>
  </si>
  <si>
    <t>Data</t>
  </si>
  <si>
    <t>Vânzător (nume și prenume)</t>
  </si>
  <si>
    <t>CNP</t>
  </si>
  <si>
    <t>Act de identitate (serie, număr)</t>
  </si>
  <si>
    <t>Domiciliu</t>
  </si>
  <si>
    <t>Valoare brută</t>
  </si>
  <si>
    <t>Impozit reținut</t>
  </si>
  <si>
    <t>Fondul pentru mediu</t>
  </si>
  <si>
    <t>Net de plată</t>
  </si>
  <si>
    <t>Numerar plătit persoanei în aceeași zi</t>
  </si>
  <si>
    <t>Verificare</t>
  </si>
  <si>
    <t>Popescu Ion</t>
  </si>
  <si>
    <t>1720315290016</t>
  </si>
  <si>
    <t>CI PH 345678</t>
  </si>
  <si>
    <t>Str. Morilor 12, Ploiești</t>
  </si>
  <si>
    <t>Marin Gheorghe</t>
  </si>
  <si>
    <t>1550708290121</t>
  </si>
  <si>
    <t>CI PH 556677</t>
  </si>
  <si>
    <t>Sat Bucov, nr. 210, jud. Prahova</t>
  </si>
  <si>
    <t>Dobre Elena</t>
  </si>
  <si>
    <t>2470522290073</t>
  </si>
  <si>
    <t>CI PH 778899</t>
  </si>
  <si>
    <t>Str. Ghioceilor 7, Ploiești</t>
  </si>
  <si>
    <t>Stan Vasile</t>
  </si>
  <si>
    <t>1681102290043</t>
  </si>
  <si>
    <t>CI PH 112233</t>
  </si>
  <si>
    <t>Sat Blejoi, nr. 88, jud. Prahova</t>
  </si>
  <si>
    <t>Ilie Marian</t>
  </si>
  <si>
    <t>1801223290150</t>
  </si>
  <si>
    <t>CI PH 445566</t>
  </si>
  <si>
    <t>Str. Libertății 30, Ploiești</t>
  </si>
  <si>
    <t>Produsele de pe borderouri</t>
  </si>
  <si>
    <t>Scrie numărul borderoului, codul și cantitatea. Denumirea, U.M. și prețul vin din catalog; prețul negociat îl poți scrie peste formulă.</t>
  </si>
  <si>
    <t>Nr. crt.</t>
  </si>
  <si>
    <t>Cantitate</t>
  </si>
  <si>
    <t>Preț unitar</t>
  </si>
  <si>
    <t>Valoare</t>
  </si>
  <si>
    <t>Tip produs</t>
  </si>
  <si>
    <t>Borderou nr.:</t>
  </si>
  <si>
    <t>← scrie numărul din registru; restul se completează automat</t>
  </si>
  <si>
    <t>BORDEROU DE ACHIZIȚIE</t>
  </si>
  <si>
    <t>VÂNZĂTOR (persoană fizică)</t>
  </si>
  <si>
    <t>Nume și prenume:</t>
  </si>
  <si>
    <t>CNP:</t>
  </si>
  <si>
    <t>Act de identitate:</t>
  </si>
  <si>
    <t>Domiciliu:</t>
  </si>
  <si>
    <t>Nr.</t>
  </si>
  <si>
    <t>Denumirea bunurilor</t>
  </si>
  <si>
    <t>Valoare brută:</t>
  </si>
  <si>
    <t>TOTAL DE PLATĂ:</t>
  </si>
  <si>
    <t>DECLARAȚIA VÂNZĂTORULUI</t>
  </si>
  <si>
    <t>Vânzător</t>
  </si>
  <si>
    <t>Achizitor</t>
  </si>
  <si>
    <t>Semnătura ______________</t>
  </si>
  <si>
    <t>Sumar pe luni</t>
  </si>
  <si>
    <t>Reținerile din luna curentă se declară și se plătesc până pe 25 ale lunii următoare. Verifică formularele și termenele cu contabilul.</t>
  </si>
  <si>
    <t>Luna</t>
  </si>
  <si>
    <t>Borderouri</t>
  </si>
  <si>
    <t>Net plătit</t>
  </si>
  <si>
    <t>din care numerar</t>
  </si>
  <si>
    <t>Termen de plată a reținerilor</t>
  </si>
  <si>
    <t>Anul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</si>
  <si>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</si>
  <si>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</si>
  <si>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</si>
  <si>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</si>
  <si>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</si>
  <si>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</si>
  <si>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</si>
  <si>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</si>
  <si>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</si>
  <si>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</si>
  <si>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</si>
  <si>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</si>
  <si>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Total</t>
  </si>
  <si>
    <t>Pe tipuri de achiziție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</si>
  <si>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</si>
  <si>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</si>
  <si>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modelexcel.ro/model-borderou-de-achizitie-excel/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</si>
</sst>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BF360C"/>
      <name val="Calibri"/>
      <family val="2"/>
    </font>
    <font>
      <i/>
      <sz val="10"/>
      <color theme="1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BF360C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2"/>
      <color theme="1"/>
      <name val="Calibri"/>
      <family val="2"/>
    </font>
    <font>
      <sz val="10"/>
      <color rgb="FFFFFFFF"/>
      <name val="Calibri"/>
      <family val="2"/>
    </font>
    <font>
      <b/>
      <sz val="11"/>
      <color theme="1"/>
      <name val="Calibri"/>
      <family val="2"/>
    </font>
    <font>
      <sz val="10"/>
      <color rgb="FF5D6B64"/>
      <name val="Calibri"/>
      <family val="2"/>
    </font>
    <font>
      <b/>
      <sz val="10"/>
      <color rgb="FF5D6B64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8F6"/>
        <bgColor indexed="64"/>
      </patternFill>
    </fill>
    <fill>
      <patternFill patternType="solid">
        <fgColor rgb="FFBF360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BE9E7"/>
        <bgColor indexed="64"/>
      </patternFill>
    </fill>
  </fills>
  <borders count="13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/>
      <right/>
      <top style="thin">
        <color rgb="FFD2DCD9"/>
      </top>
      <bottom/>
      <diagonal/>
    </border>
    <border>
      <left style="thin">
        <color rgb="FFBF360C"/>
      </left>
      <right/>
      <top style="thin">
        <color rgb="FFBF360C"/>
      </top>
      <bottom/>
      <diagonal/>
    </border>
    <border>
      <left/>
      <right/>
      <top style="thin">
        <color rgb="FFBF360C"/>
      </top>
      <bottom/>
      <diagonal/>
    </border>
    <border>
      <left/>
      <right style="thin">
        <color rgb="FFBF360C"/>
      </right>
      <top style="thin">
        <color rgb="FFBF360C"/>
      </top>
      <bottom/>
      <diagonal/>
    </border>
    <border>
      <left style="thin">
        <color rgb="FFBF360C"/>
      </left>
      <right/>
      <top/>
      <bottom/>
      <diagonal/>
    </border>
    <border>
      <left/>
      <right style="thin">
        <color rgb="FFBF360C"/>
      </right>
      <top/>
      <bottom/>
      <diagonal/>
    </border>
    <border>
      <left style="thin">
        <color rgb="FFBF360C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D2DCD9"/>
      </left>
      <right style="thin">
        <color rgb="FFBF360C"/>
      </right>
      <top style="thin">
        <color rgb="FFD2DCD9"/>
      </top>
      <bottom style="thin">
        <color rgb="FFD2DCD9"/>
      </bottom>
      <diagonal/>
    </border>
    <border>
      <left style="thin">
        <color rgb="FFBF360C"/>
      </left>
      <right/>
      <top/>
      <bottom style="thin">
        <color rgb="FFBF360C"/>
      </bottom>
      <diagonal/>
    </border>
    <border>
      <left/>
      <right/>
      <top/>
      <bottom style="thin">
        <color rgb="FFBF360C"/>
      </bottom>
      <diagonal/>
    </border>
    <border>
      <left/>
      <right style="thin">
        <color rgb="FFBF360C"/>
      </right>
      <top/>
      <bottom style="thin">
        <color rgb="FFBF360C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6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/>
    </xf>
    <xf numFmtId="9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/>
    <xf numFmtId="0" fontId="1" fillId="2" borderId="1" xfId="0" applyFont="1" applyFill="1" applyBorder="1"/>
    <xf numFmtId="4" fontId="1" fillId="2" borderId="1" xfId="0" applyNumberFormat="1" applyFont="1" applyFill="1" applyBorder="1"/>
    <xf numFmtId="0" fontId="1" fillId="2" borderId="1" xfId="0" applyFont="1" applyFill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4" fontId="1" fillId="4" borderId="1" xfId="0" applyNumberFormat="1" applyFont="1" applyFill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/>
    <xf numFmtId="0" fontId="8" fillId="0" borderId="1" xfId="0" applyFont="1" applyBorder="1"/>
    <xf numFmtId="0" fontId="9" fillId="5" borderId="0" xfId="0" applyFont="1" applyFill="1" applyAlignment="1">
      <alignment horizontal="center"/>
    </xf>
    <xf numFmtId="0" fontId="10" fillId="0" borderId="0" xfId="0" applyFont="1"/>
    <xf numFmtId="4" fontId="5" fillId="5" borderId="1" xfId="0" applyNumberFormat="1" applyFont="1" applyFill="1" applyBorder="1"/>
    <xf numFmtId="0" fontId="1" fillId="0" borderId="6" xfId="0" applyFont="1" applyBorder="1"/>
    <xf numFmtId="0" fontId="1" fillId="0" borderId="7" xfId="0" applyFont="1" applyBorder="1"/>
    <xf numFmtId="0" fontId="6" fillId="0" borderId="6" xfId="0" applyFont="1" applyBorder="1"/>
    <xf numFmtId="0" fontId="12" fillId="0" borderId="6" xfId="0" applyFont="1" applyBorder="1"/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4" fontId="1" fillId="0" borderId="9" xfId="0" applyNumberFormat="1" applyFont="1" applyBorder="1"/>
    <xf numFmtId="4" fontId="9" fillId="5" borderId="9" xfId="0" applyNumberFormat="1" applyFont="1" applyFill="1" applyBorder="1"/>
    <xf numFmtId="0" fontId="5" fillId="0" borderId="6" xfId="0" applyFont="1" applyBorder="1"/>
    <xf numFmtId="0" fontId="5" fillId="0" borderId="7" xfId="0" applyFont="1" applyBorder="1"/>
    <xf numFmtId="0" fontId="12" fillId="0" borderId="0" xfId="0" applyFont="1"/>
    <xf numFmtId="0" fontId="12" fillId="0" borderId="7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5" fillId="5" borderId="0" xfId="0" applyFont="1" applyFill="1" applyAlignment="1">
      <alignment horizontal="center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1" fillId="0" borderId="6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5" fillId="5" borderId="0" xfId="0" applyFont="1" applyFill="1" applyAlignment="1">
      <alignment horizontal="right"/>
    </xf>
    <xf numFmtId="0" fontId="3" fillId="0" borderId="6" xfId="0" applyFont="1" applyBorder="1" applyAlignment="1">
      <alignment vertical="top" wrapText="1"/>
    </xf>
    <xf numFmtId="0" fontId="12" fillId="0" borderId="6" xfId="0" applyFont="1" applyBorder="1"/>
    <xf numFmtId="0" fontId="1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7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3">
    <dxf>
      <font>
        <color rgb="FFBFBFBF"/>
      </font>
    </dxf>
    <dxf>
      <font>
        <b/>
        <i val="0"/>
        <color rgb="FFFFFFFF"/>
      </font>
      <fill>
        <patternFill>
          <bgColor rgb="FFB4322A"/>
        </patternFill>
      </fill>
    </dxf>
    <dxf>
      <fill>
        <patternFill>
          <bgColor rgb="FFFFE6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borderou-de-achizitie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35298-8843-4094-9DBA-A03FB7A8B333}">
  <sheetPr>
    <pageSetUpPr fitToPage="1"/>
  </sheetPr>
  <dimension ref="B1:N43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5.7109375" style="1" customWidth="1"/>
    <col min="3" max="3" width="12.7109375" style="1" customWidth="1"/>
    <col min="4" max="4" width="14.7109375" style="1" customWidth="1"/>
    <col min="5" max="5" width="16.7109375" style="1" customWidth="1"/>
    <col min="6" max="6" width="7.7109375" style="1" customWidth="1"/>
    <col min="7" max="7" width="11.7109375" style="1" customWidth="1"/>
    <col min="8" max="8" width="12.7109375" style="1" customWidth="1"/>
    <col min="9" max="9" width="13.7109375" style="1" customWidth="1"/>
    <col min="10" max="16384" width="11.42578125" style="1"/>
  </cols>
  <sheetData>
    <row r="1" spans="2:14" ht="15.75" x14ac:dyDescent="0.25">
      <c r="B1" s="4" t="s">
        <v>1288</v>
      </c>
      <c r="D1" s="25">
        <v>51</v>
      </c>
      <c r="E1" s="3" t="s">
        <v>1289</v>
      </c>
      <c r="N1" s="26">
        <f>IFERROR(MATCH(D1,'Registru borderouri'!$B$5:$B$504,0),0)</f>
        <v>1</v>
      </c>
    </row>
    <row r="2" spans="2:14" x14ac:dyDescent="0.2">
      <c r="M2" s="26">
        <f>IF(RandB=0,0,INDEX('Registru borderouri'!$M$5:$M$504,RandB))</f>
        <v>517.65</v>
      </c>
    </row>
    <row r="3" spans="2:14" x14ac:dyDescent="0.2">
      <c r="B3" s="60" t="str">
        <f>Firma&amp;"   ·   CIF: "&amp;CIF</f>
        <v>Exemplu Colect SRL   ·   CIF: RO12345678</v>
      </c>
      <c r="C3" s="48"/>
      <c r="D3" s="48"/>
      <c r="E3" s="48"/>
      <c r="F3" s="48"/>
      <c r="G3" s="48"/>
      <c r="H3" s="48"/>
      <c r="I3" s="48"/>
      <c r="M3" s="26" t="str">
        <f>IF($M$2=0,"",IF(INT(ROUND($M$2,2))=0,"zero lei",IF(INT(ROUND($M$2,2))=1,"un leu",TRIM(IF(INT(INT(ROUND($M$2,2))/1000)=0,"",IF(INT(INT(ROUND($M$2,2))/1000)=1,"o mie",VLOOKUP(INT(INT(ROUND($M$2,2))/1000),NumF,3,FALSE)&amp;IF(OR(MOD(INT(INT(ROUND($M$2,2))/1000),100)&gt;=20,MOD(INT(INT(ROUND($M$2,2))/1000),100)=0)," de mii"," mii")))&amp;" "&amp;IF(MOD(INT(ROUND($M$2,2)),1000)=0,"",VLOOKUP(MOD(INT(ROUND($M$2,2)),1000),NumM,2,FALSE)))&amp;IF(OR(MOD(INT(ROUND($M$2,2)),100)&gt;=20,AND(MOD(INT(ROUND($M$2,2)),100)=0,INT(ROUND($M$2,2))&gt;=100))," de lei"," lei")))&amp;IF(ROUND(MOD(ROUND($M$2,2),1)*100,0)=0,""," și "&amp;IF(ROUND(MOD(ROUND($M$2,2),1)*100,0)=1,"un ban",VLOOKUP(ROUND(MOD(ROUND($M$2,2),1)*100,0),NumM,2,FALSE)&amp;IF(ROUND(MOD(ROUND($M$2,2),1)*100,0)&gt;=20," de bani"," bani"))))</f>
        <v>cinci sute șaptesprezece lei și șaizeci și cinci de bani</v>
      </c>
    </row>
    <row r="4" spans="2:14" x14ac:dyDescent="0.2">
      <c r="B4" s="48" t="str">
        <f>"Punct de lucru: "&amp;Adresa</f>
        <v>Punct de lucru: Str. Depozitelor nr. 4, Ploiești</v>
      </c>
      <c r="C4" s="48"/>
      <c r="D4" s="48"/>
      <c r="E4" s="48"/>
      <c r="F4" s="48"/>
      <c r="G4" s="48"/>
      <c r="H4" s="48"/>
      <c r="I4" s="48"/>
    </row>
    <row r="5" spans="2:14" x14ac:dyDescent="0.2">
      <c r="B5" s="48" t="str">
        <f>IF(Autorizatie="","",Autorizatie)</f>
        <v>Autorizație de mediu nr. 128/2025</v>
      </c>
      <c r="C5" s="48"/>
      <c r="D5" s="48"/>
      <c r="E5" s="48"/>
      <c r="F5" s="48"/>
      <c r="G5" s="48"/>
      <c r="H5" s="48"/>
      <c r="I5" s="48"/>
    </row>
    <row r="7" spans="2:14" ht="21" x14ac:dyDescent="0.2">
      <c r="B7" s="61" t="s">
        <v>1290</v>
      </c>
      <c r="C7" s="62"/>
      <c r="D7" s="62"/>
      <c r="E7" s="62"/>
      <c r="F7" s="62"/>
      <c r="G7" s="62"/>
      <c r="H7" s="62"/>
      <c r="I7" s="63"/>
    </row>
    <row r="8" spans="2:14" ht="15" x14ac:dyDescent="0.2">
      <c r="B8" s="64" t="str">
        <f>IF(RandB=0,"Numărul nu există în registru.","Seria "&amp;Seria&amp;" nr. "&amp;D1&amp;" din "&amp;RIGHT("0"&amp;DAY(INDEX('Registru borderouri'!$C$5:$C$504,RandB)),2)&amp;"."&amp;RIGHT("0"&amp;MONTH(INDEX('Registru borderouri'!$C$5:$C$504,RandB)),2)&amp;"."&amp;YEAR(INDEX('Registru borderouri'!$C$5:$C$504,RandB)))</f>
        <v>Seria BA nr. 51 din 01.10.2026</v>
      </c>
      <c r="C8" s="65"/>
      <c r="D8" s="65"/>
      <c r="E8" s="65"/>
      <c r="F8" s="65"/>
      <c r="G8" s="65"/>
      <c r="H8" s="65"/>
      <c r="I8" s="66"/>
    </row>
    <row r="9" spans="2:14" x14ac:dyDescent="0.2">
      <c r="B9" s="67" t="str">
        <f>IF(RandB=0,"","Tip achiziție: "&amp;IF(RandB=0,"",INDEX('Registru borderouri'!$H$5:$H$504,RandB)&amp;""))</f>
        <v>Tip achiziție: Deșeuri feroase și neferoase</v>
      </c>
      <c r="C9" s="68"/>
      <c r="D9" s="68"/>
      <c r="E9" s="68"/>
      <c r="F9" s="68"/>
      <c r="G9" s="68"/>
      <c r="H9" s="68"/>
      <c r="I9" s="69"/>
    </row>
    <row r="10" spans="2:14" x14ac:dyDescent="0.2">
      <c r="B10" s="28"/>
      <c r="I10" s="29"/>
    </row>
    <row r="11" spans="2:14" x14ac:dyDescent="0.2">
      <c r="B11" s="30" t="s">
        <v>1291</v>
      </c>
      <c r="I11" s="29"/>
    </row>
    <row r="12" spans="2:14" x14ac:dyDescent="0.2">
      <c r="B12" s="57" t="s">
        <v>1292</v>
      </c>
      <c r="C12" s="58"/>
      <c r="D12" s="60" t="str">
        <f>IF(RandB=0,"",INDEX('Registru borderouri'!$D$5:$D$504,RandB)&amp;"")</f>
        <v>Popescu Ion</v>
      </c>
      <c r="E12" s="48"/>
      <c r="F12" s="48"/>
      <c r="G12" s="48"/>
      <c r="H12" s="48"/>
      <c r="I12" s="49"/>
    </row>
    <row r="13" spans="2:14" x14ac:dyDescent="0.2">
      <c r="B13" s="57" t="s">
        <v>1293</v>
      </c>
      <c r="C13" s="58"/>
      <c r="D13" s="48" t="str">
        <f>IF(RandB=0,"",INDEX('Registru borderouri'!$E$5:$E$504,RandB)&amp;"")</f>
        <v>1720315290016</v>
      </c>
      <c r="E13" s="48"/>
      <c r="F13" s="48"/>
      <c r="G13" s="48"/>
      <c r="H13" s="48"/>
      <c r="I13" s="49"/>
    </row>
    <row r="14" spans="2:14" x14ac:dyDescent="0.2">
      <c r="B14" s="57" t="s">
        <v>1294</v>
      </c>
      <c r="C14" s="58"/>
      <c r="D14" s="48" t="str">
        <f>IF(RandB=0,"",INDEX('Registru borderouri'!$F$5:$F$504,RandB)&amp;"")</f>
        <v>CI PH 345678</v>
      </c>
      <c r="E14" s="48"/>
      <c r="F14" s="48"/>
      <c r="G14" s="48"/>
      <c r="H14" s="48"/>
      <c r="I14" s="49"/>
    </row>
    <row r="15" spans="2:14" x14ac:dyDescent="0.2">
      <c r="B15" s="57" t="s">
        <v>1295</v>
      </c>
      <c r="C15" s="58"/>
      <c r="D15" s="48" t="str">
        <f>IF(RandB=0,"",INDEX('Registru borderouri'!$G$5:$G$504,RandB)&amp;"")</f>
        <v>Str. Morilor 12, Ploiești</v>
      </c>
      <c r="E15" s="48"/>
      <c r="F15" s="48"/>
      <c r="G15" s="48"/>
      <c r="H15" s="48"/>
      <c r="I15" s="49"/>
    </row>
    <row r="16" spans="2:14" x14ac:dyDescent="0.2">
      <c r="B16" s="28"/>
      <c r="I16" s="29"/>
    </row>
    <row r="17" spans="2:14" ht="24" customHeight="1" x14ac:dyDescent="0.2">
      <c r="B17" s="32" t="s">
        <v>1296</v>
      </c>
      <c r="C17" s="59" t="s">
        <v>1297</v>
      </c>
      <c r="D17" s="59"/>
      <c r="E17" s="59"/>
      <c r="F17" s="9" t="s">
        <v>1223</v>
      </c>
      <c r="G17" s="9" t="s">
        <v>1284</v>
      </c>
      <c r="H17" s="9" t="s">
        <v>1285</v>
      </c>
      <c r="I17" s="33" t="s">
        <v>1286</v>
      </c>
    </row>
    <row r="18" spans="2:14" x14ac:dyDescent="0.2">
      <c r="B18" s="34">
        <f>IF($N18=0,"",1)</f>
        <v>1</v>
      </c>
      <c r="C18" s="52" t="str">
        <f>IF($N18=0,"",INDEX('Linii borderou'!$E$5:$E$2004,$N18))</f>
        <v>Fier vechi (oțel)</v>
      </c>
      <c r="D18" s="52"/>
      <c r="E18" s="52"/>
      <c r="F18" s="22" t="str">
        <f>IF($N18=0,"",INDEX('Linii borderou'!$F$5:$F$2004,$N18))</f>
        <v>kg</v>
      </c>
      <c r="G18" s="13">
        <f>IF($N18=0,"",INDEX('Linii borderou'!$G$5:$G$2004,$N18))</f>
        <v>420</v>
      </c>
      <c r="H18" s="23">
        <f>IF($N18=0,"",INDEX('Linii borderou'!$H$5:$H$2004,$N18))</f>
        <v>1.1000000000000001</v>
      </c>
      <c r="I18" s="35">
        <f>IF($N18=0,"",INDEX('Linii borderou'!$I$5:$I$2004,$N18))</f>
        <v>462</v>
      </c>
      <c r="N18" s="26">
        <f>IFERROR(MATCH($D$1&amp;"|"&amp;1,'Linii borderou'!$A$5:$A$2004,0),0)</f>
        <v>1</v>
      </c>
    </row>
    <row r="19" spans="2:14" x14ac:dyDescent="0.2">
      <c r="B19" s="34">
        <f>IF($N19=0,"",2)</f>
        <v>2</v>
      </c>
      <c r="C19" s="52" t="str">
        <f>IF($N19=0,"",INDEX('Linii borderou'!$E$5:$E$2004,$N19))</f>
        <v>Cupru</v>
      </c>
      <c r="D19" s="52"/>
      <c r="E19" s="52"/>
      <c r="F19" s="22" t="str">
        <f>IF($N19=0,"",INDEX('Linii borderou'!$F$5:$F$2004,$N19))</f>
        <v>kg</v>
      </c>
      <c r="G19" s="13">
        <f>IF($N19=0,"",INDEX('Linii borderou'!$G$5:$G$2004,$N19))</f>
        <v>3.5</v>
      </c>
      <c r="H19" s="23">
        <f>IF($N19=0,"",INDEX('Linii borderou'!$H$5:$H$2004,$N19))</f>
        <v>38</v>
      </c>
      <c r="I19" s="35">
        <f>IF($N19=0,"",INDEX('Linii borderou'!$I$5:$I$2004,$N19))</f>
        <v>133</v>
      </c>
      <c r="N19" s="26">
        <f>IFERROR(MATCH($D$1&amp;"|"&amp;2,'Linii borderou'!$A$5:$A$2004,0),0)</f>
        <v>2</v>
      </c>
    </row>
    <row r="20" spans="2:14" x14ac:dyDescent="0.2">
      <c r="B20" s="34" t="str">
        <f>IF($N20=0,"",3)</f>
        <v/>
      </c>
      <c r="C20" s="52" t="str">
        <f>IF($N20=0,"",INDEX('Linii borderou'!$E$5:$E$2004,$N20))</f>
        <v/>
      </c>
      <c r="D20" s="52"/>
      <c r="E20" s="52"/>
      <c r="F20" s="22" t="str">
        <f>IF($N20=0,"",INDEX('Linii borderou'!$F$5:$F$2004,$N20))</f>
        <v/>
      </c>
      <c r="G20" s="13" t="str">
        <f>IF($N20=0,"",INDEX('Linii borderou'!$G$5:$G$2004,$N20))</f>
        <v/>
      </c>
      <c r="H20" s="23" t="str">
        <f>IF($N20=0,"",INDEX('Linii borderou'!$H$5:$H$2004,$N20))</f>
        <v/>
      </c>
      <c r="I20" s="35" t="str">
        <f>IF($N20=0,"",INDEX('Linii borderou'!$I$5:$I$2004,$N20))</f>
        <v/>
      </c>
      <c r="N20" s="26">
        <f>IFERROR(MATCH($D$1&amp;"|"&amp;3,'Linii borderou'!$A$5:$A$2004,0),0)</f>
        <v>0</v>
      </c>
    </row>
    <row r="21" spans="2:14" x14ac:dyDescent="0.2">
      <c r="B21" s="34" t="str">
        <f>IF($N21=0,"",4)</f>
        <v/>
      </c>
      <c r="C21" s="52" t="str">
        <f>IF($N21=0,"",INDEX('Linii borderou'!$E$5:$E$2004,$N21))</f>
        <v/>
      </c>
      <c r="D21" s="52"/>
      <c r="E21" s="52"/>
      <c r="F21" s="22" t="str">
        <f>IF($N21=0,"",INDEX('Linii borderou'!$F$5:$F$2004,$N21))</f>
        <v/>
      </c>
      <c r="G21" s="13" t="str">
        <f>IF($N21=0,"",INDEX('Linii borderou'!$G$5:$G$2004,$N21))</f>
        <v/>
      </c>
      <c r="H21" s="23" t="str">
        <f>IF($N21=0,"",INDEX('Linii borderou'!$H$5:$H$2004,$N21))</f>
        <v/>
      </c>
      <c r="I21" s="35" t="str">
        <f>IF($N21=0,"",INDEX('Linii borderou'!$I$5:$I$2004,$N21))</f>
        <v/>
      </c>
      <c r="N21" s="26">
        <f>IFERROR(MATCH($D$1&amp;"|"&amp;4,'Linii borderou'!$A$5:$A$2004,0),0)</f>
        <v>0</v>
      </c>
    </row>
    <row r="22" spans="2:14" x14ac:dyDescent="0.2">
      <c r="B22" s="34" t="str">
        <f>IF($N22=0,"",5)</f>
        <v/>
      </c>
      <c r="C22" s="52" t="str">
        <f>IF($N22=0,"",INDEX('Linii borderou'!$E$5:$E$2004,$N22))</f>
        <v/>
      </c>
      <c r="D22" s="52"/>
      <c r="E22" s="52"/>
      <c r="F22" s="22" t="str">
        <f>IF($N22=0,"",INDEX('Linii borderou'!$F$5:$F$2004,$N22))</f>
        <v/>
      </c>
      <c r="G22" s="13" t="str">
        <f>IF($N22=0,"",INDEX('Linii borderou'!$G$5:$G$2004,$N22))</f>
        <v/>
      </c>
      <c r="H22" s="23" t="str">
        <f>IF($N22=0,"",INDEX('Linii borderou'!$H$5:$H$2004,$N22))</f>
        <v/>
      </c>
      <c r="I22" s="35" t="str">
        <f>IF($N22=0,"",INDEX('Linii borderou'!$I$5:$I$2004,$N22))</f>
        <v/>
      </c>
      <c r="N22" s="26">
        <f>IFERROR(MATCH($D$1&amp;"|"&amp;5,'Linii borderou'!$A$5:$A$2004,0),0)</f>
        <v>0</v>
      </c>
    </row>
    <row r="23" spans="2:14" x14ac:dyDescent="0.2">
      <c r="B23" s="34" t="str">
        <f>IF($N23=0,"",6)</f>
        <v/>
      </c>
      <c r="C23" s="52" t="str">
        <f>IF($N23=0,"",INDEX('Linii borderou'!$E$5:$E$2004,$N23))</f>
        <v/>
      </c>
      <c r="D23" s="52"/>
      <c r="E23" s="52"/>
      <c r="F23" s="22" t="str">
        <f>IF($N23=0,"",INDEX('Linii borderou'!$F$5:$F$2004,$N23))</f>
        <v/>
      </c>
      <c r="G23" s="13" t="str">
        <f>IF($N23=0,"",INDEX('Linii borderou'!$G$5:$G$2004,$N23))</f>
        <v/>
      </c>
      <c r="H23" s="23" t="str">
        <f>IF($N23=0,"",INDEX('Linii borderou'!$H$5:$H$2004,$N23))</f>
        <v/>
      </c>
      <c r="I23" s="35" t="str">
        <f>IF($N23=0,"",INDEX('Linii borderou'!$I$5:$I$2004,$N23))</f>
        <v/>
      </c>
      <c r="N23" s="26">
        <f>IFERROR(MATCH($D$1&amp;"|"&amp;6,'Linii borderou'!$A$5:$A$2004,0),0)</f>
        <v>0</v>
      </c>
    </row>
    <row r="24" spans="2:14" x14ac:dyDescent="0.2">
      <c r="B24" s="34" t="str">
        <f>IF($N24=0,"",7)</f>
        <v/>
      </c>
      <c r="C24" s="52" t="str">
        <f>IF($N24=0,"",INDEX('Linii borderou'!$E$5:$E$2004,$N24))</f>
        <v/>
      </c>
      <c r="D24" s="52"/>
      <c r="E24" s="52"/>
      <c r="F24" s="22" t="str">
        <f>IF($N24=0,"",INDEX('Linii borderou'!$F$5:$F$2004,$N24))</f>
        <v/>
      </c>
      <c r="G24" s="13" t="str">
        <f>IF($N24=0,"",INDEX('Linii borderou'!$G$5:$G$2004,$N24))</f>
        <v/>
      </c>
      <c r="H24" s="23" t="str">
        <f>IF($N24=0,"",INDEX('Linii borderou'!$H$5:$H$2004,$N24))</f>
        <v/>
      </c>
      <c r="I24" s="35" t="str">
        <f>IF($N24=0,"",INDEX('Linii borderou'!$I$5:$I$2004,$N24))</f>
        <v/>
      </c>
      <c r="N24" s="26">
        <f>IFERROR(MATCH($D$1&amp;"|"&amp;7,'Linii borderou'!$A$5:$A$2004,0),0)</f>
        <v>0</v>
      </c>
    </row>
    <row r="25" spans="2:14" x14ac:dyDescent="0.2">
      <c r="B25" s="34" t="str">
        <f>IF($N25=0,"",8)</f>
        <v/>
      </c>
      <c r="C25" s="52" t="str">
        <f>IF($N25=0,"",INDEX('Linii borderou'!$E$5:$E$2004,$N25))</f>
        <v/>
      </c>
      <c r="D25" s="52"/>
      <c r="E25" s="52"/>
      <c r="F25" s="22" t="str">
        <f>IF($N25=0,"",INDEX('Linii borderou'!$F$5:$F$2004,$N25))</f>
        <v/>
      </c>
      <c r="G25" s="13" t="str">
        <f>IF($N25=0,"",INDEX('Linii borderou'!$G$5:$G$2004,$N25))</f>
        <v/>
      </c>
      <c r="H25" s="23" t="str">
        <f>IF($N25=0,"",INDEX('Linii borderou'!$H$5:$H$2004,$N25))</f>
        <v/>
      </c>
      <c r="I25" s="35" t="str">
        <f>IF($N25=0,"",INDEX('Linii borderou'!$I$5:$I$2004,$N25))</f>
        <v/>
      </c>
      <c r="N25" s="26">
        <f>IFERROR(MATCH($D$1&amp;"|"&amp;8,'Linii borderou'!$A$5:$A$2004,0),0)</f>
        <v>0</v>
      </c>
    </row>
    <row r="26" spans="2:14" x14ac:dyDescent="0.2">
      <c r="B26" s="34" t="str">
        <f>IF($N26=0,"",9)</f>
        <v/>
      </c>
      <c r="C26" s="52" t="str">
        <f>IF($N26=0,"",INDEX('Linii borderou'!$E$5:$E$2004,$N26))</f>
        <v/>
      </c>
      <c r="D26" s="52"/>
      <c r="E26" s="52"/>
      <c r="F26" s="22" t="str">
        <f>IF($N26=0,"",INDEX('Linii borderou'!$F$5:$F$2004,$N26))</f>
        <v/>
      </c>
      <c r="G26" s="13" t="str">
        <f>IF($N26=0,"",INDEX('Linii borderou'!$G$5:$G$2004,$N26))</f>
        <v/>
      </c>
      <c r="H26" s="23" t="str">
        <f>IF($N26=0,"",INDEX('Linii borderou'!$H$5:$H$2004,$N26))</f>
        <v/>
      </c>
      <c r="I26" s="35" t="str">
        <f>IF($N26=0,"",INDEX('Linii borderou'!$I$5:$I$2004,$N26))</f>
        <v/>
      </c>
      <c r="N26" s="26">
        <f>IFERROR(MATCH($D$1&amp;"|"&amp;9,'Linii borderou'!$A$5:$A$2004,0),0)</f>
        <v>0</v>
      </c>
    </row>
    <row r="27" spans="2:14" x14ac:dyDescent="0.2">
      <c r="B27" s="34" t="str">
        <f>IF($N27=0,"",10)</f>
        <v/>
      </c>
      <c r="C27" s="52" t="str">
        <f>IF($N27=0,"",INDEX('Linii borderou'!$E$5:$E$2004,$N27))</f>
        <v/>
      </c>
      <c r="D27" s="52"/>
      <c r="E27" s="52"/>
      <c r="F27" s="22" t="str">
        <f>IF($N27=0,"",INDEX('Linii borderou'!$F$5:$F$2004,$N27))</f>
        <v/>
      </c>
      <c r="G27" s="13" t="str">
        <f>IF($N27=0,"",INDEX('Linii borderou'!$G$5:$G$2004,$N27))</f>
        <v/>
      </c>
      <c r="H27" s="23" t="str">
        <f>IF($N27=0,"",INDEX('Linii borderou'!$H$5:$H$2004,$N27))</f>
        <v/>
      </c>
      <c r="I27" s="35" t="str">
        <f>IF($N27=0,"",INDEX('Linii borderou'!$I$5:$I$2004,$N27))</f>
        <v/>
      </c>
      <c r="N27" s="26">
        <f>IFERROR(MATCH($D$1&amp;"|"&amp;10,'Linii borderou'!$A$5:$A$2004,0),0)</f>
        <v>0</v>
      </c>
    </row>
    <row r="28" spans="2:14" x14ac:dyDescent="0.2">
      <c r="B28" s="28"/>
      <c r="E28" s="53" t="s">
        <v>1298</v>
      </c>
      <c r="F28" s="53"/>
      <c r="G28" s="53"/>
      <c r="H28" s="53"/>
      <c r="I28" s="35">
        <f>IF(RandB=0,"",INDEX('Registru borderouri'!$J$5:$J$504,RandB))</f>
        <v>595</v>
      </c>
    </row>
    <row r="29" spans="2:14" x14ac:dyDescent="0.2">
      <c r="B29" s="28"/>
      <c r="E29" s="54" t="str">
        <f>IF(RandB=0,"Impozit pe venit reținut:","Impozit pe venit reținut ("&amp;TEXT(IFERROR(VLOOKUP(IF(RandB=0,"",INDEX('Registru borderouri'!$H$5:$H$504,RandB)&amp;""),TabelAch,2,FALSE),0)*100,"0")&amp;"%):")</f>
        <v>Impozit pe venit reținut (10%):</v>
      </c>
      <c r="F29" s="54"/>
      <c r="G29" s="54"/>
      <c r="H29" s="54"/>
      <c r="I29" s="35">
        <f>IF(RandB=0,"",INDEX('Registru borderouri'!$K$5:$K$504,RandB))</f>
        <v>59.5</v>
      </c>
    </row>
    <row r="30" spans="2:14" x14ac:dyDescent="0.2">
      <c r="B30" s="28"/>
      <c r="E30" s="54" t="str">
        <f>IF(RandB=0,"Contribuție Fondul pentru mediu:","Contribuție Fondul pentru mediu ("&amp;TEXT(IFERROR(VLOOKUP(IF(RandB=0,"",INDEX('Registru borderouri'!$H$5:$H$504,RandB)&amp;""),TabelAch,3,FALSE),0)*100,"0")&amp;"%):")</f>
        <v>Contribuție Fondul pentru mediu (3%):</v>
      </c>
      <c r="F30" s="54"/>
      <c r="G30" s="54"/>
      <c r="H30" s="54"/>
      <c r="I30" s="35">
        <f>IF(RandB=0,"",INDEX('Registru borderouri'!$L$5:$L$504,RandB))</f>
        <v>17.850000000000001</v>
      </c>
    </row>
    <row r="31" spans="2:14" ht="15.75" x14ac:dyDescent="0.25">
      <c r="B31" s="28"/>
      <c r="E31" s="55" t="s">
        <v>1299</v>
      </c>
      <c r="F31" s="55"/>
      <c r="G31" s="55"/>
      <c r="H31" s="55"/>
      <c r="I31" s="36">
        <f>IF(RandB=0,"",INDEX('Registru borderouri'!$M$5:$M$504,RandB))</f>
        <v>517.65</v>
      </c>
    </row>
    <row r="32" spans="2:14" ht="27.95" customHeight="1" x14ac:dyDescent="0.2">
      <c r="B32" s="56" t="str">
        <f>IF(RandB=0,"","Adică: "&amp;$M$3&amp;"   ·   Mod de plată: "&amp;IF(RandB=0,"",INDEX('Registru borderouri'!$I$5:$I$504,RandB)&amp;""))</f>
        <v>Adică: cinci sute șaptesprezece lei și șaizeci și cinci de bani   ·   Mod de plată: Numerar</v>
      </c>
      <c r="C32" s="48"/>
      <c r="D32" s="48"/>
      <c r="E32" s="48"/>
      <c r="F32" s="48"/>
      <c r="G32" s="48"/>
      <c r="H32" s="48"/>
      <c r="I32" s="49"/>
    </row>
    <row r="33" spans="2:9" x14ac:dyDescent="0.2">
      <c r="B33" s="28"/>
      <c r="I33" s="29"/>
    </row>
    <row r="34" spans="2:9" x14ac:dyDescent="0.2">
      <c r="B34" s="30" t="s">
        <v>1300</v>
      </c>
      <c r="I34" s="29"/>
    </row>
    <row r="35" spans="2:9" ht="42" customHeight="1" x14ac:dyDescent="0.2">
      <c r="B35" s="47" t="str">
        <f>IF(RandB=0,"","Subsemnatul/Subsemnata "&amp;IF(RandB=0,"",INDEX('Registru borderouri'!$D$5:$D$504,RandB)&amp;"")&amp;", CNP "&amp;IF(RandB=0,"",INDEX('Registru borderouri'!$E$5:$E$504,RandB)&amp;"")&amp;", "&amp;IFERROR(LOWER(LEFT(VLOOKUP(IF(RandB=0,"",INDEX('Registru borderouri'!$H$5:$H$504,RandB)&amp;""),TabelAch,4,FALSE),1))&amp;MID(VLOOKUP(IF(RandB=0,"",INDEX('Registru borderouri'!$H$5:$H$504,RandB)&amp;""),TabelAch,4,FALSE),2,500),""))</f>
        <v>Subsemnatul/Subsemnata Popescu Ion, CNP 1720315290016, declar pe propria răspundere, sub sancțiunea falsului în declarații, că deșeurile predate provin din gospodăria proprie.</v>
      </c>
      <c r="C35" s="48"/>
      <c r="D35" s="48"/>
      <c r="E35" s="48"/>
      <c r="F35" s="48"/>
      <c r="G35" s="48"/>
      <c r="H35" s="48"/>
      <c r="I35" s="49"/>
    </row>
    <row r="36" spans="2:9" x14ac:dyDescent="0.2">
      <c r="B36" s="47" t="str">
        <f>IF(RandB=0,"","Am primit suma de "&amp;FIXED($M$2,2)&amp;" lei"&amp;IF(IF(RandB=0,"",INDEX('Registru borderouri'!$I$5:$I$504,RandB)&amp;"")="Numerar"," în numerar."," prin transfer bancar."))</f>
        <v>Am primit suma de 517,65 lei în numerar.</v>
      </c>
      <c r="C36" s="48"/>
      <c r="D36" s="48"/>
      <c r="E36" s="48"/>
      <c r="F36" s="48"/>
      <c r="G36" s="48"/>
      <c r="H36" s="48"/>
      <c r="I36" s="49"/>
    </row>
    <row r="37" spans="2:9" x14ac:dyDescent="0.2">
      <c r="B37" s="28"/>
      <c r="I37" s="29"/>
    </row>
    <row r="38" spans="2:9" x14ac:dyDescent="0.2">
      <c r="B38" s="37" t="s">
        <v>1301</v>
      </c>
      <c r="C38" s="4"/>
      <c r="D38" s="4"/>
      <c r="E38" s="4"/>
      <c r="F38" s="4" t="s">
        <v>1302</v>
      </c>
      <c r="G38" s="4"/>
      <c r="H38" s="4"/>
      <c r="I38" s="38"/>
    </row>
    <row r="39" spans="2:9" x14ac:dyDescent="0.2">
      <c r="B39" s="31" t="str">
        <f>IF(RandB=0,"",INDEX('Registru borderouri'!$D$5:$D$504,RandB)&amp;"")</f>
        <v>Popescu Ion</v>
      </c>
      <c r="C39" s="39"/>
      <c r="D39" s="39"/>
      <c r="E39" s="39"/>
      <c r="F39" s="39" t="str">
        <f>Achizitor</f>
        <v>Vasile Radu</v>
      </c>
      <c r="G39" s="39"/>
      <c r="H39" s="39"/>
      <c r="I39" s="40"/>
    </row>
    <row r="40" spans="2:9" x14ac:dyDescent="0.2">
      <c r="B40" s="28"/>
      <c r="I40" s="29"/>
    </row>
    <row r="41" spans="2:9" x14ac:dyDescent="0.2">
      <c r="B41" s="41" t="s">
        <v>1303</v>
      </c>
      <c r="C41" s="42"/>
      <c r="D41" s="42"/>
      <c r="E41" s="42"/>
      <c r="F41" s="42" t="s">
        <v>1303</v>
      </c>
      <c r="G41" s="42"/>
      <c r="H41" s="42"/>
      <c r="I41" s="43"/>
    </row>
    <row r="43" spans="2:9" ht="27.95" customHeight="1" x14ac:dyDescent="0.2">
      <c r="B43" s="50" t="str">
        <f>IF(RandB=0,"",IF(IF(RandB=0,"",INDEX('Registru borderouri'!$O$5:$O$504,RandB)&amp;"")="","Borderou fără observații.","Atenție: "&amp;IF(RandB=0,"",INDEX('Registru borderouri'!$O$5:$O$504,RandB)&amp;"")))</f>
        <v>Borderou fără observații.</v>
      </c>
      <c r="C43" s="51"/>
      <c r="D43" s="51"/>
      <c r="E43" s="51"/>
      <c r="F43" s="51"/>
      <c r="G43" s="51"/>
      <c r="H43" s="51"/>
      <c r="I43" s="51"/>
    </row>
  </sheetData>
  <mergeCells count="33">
    <mergeCell ref="B9:I9"/>
    <mergeCell ref="B3:I3"/>
    <mergeCell ref="B4:I4"/>
    <mergeCell ref="B5:I5"/>
    <mergeCell ref="B7:I7"/>
    <mergeCell ref="B8:I8"/>
    <mergeCell ref="B12:C12"/>
    <mergeCell ref="D12:I12"/>
    <mergeCell ref="B13:C13"/>
    <mergeCell ref="D13:I13"/>
    <mergeCell ref="B14:C14"/>
    <mergeCell ref="D14:I14"/>
    <mergeCell ref="C26:E26"/>
    <mergeCell ref="B15:C15"/>
    <mergeCell ref="D15:I15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B35:I35"/>
    <mergeCell ref="B36:I36"/>
    <mergeCell ref="B43:I43"/>
    <mergeCell ref="C27:E27"/>
    <mergeCell ref="E28:H28"/>
    <mergeCell ref="E29:H29"/>
    <mergeCell ref="E30:H30"/>
    <mergeCell ref="E31:H31"/>
    <mergeCell ref="B32:I32"/>
  </mergeCells>
  <printOptions horizontalCentered="1"/>
  <pageMargins left="0.7" right="0.7" top="0.75" bottom="0.75" header="0.3" footer="0.3"/>
  <pageSetup scale="91"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5FE96-2E2D-4C08-BA31-5A6EAAD5D114}">
  <sheetPr>
    <pageSetUpPr fitToPage="1"/>
  </sheetPr>
  <dimension ref="B1:ZZ1000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1" sqref="B1"/>
    </sheetView>
  </sheetViews>
  <sheetFormatPr baseColWidth="10" defaultRowHeight="12.75" x14ac:dyDescent="0.2"/>
  <cols>
    <col min="1" max="1" width="2.7109375" style="1" customWidth="1"/>
    <col min="2" max="2" width="8.7109375" style="1" customWidth="1"/>
    <col min="3" max="3" width="10.7109375" style="1" customWidth="1"/>
    <col min="4" max="4" width="17.7109375" style="1" customWidth="1"/>
    <col min="5" max="5" width="14.7109375" style="1" customWidth="1"/>
    <col min="6" max="6" width="12.7109375" style="1" customWidth="1"/>
    <col min="7" max="7" width="22.7109375" style="1" customWidth="1"/>
    <col min="8" max="8" width="16.7109375" style="1" customWidth="1"/>
    <col min="9" max="9" width="15.7109375" style="1" customWidth="1"/>
    <col min="10" max="10" width="11.7109375" style="1" customWidth="1"/>
    <col min="11" max="12" width="10.7109375" style="1" customWidth="1"/>
    <col min="13" max="13" width="11.7109375" style="1" customWidth="1"/>
    <col min="14" max="14" width="12.7109375" style="1" customWidth="1"/>
    <col min="15" max="15" width="34.7109375" style="1" customWidth="1"/>
    <col min="16" max="16384" width="11.42578125" style="1"/>
  </cols>
  <sheetData>
    <row r="1" spans="2:15" ht="21" x14ac:dyDescent="0.35">
      <c r="B1" s="2" t="s">
        <v>1247</v>
      </c>
    </row>
    <row r="2" spans="2:15" x14ac:dyDescent="0.2">
      <c r="B2" s="3" t="s">
        <v>1248</v>
      </c>
    </row>
    <row r="4" spans="2:15" ht="44.1" customHeight="1" x14ac:dyDescent="0.2">
      <c r="B4" s="9" t="s">
        <v>1249</v>
      </c>
      <c r="C4" s="9" t="s">
        <v>1250</v>
      </c>
      <c r="D4" s="9" t="s">
        <v>1251</v>
      </c>
      <c r="E4" s="9" t="s">
        <v>1252</v>
      </c>
      <c r="F4" s="9" t="s">
        <v>1253</v>
      </c>
      <c r="G4" s="9" t="s">
        <v>1254</v>
      </c>
      <c r="H4" s="9" t="s">
        <v>1205</v>
      </c>
      <c r="I4" s="9" t="s">
        <v>1216</v>
      </c>
      <c r="J4" s="9" t="s">
        <v>1255</v>
      </c>
      <c r="K4" s="9" t="s">
        <v>1256</v>
      </c>
      <c r="L4" s="9" t="s">
        <v>1257</v>
      </c>
      <c r="M4" s="9" t="s">
        <v>1258</v>
      </c>
      <c r="N4" s="9" t="s">
        <v>1259</v>
      </c>
      <c r="O4" s="9" t="s">
        <v>1260</v>
      </c>
    </row>
    <row r="5" spans="2:15" ht="25.5" x14ac:dyDescent="0.2">
      <c r="B5" s="16">
        <v>51</v>
      </c>
      <c r="C5" s="17">
        <f>DATE(2026,10,1)</f>
        <v>46296</v>
      </c>
      <c r="D5" s="12" t="s">
        <v>1261</v>
      </c>
      <c r="E5" s="18" t="s">
        <v>1262</v>
      </c>
      <c r="F5" s="12" t="s">
        <v>1263</v>
      </c>
      <c r="G5" s="12" t="s">
        <v>1264</v>
      </c>
      <c r="H5" s="12" t="s">
        <v>1209</v>
      </c>
      <c r="I5" s="16" t="s">
        <v>1217</v>
      </c>
      <c r="J5" s="19">
        <f>IF(B5="","",SUMIF('Linii borderou'!$B$5:$B$2004,B5,'Linii borderou'!$I$5:$I$2004))</f>
        <v>595</v>
      </c>
      <c r="K5" s="19">
        <f t="shared" ref="K5:K68" si="0">IF(OR(B5="",H5=""),"",ROUND(J5*IFERROR(VLOOKUP(H5,TabelAch,2,FALSE),0),2))</f>
        <v>59.5</v>
      </c>
      <c r="L5" s="19">
        <f t="shared" ref="L5:L68" si="1">IF(OR(B5="",H5=""),"",ROUND(J5*IFERROR(VLOOKUP(H5,TabelAch,3,FALSE),0),2))</f>
        <v>17.850000000000001</v>
      </c>
      <c r="M5" s="19">
        <f t="shared" ref="M5:M68" si="2">IF(B5="","",J5-N(K5)-N(L5))</f>
        <v>517.65</v>
      </c>
      <c r="N5" s="19">
        <f t="shared" ref="N5:N68" si="3">IF(OR(B5="",E5=""),"",SUMIFS($M$5:$M$504,$E$5:$E$504,E5,$C$5:$C$504,C5,$I$5:$I$504,"Numerar"))</f>
        <v>517.65</v>
      </c>
      <c r="O5" s="20" t="str">
        <f>IF(AND(B5="",D5=""),"",TRIM(IF(COUNTIF($B$5:$B$504,B5)&gt;1,"Număr dublat. ","")&amp;IF(OR(C5="",D5="",F5="",G5="",H5="",I5=""),"Date incomplete. ","")&amp;IF(AND(E5&lt;&gt;"",NOT(AND(LEN(E5)=13,ISNUMBER(-E5),IFERROR(MOD(SUMPRODUCT(MID(E5,{1,2,3,4,5,6,7,8,9,10,11,12},1)*{2,7,9,1,4,6,3,5,8,2,7,9}),11)-9*(MOD(SUMPRODUCT(MID(E5,{1,2,3,4,5,6,7,8,9,10,11,12},1)*{2,7,9,1,4,6,3,5,8,2,7,9}),11)=10)=--MID(E5,13,1),FALSE)))),"CNP invalid – verifică cifrele. ",IF(E5="","Lipsește CNP-ul. ",""))&amp;IF(COUNTIF('Linii borderou'!$B$5:$B$2004,B5)=0,"Nicio linie pe borderou. ","")&amp;IF(AND(I5="Numerar",N(N5)&gt;Plafon),"Numerar peste plafonul zilnic pentru această persoană ("&amp;FIXED(N5,2)&amp;" lei): plătește prin bancă. ","")))</f>
        <v/>
      </c>
    </row>
    <row r="6" spans="2:15" ht="25.5" x14ac:dyDescent="0.2">
      <c r="B6" s="16">
        <v>52</v>
      </c>
      <c r="C6" s="17">
        <f>DATE(2026,10,2)</f>
        <v>46297</v>
      </c>
      <c r="D6" s="12" t="s">
        <v>1265</v>
      </c>
      <c r="E6" s="18" t="s">
        <v>1266</v>
      </c>
      <c r="F6" s="12" t="s">
        <v>1267</v>
      </c>
      <c r="G6" s="12" t="s">
        <v>1268</v>
      </c>
      <c r="H6" s="12" t="s">
        <v>1211</v>
      </c>
      <c r="I6" s="16" t="s">
        <v>1218</v>
      </c>
      <c r="J6" s="19">
        <f>IF(B6="","",SUMIF('Linii borderou'!$B$5:$B$2004,B6,'Linii borderou'!$I$5:$I$2004))</f>
        <v>8850</v>
      </c>
      <c r="K6" s="19">
        <f t="shared" si="0"/>
        <v>0</v>
      </c>
      <c r="L6" s="19">
        <f t="shared" si="1"/>
        <v>0</v>
      </c>
      <c r="M6" s="19">
        <f t="shared" si="2"/>
        <v>8850</v>
      </c>
      <c r="N6" s="19">
        <f t="shared" si="3"/>
        <v>0</v>
      </c>
      <c r="O6" s="20" t="str">
        <f>IF(AND(B6="",D6=""),"",TRIM(IF(COUNTIF($B$5:$B$504,B6)&gt;1,"Număr dublat. ","")&amp;IF(OR(C6="",D6="",F6="",G6="",H6="",I6=""),"Date incomplete. ","")&amp;IF(AND(E6&lt;&gt;"",NOT(AND(LEN(E6)=13,ISNUMBER(-E6),IFERROR(MOD(SUMPRODUCT(MID(E6,{1,2,3,4,5,6,7,8,9,10,11,12},1)*{2,7,9,1,4,6,3,5,8,2,7,9}),11)-9*(MOD(SUMPRODUCT(MID(E6,{1,2,3,4,5,6,7,8,9,10,11,12},1)*{2,7,9,1,4,6,3,5,8,2,7,9}),11)=10)=--MID(E6,13,1),FALSE)))),"CNP invalid – verifică cifrele. ",IF(E6="","Lipsește CNP-ul. ",""))&amp;IF(COUNTIF('Linii borderou'!$B$5:$B$2004,B6)=0,"Nicio linie pe borderou. ","")&amp;IF(AND(I6="Numerar",N(N6)&gt;Plafon),"Numerar peste plafonul zilnic pentru această persoană ("&amp;FIXED(N6,2)&amp;" lei): plătește prin bancă. ","")))</f>
        <v/>
      </c>
    </row>
    <row r="7" spans="2:15" ht="25.5" x14ac:dyDescent="0.2">
      <c r="B7" s="16">
        <v>53</v>
      </c>
      <c r="C7" s="17">
        <f>DATE(2026,10,5)</f>
        <v>46300</v>
      </c>
      <c r="D7" s="12" t="s">
        <v>1269</v>
      </c>
      <c r="E7" s="18" t="s">
        <v>1270</v>
      </c>
      <c r="F7" s="12" t="s">
        <v>1271</v>
      </c>
      <c r="G7" s="12" t="s">
        <v>1272</v>
      </c>
      <c r="H7" s="12" t="s">
        <v>1209</v>
      </c>
      <c r="I7" s="16" t="s">
        <v>1217</v>
      </c>
      <c r="J7" s="19">
        <f>IF(B7="","",SUMIF('Linii borderou'!$B$5:$B$2004,B7,'Linii borderou'!$I$5:$I$2004))</f>
        <v>804</v>
      </c>
      <c r="K7" s="19">
        <f t="shared" si="0"/>
        <v>80.400000000000006</v>
      </c>
      <c r="L7" s="19">
        <f t="shared" si="1"/>
        <v>24.12</v>
      </c>
      <c r="M7" s="19">
        <f t="shared" si="2"/>
        <v>699.48</v>
      </c>
      <c r="N7" s="19">
        <f t="shared" si="3"/>
        <v>699.48</v>
      </c>
      <c r="O7" s="20" t="str">
        <f>IF(AND(B7="",D7=""),"",TRIM(IF(COUNTIF($B$5:$B$504,B7)&gt;1,"Număr dublat. ","")&amp;IF(OR(C7="",D7="",F7="",G7="",H7="",I7=""),"Date incomplete. ","")&amp;IF(AND(E7&lt;&gt;"",NOT(AND(LEN(E7)=13,ISNUMBER(-E7),IFERROR(MOD(SUMPRODUCT(MID(E7,{1,2,3,4,5,6,7,8,9,10,11,12},1)*{2,7,9,1,4,6,3,5,8,2,7,9}),11)-9*(MOD(SUMPRODUCT(MID(E7,{1,2,3,4,5,6,7,8,9,10,11,12},1)*{2,7,9,1,4,6,3,5,8,2,7,9}),11)=10)=--MID(E7,13,1),FALSE)))),"CNP invalid – verifică cifrele. ",IF(E7="","Lipsește CNP-ul. ",""))&amp;IF(COUNTIF('Linii borderou'!$B$5:$B$2004,B7)=0,"Nicio linie pe borderou. ","")&amp;IF(AND(I7="Numerar",N(N7)&gt;Plafon),"Numerar peste plafonul zilnic pentru această persoană ("&amp;FIXED(N7,2)&amp;" lei): plătește prin bancă. ","")))</f>
        <v/>
      </c>
    </row>
    <row r="8" spans="2:15" ht="38.25" x14ac:dyDescent="0.2">
      <c r="B8" s="16">
        <v>54</v>
      </c>
      <c r="C8" s="17">
        <f>DATE(2026,10,7)</f>
        <v>46302</v>
      </c>
      <c r="D8" s="12" t="s">
        <v>1273</v>
      </c>
      <c r="E8" s="18" t="s">
        <v>1274</v>
      </c>
      <c r="F8" s="12" t="s">
        <v>1275</v>
      </c>
      <c r="G8" s="12" t="s">
        <v>1276</v>
      </c>
      <c r="H8" s="12" t="s">
        <v>1211</v>
      </c>
      <c r="I8" s="16" t="s">
        <v>1217</v>
      </c>
      <c r="J8" s="19">
        <f>IF(B8="","",SUMIF('Linii borderou'!$B$5:$B$2004,B8,'Linii borderou'!$I$5:$I$2004))</f>
        <v>6400</v>
      </c>
      <c r="K8" s="19">
        <f t="shared" si="0"/>
        <v>0</v>
      </c>
      <c r="L8" s="19">
        <f t="shared" si="1"/>
        <v>0</v>
      </c>
      <c r="M8" s="19">
        <f t="shared" si="2"/>
        <v>6400</v>
      </c>
      <c r="N8" s="19">
        <f t="shared" si="3"/>
        <v>10800</v>
      </c>
      <c r="O8" s="20" t="str">
        <f>IF(AND(B8="",D8=""),"",TRIM(IF(COUNTIF($B$5:$B$504,B8)&gt;1,"Număr dublat. ","")&amp;IF(OR(C8="",D8="",F8="",G8="",H8="",I8=""),"Date incomplete. ","")&amp;IF(AND(E8&lt;&gt;"",NOT(AND(LEN(E8)=13,ISNUMBER(-E8),IFERROR(MOD(SUMPRODUCT(MID(E8,{1,2,3,4,5,6,7,8,9,10,11,12},1)*{2,7,9,1,4,6,3,5,8,2,7,9}),11)-9*(MOD(SUMPRODUCT(MID(E8,{1,2,3,4,5,6,7,8,9,10,11,12},1)*{2,7,9,1,4,6,3,5,8,2,7,9}),11)=10)=--MID(E8,13,1),FALSE)))),"CNP invalid – verifică cifrele. ",IF(E8="","Lipsește CNP-ul. ",""))&amp;IF(COUNTIF('Linii borderou'!$B$5:$B$2004,B8)=0,"Nicio linie pe borderou. ","")&amp;IF(AND(I8="Numerar",N(N8)&gt;Plafon),"Numerar peste plafonul zilnic pentru această persoană ("&amp;FIXED(N8,2)&amp;" lei): plătește prin bancă. ","")))</f>
        <v>Numerar peste plafonul zilnic pentru această persoană (10.800,00 lei): plătește prin bancă.</v>
      </c>
    </row>
    <row r="9" spans="2:15" ht="38.25" x14ac:dyDescent="0.2">
      <c r="B9" s="16">
        <v>55</v>
      </c>
      <c r="C9" s="17">
        <f>DATE(2026,10,7)</f>
        <v>46302</v>
      </c>
      <c r="D9" s="12" t="s">
        <v>1273</v>
      </c>
      <c r="E9" s="18" t="s">
        <v>1274</v>
      </c>
      <c r="F9" s="12" t="s">
        <v>1275</v>
      </c>
      <c r="G9" s="12" t="s">
        <v>1276</v>
      </c>
      <c r="H9" s="12" t="s">
        <v>1211</v>
      </c>
      <c r="I9" s="16" t="s">
        <v>1217</v>
      </c>
      <c r="J9" s="19">
        <f>IF(B9="","",SUMIF('Linii borderou'!$B$5:$B$2004,B9,'Linii borderou'!$I$5:$I$2004))</f>
        <v>4400</v>
      </c>
      <c r="K9" s="19">
        <f t="shared" si="0"/>
        <v>0</v>
      </c>
      <c r="L9" s="19">
        <f t="shared" si="1"/>
        <v>0</v>
      </c>
      <c r="M9" s="19">
        <f t="shared" si="2"/>
        <v>4400</v>
      </c>
      <c r="N9" s="19">
        <f t="shared" si="3"/>
        <v>10800</v>
      </c>
      <c r="O9" s="20" t="str">
        <f>IF(AND(B9="",D9=""),"",TRIM(IF(COUNTIF($B$5:$B$504,B9)&gt;1,"Număr dublat. ","")&amp;IF(OR(C9="",D9="",F9="",G9="",H9="",I9=""),"Date incomplete. ","")&amp;IF(AND(E9&lt;&gt;"",NOT(AND(LEN(E9)=13,ISNUMBER(-E9),IFERROR(MOD(SUMPRODUCT(MID(E9,{1,2,3,4,5,6,7,8,9,10,11,12},1)*{2,7,9,1,4,6,3,5,8,2,7,9}),11)-9*(MOD(SUMPRODUCT(MID(E9,{1,2,3,4,5,6,7,8,9,10,11,12},1)*{2,7,9,1,4,6,3,5,8,2,7,9}),11)=10)=--MID(E9,13,1),FALSE)))),"CNP invalid – verifică cifrele. ",IF(E9="","Lipsește CNP-ul. ",""))&amp;IF(COUNTIF('Linii borderou'!$B$5:$B$2004,B9)=0,"Nicio linie pe borderou. ","")&amp;IF(AND(I9="Numerar",N(N9)&gt;Plafon),"Numerar peste plafonul zilnic pentru această persoană ("&amp;FIXED(N9,2)&amp;" lei): plătește prin bancă. ","")))</f>
        <v>Numerar peste plafonul zilnic pentru această persoană (10.800,00 lei): plătește prin bancă.</v>
      </c>
    </row>
    <row r="10" spans="2:15" x14ac:dyDescent="0.2">
      <c r="B10" s="16">
        <v>56</v>
      </c>
      <c r="C10" s="17">
        <f>DATE(2026,10,9)</f>
        <v>46304</v>
      </c>
      <c r="D10" s="12" t="s">
        <v>1277</v>
      </c>
      <c r="E10" s="18" t="s">
        <v>1278</v>
      </c>
      <c r="F10" s="12" t="s">
        <v>1279</v>
      </c>
      <c r="G10" s="12" t="s">
        <v>1280</v>
      </c>
      <c r="H10" s="12" t="s">
        <v>1213</v>
      </c>
      <c r="I10" s="16" t="s">
        <v>1217</v>
      </c>
      <c r="J10" s="19">
        <f>IF(B10="","",SUMIF('Linii borderou'!$B$5:$B$2004,B10,'Linii borderou'!$I$5:$I$2004))</f>
        <v>600</v>
      </c>
      <c r="K10" s="19">
        <f t="shared" si="0"/>
        <v>0</v>
      </c>
      <c r="L10" s="19">
        <f t="shared" si="1"/>
        <v>0</v>
      </c>
      <c r="M10" s="19">
        <f t="shared" si="2"/>
        <v>600</v>
      </c>
      <c r="N10" s="19">
        <f t="shared" si="3"/>
        <v>600</v>
      </c>
      <c r="O10" s="20" t="str">
        <f>IF(AND(B10="",D10=""),"",TRIM(IF(COUNTIF($B$5:$B$504,B10)&gt;1,"Număr dublat. ","")&amp;IF(OR(C10="",D10="",F10="",G10="",H10="",I10=""),"Date incomplete. ","")&amp;IF(AND(E10&lt;&gt;"",NOT(AND(LEN(E10)=13,ISNUMBER(-E10),IFERROR(MOD(SUMPRODUCT(MID(E10,{1,2,3,4,5,6,7,8,9,10,11,12},1)*{2,7,9,1,4,6,3,5,8,2,7,9}),11)-9*(MOD(SUMPRODUCT(MID(E10,{1,2,3,4,5,6,7,8,9,10,11,12},1)*{2,7,9,1,4,6,3,5,8,2,7,9}),11)=10)=--MID(E10,13,1),FALSE)))),"CNP invalid – verifică cifrele. ",IF(E10="","Lipsește CNP-ul. ",""))&amp;IF(COUNTIF('Linii borderou'!$B$5:$B$2004,B10)=0,"Nicio linie pe borderou. ","")&amp;IF(AND(I10="Numerar",N(N10)&gt;Plafon),"Numerar peste plafonul zilnic pentru această persoană ("&amp;FIXED(N10,2)&amp;" lei): plătește prin bancă. ","")))</f>
        <v>CNP invalid – verifică cifrele.</v>
      </c>
    </row>
    <row r="11" spans="2:15" ht="25.5" x14ac:dyDescent="0.2">
      <c r="B11" s="16">
        <v>57</v>
      </c>
      <c r="C11" s="17">
        <f>DATE(2026,10,12)</f>
        <v>46307</v>
      </c>
      <c r="D11" s="12" t="s">
        <v>1261</v>
      </c>
      <c r="E11" s="18" t="s">
        <v>1262</v>
      </c>
      <c r="F11" s="12" t="s">
        <v>1263</v>
      </c>
      <c r="G11" s="12" t="s">
        <v>1264</v>
      </c>
      <c r="H11" s="12" t="s">
        <v>1209</v>
      </c>
      <c r="I11" s="16" t="s">
        <v>1217</v>
      </c>
      <c r="J11" s="19">
        <f>IF(B11="","",SUMIF('Linii borderou'!$B$5:$B$2004,B11,'Linii borderou'!$I$5:$I$2004))</f>
        <v>418</v>
      </c>
      <c r="K11" s="19">
        <f t="shared" si="0"/>
        <v>41.8</v>
      </c>
      <c r="L11" s="19">
        <f t="shared" si="1"/>
        <v>12.54</v>
      </c>
      <c r="M11" s="19">
        <f t="shared" si="2"/>
        <v>363.65999999999997</v>
      </c>
      <c r="N11" s="19">
        <f t="shared" si="3"/>
        <v>363.65999999999997</v>
      </c>
      <c r="O11" s="20" t="str">
        <f>IF(AND(B11="",D11=""),"",TRIM(IF(COUNTIF($B$5:$B$504,B11)&gt;1,"Număr dublat. ","")&amp;IF(OR(C11="",D11="",F11="",G11="",H11="",I11=""),"Date incomplete. ","")&amp;IF(AND(E11&lt;&gt;"",NOT(AND(LEN(E11)=13,ISNUMBER(-E11),IFERROR(MOD(SUMPRODUCT(MID(E11,{1,2,3,4,5,6,7,8,9,10,11,12},1)*{2,7,9,1,4,6,3,5,8,2,7,9}),11)-9*(MOD(SUMPRODUCT(MID(E11,{1,2,3,4,5,6,7,8,9,10,11,12},1)*{2,7,9,1,4,6,3,5,8,2,7,9}),11)=10)=--MID(E11,13,1),FALSE)))),"CNP invalid – verifică cifrele. ",IF(E11="","Lipsește CNP-ul. ",""))&amp;IF(COUNTIF('Linii borderou'!$B$5:$B$2004,B11)=0,"Nicio linie pe borderou. ","")&amp;IF(AND(I11="Numerar",N(N11)&gt;Plafon),"Numerar peste plafonul zilnic pentru această persoană ("&amp;FIXED(N11,2)&amp;" lei): plătește prin bancă. ","")))</f>
        <v/>
      </c>
    </row>
    <row r="12" spans="2:15" x14ac:dyDescent="0.2">
      <c r="B12" s="16" t="str">
        <f>IF(D12="","",MAX($B$5:B11)+1)</f>
        <v/>
      </c>
      <c r="C12" s="17"/>
      <c r="D12" s="12"/>
      <c r="E12" s="18"/>
      <c r="F12" s="12"/>
      <c r="G12" s="12"/>
      <c r="H12" s="12"/>
      <c r="I12" s="16"/>
      <c r="J12" s="19" t="str">
        <f>IF(B12="","",SUMIF('Linii borderou'!$B$5:$B$2004,B12,'Linii borderou'!$I$5:$I$2004))</f>
        <v/>
      </c>
      <c r="K12" s="19" t="str">
        <f t="shared" si="0"/>
        <v/>
      </c>
      <c r="L12" s="19" t="str">
        <f t="shared" si="1"/>
        <v/>
      </c>
      <c r="M12" s="19" t="str">
        <f t="shared" si="2"/>
        <v/>
      </c>
      <c r="N12" s="19" t="str">
        <f t="shared" si="3"/>
        <v/>
      </c>
      <c r="O12" s="20" t="str">
        <f>IF(AND(B12="",D12=""),"",TRIM(IF(COUNTIF($B$5:$B$504,B12)&gt;1,"Număr dublat. ","")&amp;IF(OR(C12="",D12="",F12="",G12="",H12="",I12=""),"Date incomplete. ","")&amp;IF(AND(E12&lt;&gt;"",NOT(AND(LEN(E12)=13,ISNUMBER(-E12),IFERROR(MOD(SUMPRODUCT(MID(E12,{1,2,3,4,5,6,7,8,9,10,11,12},1)*{2,7,9,1,4,6,3,5,8,2,7,9}),11)-9*(MOD(SUMPRODUCT(MID(E12,{1,2,3,4,5,6,7,8,9,10,11,12},1)*{2,7,9,1,4,6,3,5,8,2,7,9}),11)=10)=--MID(E12,13,1),FALSE)))),"CNP invalid – verifică cifrele. ",IF(E12="","Lipsește CNP-ul. ",""))&amp;IF(COUNTIF('Linii borderou'!$B$5:$B$2004,B12)=0,"Nicio linie pe borderou. ","")&amp;IF(AND(I12="Numerar",N(N12)&gt;Plafon),"Numerar peste plafonul zilnic pentru această persoană ("&amp;FIXED(N12,2)&amp;" lei): plătește prin bancă. ","")))</f>
        <v/>
      </c>
    </row>
    <row r="13" spans="2:15" x14ac:dyDescent="0.2">
      <c r="B13" s="16" t="str">
        <f>IF(D13="","",MAX($B$5:B12)+1)</f>
        <v/>
      </c>
      <c r="C13" s="17"/>
      <c r="D13" s="12"/>
      <c r="E13" s="18"/>
      <c r="F13" s="12"/>
      <c r="G13" s="12"/>
      <c r="H13" s="12"/>
      <c r="I13" s="16"/>
      <c r="J13" s="19" t="str">
        <f>IF(B13="","",SUMIF('Linii borderou'!$B$5:$B$2004,B13,'Linii borderou'!$I$5:$I$2004))</f>
        <v/>
      </c>
      <c r="K13" s="19" t="str">
        <f t="shared" si="0"/>
        <v/>
      </c>
      <c r="L13" s="19" t="str">
        <f t="shared" si="1"/>
        <v/>
      </c>
      <c r="M13" s="19" t="str">
        <f t="shared" si="2"/>
        <v/>
      </c>
      <c r="N13" s="19" t="str">
        <f t="shared" si="3"/>
        <v/>
      </c>
      <c r="O13" s="20" t="str">
        <f>IF(AND(B13="",D13=""),"",TRIM(IF(COUNTIF($B$5:$B$504,B13)&gt;1,"Număr dublat. ","")&amp;IF(OR(C13="",D13="",F13="",G13="",H13="",I13=""),"Date incomplete. ","")&amp;IF(AND(E13&lt;&gt;"",NOT(AND(LEN(E13)=13,ISNUMBER(-E13),IFERROR(MOD(SUMPRODUCT(MID(E13,{1,2,3,4,5,6,7,8,9,10,11,12},1)*{2,7,9,1,4,6,3,5,8,2,7,9}),11)-9*(MOD(SUMPRODUCT(MID(E13,{1,2,3,4,5,6,7,8,9,10,11,12},1)*{2,7,9,1,4,6,3,5,8,2,7,9}),11)=10)=--MID(E13,13,1),FALSE)))),"CNP invalid – verifică cifrele. ",IF(E13="","Lipsește CNP-ul. ",""))&amp;IF(COUNTIF('Linii borderou'!$B$5:$B$2004,B13)=0,"Nicio linie pe borderou. ","")&amp;IF(AND(I13="Numerar",N(N13)&gt;Plafon),"Numerar peste plafonul zilnic pentru această persoană ("&amp;FIXED(N13,2)&amp;" lei): plătește prin bancă. ","")))</f>
        <v/>
      </c>
    </row>
    <row r="14" spans="2:15" x14ac:dyDescent="0.2">
      <c r="B14" s="16" t="str">
        <f>IF(D14="","",MAX($B$5:B13)+1)</f>
        <v/>
      </c>
      <c r="C14" s="17"/>
      <c r="D14" s="12"/>
      <c r="E14" s="18"/>
      <c r="F14" s="12"/>
      <c r="G14" s="12"/>
      <c r="H14" s="12"/>
      <c r="I14" s="16"/>
      <c r="J14" s="19" t="str">
        <f>IF(B14="","",SUMIF('Linii borderou'!$B$5:$B$2004,B14,'Linii borderou'!$I$5:$I$2004))</f>
        <v/>
      </c>
      <c r="K14" s="19" t="str">
        <f t="shared" si="0"/>
        <v/>
      </c>
      <c r="L14" s="19" t="str">
        <f t="shared" si="1"/>
        <v/>
      </c>
      <c r="M14" s="19" t="str">
        <f t="shared" si="2"/>
        <v/>
      </c>
      <c r="N14" s="19" t="str">
        <f t="shared" si="3"/>
        <v/>
      </c>
      <c r="O14" s="20" t="str">
        <f>IF(AND(B14="",D14=""),"",TRIM(IF(COUNTIF($B$5:$B$504,B14)&gt;1,"Număr dublat. ","")&amp;IF(OR(C14="",D14="",F14="",G14="",H14="",I14=""),"Date incomplete. ","")&amp;IF(AND(E14&lt;&gt;"",NOT(AND(LEN(E14)=13,ISNUMBER(-E14),IFERROR(MOD(SUMPRODUCT(MID(E14,{1,2,3,4,5,6,7,8,9,10,11,12},1)*{2,7,9,1,4,6,3,5,8,2,7,9}),11)-9*(MOD(SUMPRODUCT(MID(E14,{1,2,3,4,5,6,7,8,9,10,11,12},1)*{2,7,9,1,4,6,3,5,8,2,7,9}),11)=10)=--MID(E14,13,1),FALSE)))),"CNP invalid – verifică cifrele. ",IF(E14="","Lipsește CNP-ul. ",""))&amp;IF(COUNTIF('Linii borderou'!$B$5:$B$2004,B14)=0,"Nicio linie pe borderou. ","")&amp;IF(AND(I14="Numerar",N(N14)&gt;Plafon),"Numerar peste plafonul zilnic pentru această persoană ("&amp;FIXED(N14,2)&amp;" lei): plătește prin bancă. ","")))</f>
        <v/>
      </c>
    </row>
    <row r="15" spans="2:15" x14ac:dyDescent="0.2">
      <c r="B15" s="16" t="str">
        <f>IF(D15="","",MAX($B$5:B14)+1)</f>
        <v/>
      </c>
      <c r="C15" s="17"/>
      <c r="D15" s="12"/>
      <c r="E15" s="18"/>
      <c r="F15" s="12"/>
      <c r="G15" s="12"/>
      <c r="H15" s="12"/>
      <c r="I15" s="16"/>
      <c r="J15" s="19" t="str">
        <f>IF(B15="","",SUMIF('Linii borderou'!$B$5:$B$2004,B15,'Linii borderou'!$I$5:$I$2004))</f>
        <v/>
      </c>
      <c r="K15" s="19" t="str">
        <f t="shared" si="0"/>
        <v/>
      </c>
      <c r="L15" s="19" t="str">
        <f t="shared" si="1"/>
        <v/>
      </c>
      <c r="M15" s="19" t="str">
        <f t="shared" si="2"/>
        <v/>
      </c>
      <c r="N15" s="19" t="str">
        <f t="shared" si="3"/>
        <v/>
      </c>
      <c r="O15" s="20" t="str">
        <f>IF(AND(B15="",D15=""),"",TRIM(IF(COUNTIF($B$5:$B$504,B15)&gt;1,"Număr dublat. ","")&amp;IF(OR(C15="",D15="",F15="",G15="",H15="",I15=""),"Date incomplete. ","")&amp;IF(AND(E15&lt;&gt;"",NOT(AND(LEN(E15)=13,ISNUMBER(-E15),IFERROR(MOD(SUMPRODUCT(MID(E15,{1,2,3,4,5,6,7,8,9,10,11,12},1)*{2,7,9,1,4,6,3,5,8,2,7,9}),11)-9*(MOD(SUMPRODUCT(MID(E15,{1,2,3,4,5,6,7,8,9,10,11,12},1)*{2,7,9,1,4,6,3,5,8,2,7,9}),11)=10)=--MID(E15,13,1),FALSE)))),"CNP invalid – verifică cifrele. ",IF(E15="","Lipsește CNP-ul. ",""))&amp;IF(COUNTIF('Linii borderou'!$B$5:$B$2004,B15)=0,"Nicio linie pe borderou. ","")&amp;IF(AND(I15="Numerar",N(N15)&gt;Plafon),"Numerar peste plafonul zilnic pentru această persoană ("&amp;FIXED(N15,2)&amp;" lei): plătește prin bancă. ","")))</f>
        <v/>
      </c>
    </row>
    <row r="16" spans="2:15" x14ac:dyDescent="0.2">
      <c r="B16" s="16" t="str">
        <f>IF(D16="","",MAX($B$5:B15)+1)</f>
        <v/>
      </c>
      <c r="C16" s="17"/>
      <c r="D16" s="12"/>
      <c r="E16" s="18"/>
      <c r="F16" s="12"/>
      <c r="G16" s="12"/>
      <c r="H16" s="12"/>
      <c r="I16" s="16"/>
      <c r="J16" s="19" t="str">
        <f>IF(B16="","",SUMIF('Linii borderou'!$B$5:$B$2004,B16,'Linii borderou'!$I$5:$I$2004))</f>
        <v/>
      </c>
      <c r="K16" s="19" t="str">
        <f t="shared" si="0"/>
        <v/>
      </c>
      <c r="L16" s="19" t="str">
        <f t="shared" si="1"/>
        <v/>
      </c>
      <c r="M16" s="19" t="str">
        <f t="shared" si="2"/>
        <v/>
      </c>
      <c r="N16" s="19" t="str">
        <f t="shared" si="3"/>
        <v/>
      </c>
      <c r="O16" s="20" t="str">
        <f>IF(AND(B16="",D16=""),"",TRIM(IF(COUNTIF($B$5:$B$504,B16)&gt;1,"Număr dublat. ","")&amp;IF(OR(C16="",D16="",F16="",G16="",H16="",I16=""),"Date incomplete. ","")&amp;IF(AND(E16&lt;&gt;"",NOT(AND(LEN(E16)=13,ISNUMBER(-E16),IFERROR(MOD(SUMPRODUCT(MID(E16,{1,2,3,4,5,6,7,8,9,10,11,12},1)*{2,7,9,1,4,6,3,5,8,2,7,9}),11)-9*(MOD(SUMPRODUCT(MID(E16,{1,2,3,4,5,6,7,8,9,10,11,12},1)*{2,7,9,1,4,6,3,5,8,2,7,9}),11)=10)=--MID(E16,13,1),FALSE)))),"CNP invalid – verifică cifrele. ",IF(E16="","Lipsește CNP-ul. ",""))&amp;IF(COUNTIF('Linii borderou'!$B$5:$B$2004,B16)=0,"Nicio linie pe borderou. ","")&amp;IF(AND(I16="Numerar",N(N16)&gt;Plafon),"Numerar peste plafonul zilnic pentru această persoană ("&amp;FIXED(N16,2)&amp;" lei): plătește prin bancă. ","")))</f>
        <v/>
      </c>
    </row>
    <row r="17" spans="2:15" x14ac:dyDescent="0.2">
      <c r="B17" s="16" t="str">
        <f>IF(D17="","",MAX($B$5:B16)+1)</f>
        <v/>
      </c>
      <c r="C17" s="17"/>
      <c r="D17" s="12"/>
      <c r="E17" s="18"/>
      <c r="F17" s="12"/>
      <c r="G17" s="12"/>
      <c r="H17" s="12"/>
      <c r="I17" s="16"/>
      <c r="J17" s="19" t="str">
        <f>IF(B17="","",SUMIF('Linii borderou'!$B$5:$B$2004,B17,'Linii borderou'!$I$5:$I$2004))</f>
        <v/>
      </c>
      <c r="K17" s="19" t="str">
        <f t="shared" si="0"/>
        <v/>
      </c>
      <c r="L17" s="19" t="str">
        <f t="shared" si="1"/>
        <v/>
      </c>
      <c r="M17" s="19" t="str">
        <f t="shared" si="2"/>
        <v/>
      </c>
      <c r="N17" s="19" t="str">
        <f t="shared" si="3"/>
        <v/>
      </c>
      <c r="O17" s="20" t="str">
        <f>IF(AND(B17="",D17=""),"",TRIM(IF(COUNTIF($B$5:$B$504,B17)&gt;1,"Număr dublat. ","")&amp;IF(OR(C17="",D17="",F17="",G17="",H17="",I17=""),"Date incomplete. ","")&amp;IF(AND(E17&lt;&gt;"",NOT(AND(LEN(E17)=13,ISNUMBER(-E17),IFERROR(MOD(SUMPRODUCT(MID(E17,{1,2,3,4,5,6,7,8,9,10,11,12},1)*{2,7,9,1,4,6,3,5,8,2,7,9}),11)-9*(MOD(SUMPRODUCT(MID(E17,{1,2,3,4,5,6,7,8,9,10,11,12},1)*{2,7,9,1,4,6,3,5,8,2,7,9}),11)=10)=--MID(E17,13,1),FALSE)))),"CNP invalid – verifică cifrele. ",IF(E17="","Lipsește CNP-ul. ",""))&amp;IF(COUNTIF('Linii borderou'!$B$5:$B$2004,B17)=0,"Nicio linie pe borderou. ","")&amp;IF(AND(I17="Numerar",N(N17)&gt;Plafon),"Numerar peste plafonul zilnic pentru această persoană ("&amp;FIXED(N17,2)&amp;" lei): plătește prin bancă. ","")))</f>
        <v/>
      </c>
    </row>
    <row r="18" spans="2:15" x14ac:dyDescent="0.2">
      <c r="B18" s="16" t="str">
        <f>IF(D18="","",MAX($B$5:B17)+1)</f>
        <v/>
      </c>
      <c r="C18" s="17"/>
      <c r="D18" s="12"/>
      <c r="E18" s="18"/>
      <c r="F18" s="12"/>
      <c r="G18" s="12"/>
      <c r="H18" s="12"/>
      <c r="I18" s="16"/>
      <c r="J18" s="19" t="str">
        <f>IF(B18="","",SUMIF('Linii borderou'!$B$5:$B$2004,B18,'Linii borderou'!$I$5:$I$2004))</f>
        <v/>
      </c>
      <c r="K18" s="19" t="str">
        <f t="shared" si="0"/>
        <v/>
      </c>
      <c r="L18" s="19" t="str">
        <f t="shared" si="1"/>
        <v/>
      </c>
      <c r="M18" s="19" t="str">
        <f t="shared" si="2"/>
        <v/>
      </c>
      <c r="N18" s="19" t="str">
        <f t="shared" si="3"/>
        <v/>
      </c>
      <c r="O18" s="20" t="str">
        <f>IF(AND(B18="",D18=""),"",TRIM(IF(COUNTIF($B$5:$B$504,B18)&gt;1,"Număr dublat. ","")&amp;IF(OR(C18="",D18="",F18="",G18="",H18="",I18=""),"Date incomplete. ","")&amp;IF(AND(E18&lt;&gt;"",NOT(AND(LEN(E18)=13,ISNUMBER(-E18),IFERROR(MOD(SUMPRODUCT(MID(E18,{1,2,3,4,5,6,7,8,9,10,11,12},1)*{2,7,9,1,4,6,3,5,8,2,7,9}),11)-9*(MOD(SUMPRODUCT(MID(E18,{1,2,3,4,5,6,7,8,9,10,11,12},1)*{2,7,9,1,4,6,3,5,8,2,7,9}),11)=10)=--MID(E18,13,1),FALSE)))),"CNP invalid – verifică cifrele. ",IF(E18="","Lipsește CNP-ul. ",""))&amp;IF(COUNTIF('Linii borderou'!$B$5:$B$2004,B18)=0,"Nicio linie pe borderou. ","")&amp;IF(AND(I18="Numerar",N(N18)&gt;Plafon),"Numerar peste plafonul zilnic pentru această persoană ("&amp;FIXED(N18,2)&amp;" lei): plătește prin bancă. ","")))</f>
        <v/>
      </c>
    </row>
    <row r="19" spans="2:15" x14ac:dyDescent="0.2">
      <c r="B19" s="16" t="str">
        <f>IF(D19="","",MAX($B$5:B18)+1)</f>
        <v/>
      </c>
      <c r="C19" s="17"/>
      <c r="D19" s="12"/>
      <c r="E19" s="18"/>
      <c r="F19" s="12"/>
      <c r="G19" s="12"/>
      <c r="H19" s="12"/>
      <c r="I19" s="16"/>
      <c r="J19" s="19" t="str">
        <f>IF(B19="","",SUMIF('Linii borderou'!$B$5:$B$2004,B19,'Linii borderou'!$I$5:$I$2004))</f>
        <v/>
      </c>
      <c r="K19" s="19" t="str">
        <f t="shared" si="0"/>
        <v/>
      </c>
      <c r="L19" s="19" t="str">
        <f t="shared" si="1"/>
        <v/>
      </c>
      <c r="M19" s="19" t="str">
        <f t="shared" si="2"/>
        <v/>
      </c>
      <c r="N19" s="19" t="str">
        <f t="shared" si="3"/>
        <v/>
      </c>
      <c r="O19" s="20" t="str">
        <f>IF(AND(B19="",D19=""),"",TRIM(IF(COUNTIF($B$5:$B$504,B19)&gt;1,"Număr dublat. ","")&amp;IF(OR(C19="",D19="",F19="",G19="",H19="",I19=""),"Date incomplete. ","")&amp;IF(AND(E19&lt;&gt;"",NOT(AND(LEN(E19)=13,ISNUMBER(-E19),IFERROR(MOD(SUMPRODUCT(MID(E19,{1,2,3,4,5,6,7,8,9,10,11,12},1)*{2,7,9,1,4,6,3,5,8,2,7,9}),11)-9*(MOD(SUMPRODUCT(MID(E19,{1,2,3,4,5,6,7,8,9,10,11,12},1)*{2,7,9,1,4,6,3,5,8,2,7,9}),11)=10)=--MID(E19,13,1),FALSE)))),"CNP invalid – verifică cifrele. ",IF(E19="","Lipsește CNP-ul. ",""))&amp;IF(COUNTIF('Linii borderou'!$B$5:$B$2004,B19)=0,"Nicio linie pe borderou. ","")&amp;IF(AND(I19="Numerar",N(N19)&gt;Plafon),"Numerar peste plafonul zilnic pentru această persoană ("&amp;FIXED(N19,2)&amp;" lei): plătește prin bancă. ","")))</f>
        <v/>
      </c>
    </row>
    <row r="20" spans="2:15" x14ac:dyDescent="0.2">
      <c r="B20" s="16" t="str">
        <f>IF(D20="","",MAX($B$5:B19)+1)</f>
        <v/>
      </c>
      <c r="C20" s="17"/>
      <c r="D20" s="12"/>
      <c r="E20" s="18"/>
      <c r="F20" s="12"/>
      <c r="G20" s="12"/>
      <c r="H20" s="12"/>
      <c r="I20" s="16"/>
      <c r="J20" s="19" t="str">
        <f>IF(B20="","",SUMIF('Linii borderou'!$B$5:$B$2004,B20,'Linii borderou'!$I$5:$I$2004))</f>
        <v/>
      </c>
      <c r="K20" s="19" t="str">
        <f t="shared" si="0"/>
        <v/>
      </c>
      <c r="L20" s="19" t="str">
        <f t="shared" si="1"/>
        <v/>
      </c>
      <c r="M20" s="19" t="str">
        <f t="shared" si="2"/>
        <v/>
      </c>
      <c r="N20" s="19" t="str">
        <f t="shared" si="3"/>
        <v/>
      </c>
      <c r="O20" s="20" t="str">
        <f>IF(AND(B20="",D20=""),"",TRIM(IF(COUNTIF($B$5:$B$504,B20)&gt;1,"Număr dublat. ","")&amp;IF(OR(C20="",D20="",F20="",G20="",H20="",I20=""),"Date incomplete. ","")&amp;IF(AND(E20&lt;&gt;"",NOT(AND(LEN(E20)=13,ISNUMBER(-E20),IFERROR(MOD(SUMPRODUCT(MID(E20,{1,2,3,4,5,6,7,8,9,10,11,12},1)*{2,7,9,1,4,6,3,5,8,2,7,9}),11)-9*(MOD(SUMPRODUCT(MID(E20,{1,2,3,4,5,6,7,8,9,10,11,12},1)*{2,7,9,1,4,6,3,5,8,2,7,9}),11)=10)=--MID(E20,13,1),FALSE)))),"CNP invalid – verifică cifrele. ",IF(E20="","Lipsește CNP-ul. ",""))&amp;IF(COUNTIF('Linii borderou'!$B$5:$B$2004,B20)=0,"Nicio linie pe borderou. ","")&amp;IF(AND(I20="Numerar",N(N20)&gt;Plafon),"Numerar peste plafonul zilnic pentru această persoană ("&amp;FIXED(N20,2)&amp;" lei): plătește prin bancă. ","")))</f>
        <v/>
      </c>
    </row>
    <row r="21" spans="2:15" x14ac:dyDescent="0.2">
      <c r="B21" s="16" t="str">
        <f>IF(D21="","",MAX($B$5:B20)+1)</f>
        <v/>
      </c>
      <c r="C21" s="17"/>
      <c r="D21" s="12"/>
      <c r="E21" s="18"/>
      <c r="F21" s="12"/>
      <c r="G21" s="12"/>
      <c r="H21" s="12"/>
      <c r="I21" s="16"/>
      <c r="J21" s="19" t="str">
        <f>IF(B21="","",SUMIF('Linii borderou'!$B$5:$B$2004,B21,'Linii borderou'!$I$5:$I$2004))</f>
        <v/>
      </c>
      <c r="K21" s="19" t="str">
        <f t="shared" si="0"/>
        <v/>
      </c>
      <c r="L21" s="19" t="str">
        <f t="shared" si="1"/>
        <v/>
      </c>
      <c r="M21" s="19" t="str">
        <f t="shared" si="2"/>
        <v/>
      </c>
      <c r="N21" s="19" t="str">
        <f t="shared" si="3"/>
        <v/>
      </c>
      <c r="O21" s="20" t="str">
        <f>IF(AND(B21="",D21=""),"",TRIM(IF(COUNTIF($B$5:$B$504,B21)&gt;1,"Număr dublat. ","")&amp;IF(OR(C21="",D21="",F21="",G21="",H21="",I21=""),"Date incomplete. ","")&amp;IF(AND(E21&lt;&gt;"",NOT(AND(LEN(E21)=13,ISNUMBER(-E21),IFERROR(MOD(SUMPRODUCT(MID(E21,{1,2,3,4,5,6,7,8,9,10,11,12},1)*{2,7,9,1,4,6,3,5,8,2,7,9}),11)-9*(MOD(SUMPRODUCT(MID(E21,{1,2,3,4,5,6,7,8,9,10,11,12},1)*{2,7,9,1,4,6,3,5,8,2,7,9}),11)=10)=--MID(E21,13,1),FALSE)))),"CNP invalid – verifică cifrele. ",IF(E21="","Lipsește CNP-ul. ",""))&amp;IF(COUNTIF('Linii borderou'!$B$5:$B$2004,B21)=0,"Nicio linie pe borderou. ","")&amp;IF(AND(I21="Numerar",N(N21)&gt;Plafon),"Numerar peste plafonul zilnic pentru această persoană ("&amp;FIXED(N21,2)&amp;" lei): plătește prin bancă. ","")))</f>
        <v/>
      </c>
    </row>
    <row r="22" spans="2:15" x14ac:dyDescent="0.2">
      <c r="B22" s="16" t="str">
        <f>IF(D22="","",MAX($B$5:B21)+1)</f>
        <v/>
      </c>
      <c r="C22" s="17"/>
      <c r="D22" s="12"/>
      <c r="E22" s="18"/>
      <c r="F22" s="12"/>
      <c r="G22" s="12"/>
      <c r="H22" s="12"/>
      <c r="I22" s="16"/>
      <c r="J22" s="19" t="str">
        <f>IF(B22="","",SUMIF('Linii borderou'!$B$5:$B$2004,B22,'Linii borderou'!$I$5:$I$2004))</f>
        <v/>
      </c>
      <c r="K22" s="19" t="str">
        <f t="shared" si="0"/>
        <v/>
      </c>
      <c r="L22" s="19" t="str">
        <f t="shared" si="1"/>
        <v/>
      </c>
      <c r="M22" s="19" t="str">
        <f t="shared" si="2"/>
        <v/>
      </c>
      <c r="N22" s="19" t="str">
        <f t="shared" si="3"/>
        <v/>
      </c>
      <c r="O22" s="20" t="str">
        <f>IF(AND(B22="",D22=""),"",TRIM(IF(COUNTIF($B$5:$B$504,B22)&gt;1,"Număr dublat. ","")&amp;IF(OR(C22="",D22="",F22="",G22="",H22="",I22=""),"Date incomplete. ","")&amp;IF(AND(E22&lt;&gt;"",NOT(AND(LEN(E22)=13,ISNUMBER(-E22),IFERROR(MOD(SUMPRODUCT(MID(E22,{1,2,3,4,5,6,7,8,9,10,11,12},1)*{2,7,9,1,4,6,3,5,8,2,7,9}),11)-9*(MOD(SUMPRODUCT(MID(E22,{1,2,3,4,5,6,7,8,9,10,11,12},1)*{2,7,9,1,4,6,3,5,8,2,7,9}),11)=10)=--MID(E22,13,1),FALSE)))),"CNP invalid – verifică cifrele. ",IF(E22="","Lipsește CNP-ul. ",""))&amp;IF(COUNTIF('Linii borderou'!$B$5:$B$2004,B22)=0,"Nicio linie pe borderou. ","")&amp;IF(AND(I22="Numerar",N(N22)&gt;Plafon),"Numerar peste plafonul zilnic pentru această persoană ("&amp;FIXED(N22,2)&amp;" lei): plătește prin bancă. ","")))</f>
        <v/>
      </c>
    </row>
    <row r="23" spans="2:15" x14ac:dyDescent="0.2">
      <c r="B23" s="16" t="str">
        <f>IF(D23="","",MAX($B$5:B22)+1)</f>
        <v/>
      </c>
      <c r="C23" s="17"/>
      <c r="D23" s="12"/>
      <c r="E23" s="18"/>
      <c r="F23" s="12"/>
      <c r="G23" s="12"/>
      <c r="H23" s="12"/>
      <c r="I23" s="16"/>
      <c r="J23" s="19" t="str">
        <f>IF(B23="","",SUMIF('Linii borderou'!$B$5:$B$2004,B23,'Linii borderou'!$I$5:$I$2004))</f>
        <v/>
      </c>
      <c r="K23" s="19" t="str">
        <f t="shared" si="0"/>
        <v/>
      </c>
      <c r="L23" s="19" t="str">
        <f t="shared" si="1"/>
        <v/>
      </c>
      <c r="M23" s="19" t="str">
        <f t="shared" si="2"/>
        <v/>
      </c>
      <c r="N23" s="19" t="str">
        <f t="shared" si="3"/>
        <v/>
      </c>
      <c r="O23" s="20" t="str">
        <f>IF(AND(B23="",D23=""),"",TRIM(IF(COUNTIF($B$5:$B$504,B23)&gt;1,"Număr dublat. ","")&amp;IF(OR(C23="",D23="",F23="",G23="",H23="",I23=""),"Date incomplete. ","")&amp;IF(AND(E23&lt;&gt;"",NOT(AND(LEN(E23)=13,ISNUMBER(-E23),IFERROR(MOD(SUMPRODUCT(MID(E23,{1,2,3,4,5,6,7,8,9,10,11,12},1)*{2,7,9,1,4,6,3,5,8,2,7,9}),11)-9*(MOD(SUMPRODUCT(MID(E23,{1,2,3,4,5,6,7,8,9,10,11,12},1)*{2,7,9,1,4,6,3,5,8,2,7,9}),11)=10)=--MID(E23,13,1),FALSE)))),"CNP invalid – verifică cifrele. ",IF(E23="","Lipsește CNP-ul. ",""))&amp;IF(COUNTIF('Linii borderou'!$B$5:$B$2004,B23)=0,"Nicio linie pe borderou. ","")&amp;IF(AND(I23="Numerar",N(N23)&gt;Plafon),"Numerar peste plafonul zilnic pentru această persoană ("&amp;FIXED(N23,2)&amp;" lei): plătește prin bancă. ","")))</f>
        <v/>
      </c>
    </row>
    <row r="24" spans="2:15" x14ac:dyDescent="0.2">
      <c r="B24" s="16" t="str">
        <f>IF(D24="","",MAX($B$5:B23)+1)</f>
        <v/>
      </c>
      <c r="C24" s="17"/>
      <c r="D24" s="12"/>
      <c r="E24" s="18"/>
      <c r="F24" s="12"/>
      <c r="G24" s="12"/>
      <c r="H24" s="12"/>
      <c r="I24" s="16"/>
      <c r="J24" s="19" t="str">
        <f>IF(B24="","",SUMIF('Linii borderou'!$B$5:$B$2004,B24,'Linii borderou'!$I$5:$I$2004))</f>
        <v/>
      </c>
      <c r="K24" s="19" t="str">
        <f t="shared" si="0"/>
        <v/>
      </c>
      <c r="L24" s="19" t="str">
        <f t="shared" si="1"/>
        <v/>
      </c>
      <c r="M24" s="19" t="str">
        <f t="shared" si="2"/>
        <v/>
      </c>
      <c r="N24" s="19" t="str">
        <f t="shared" si="3"/>
        <v/>
      </c>
      <c r="O24" s="20" t="str">
        <f>IF(AND(B24="",D24=""),"",TRIM(IF(COUNTIF($B$5:$B$504,B24)&gt;1,"Număr dublat. ","")&amp;IF(OR(C24="",D24="",F24="",G24="",H24="",I24=""),"Date incomplete. ","")&amp;IF(AND(E24&lt;&gt;"",NOT(AND(LEN(E24)=13,ISNUMBER(-E24),IFERROR(MOD(SUMPRODUCT(MID(E24,{1,2,3,4,5,6,7,8,9,10,11,12},1)*{2,7,9,1,4,6,3,5,8,2,7,9}),11)-9*(MOD(SUMPRODUCT(MID(E24,{1,2,3,4,5,6,7,8,9,10,11,12},1)*{2,7,9,1,4,6,3,5,8,2,7,9}),11)=10)=--MID(E24,13,1),FALSE)))),"CNP invalid – verifică cifrele. ",IF(E24="","Lipsește CNP-ul. ",""))&amp;IF(COUNTIF('Linii borderou'!$B$5:$B$2004,B24)=0,"Nicio linie pe borderou. ","")&amp;IF(AND(I24="Numerar",N(N24)&gt;Plafon),"Numerar peste plafonul zilnic pentru această persoană ("&amp;FIXED(N24,2)&amp;" lei): plătește prin bancă. ","")))</f>
        <v/>
      </c>
    </row>
    <row r="25" spans="2:15" x14ac:dyDescent="0.2">
      <c r="B25" s="16" t="str">
        <f>IF(D25="","",MAX($B$5:B24)+1)</f>
        <v/>
      </c>
      <c r="C25" s="17"/>
      <c r="D25" s="12"/>
      <c r="E25" s="18"/>
      <c r="F25" s="12"/>
      <c r="G25" s="12"/>
      <c r="H25" s="12"/>
      <c r="I25" s="16"/>
      <c r="J25" s="19" t="str">
        <f>IF(B25="","",SUMIF('Linii borderou'!$B$5:$B$2004,B25,'Linii borderou'!$I$5:$I$2004))</f>
        <v/>
      </c>
      <c r="K25" s="19" t="str">
        <f t="shared" si="0"/>
        <v/>
      </c>
      <c r="L25" s="19" t="str">
        <f t="shared" si="1"/>
        <v/>
      </c>
      <c r="M25" s="19" t="str">
        <f t="shared" si="2"/>
        <v/>
      </c>
      <c r="N25" s="19" t="str">
        <f t="shared" si="3"/>
        <v/>
      </c>
      <c r="O25" s="20" t="str">
        <f>IF(AND(B25="",D25=""),"",TRIM(IF(COUNTIF($B$5:$B$504,B25)&gt;1,"Număr dublat. ","")&amp;IF(OR(C25="",D25="",F25="",G25="",H25="",I25=""),"Date incomplete. ","")&amp;IF(AND(E25&lt;&gt;"",NOT(AND(LEN(E25)=13,ISNUMBER(-E25),IFERROR(MOD(SUMPRODUCT(MID(E25,{1,2,3,4,5,6,7,8,9,10,11,12},1)*{2,7,9,1,4,6,3,5,8,2,7,9}),11)-9*(MOD(SUMPRODUCT(MID(E25,{1,2,3,4,5,6,7,8,9,10,11,12},1)*{2,7,9,1,4,6,3,5,8,2,7,9}),11)=10)=--MID(E25,13,1),FALSE)))),"CNP invalid – verifică cifrele. ",IF(E25="","Lipsește CNP-ul. ",""))&amp;IF(COUNTIF('Linii borderou'!$B$5:$B$2004,B25)=0,"Nicio linie pe borderou. ","")&amp;IF(AND(I25="Numerar",N(N25)&gt;Plafon),"Numerar peste plafonul zilnic pentru această persoană ("&amp;FIXED(N25,2)&amp;" lei): plătește prin bancă. ","")))</f>
        <v/>
      </c>
    </row>
    <row r="26" spans="2:15" x14ac:dyDescent="0.2">
      <c r="B26" s="16" t="str">
        <f>IF(D26="","",MAX($B$5:B25)+1)</f>
        <v/>
      </c>
      <c r="C26" s="17"/>
      <c r="D26" s="12"/>
      <c r="E26" s="18"/>
      <c r="F26" s="12"/>
      <c r="G26" s="12"/>
      <c r="H26" s="12"/>
      <c r="I26" s="16"/>
      <c r="J26" s="19" t="str">
        <f>IF(B26="","",SUMIF('Linii borderou'!$B$5:$B$2004,B26,'Linii borderou'!$I$5:$I$2004))</f>
        <v/>
      </c>
      <c r="K26" s="19" t="str">
        <f t="shared" si="0"/>
        <v/>
      </c>
      <c r="L26" s="19" t="str">
        <f t="shared" si="1"/>
        <v/>
      </c>
      <c r="M26" s="19" t="str">
        <f t="shared" si="2"/>
        <v/>
      </c>
      <c r="N26" s="19" t="str">
        <f t="shared" si="3"/>
        <v/>
      </c>
      <c r="O26" s="20" t="str">
        <f>IF(AND(B26="",D26=""),"",TRIM(IF(COUNTIF($B$5:$B$504,B26)&gt;1,"Număr dublat. ","")&amp;IF(OR(C26="",D26="",F26="",G26="",H26="",I26=""),"Date incomplete. ","")&amp;IF(AND(E26&lt;&gt;"",NOT(AND(LEN(E26)=13,ISNUMBER(-E26),IFERROR(MOD(SUMPRODUCT(MID(E26,{1,2,3,4,5,6,7,8,9,10,11,12},1)*{2,7,9,1,4,6,3,5,8,2,7,9}),11)-9*(MOD(SUMPRODUCT(MID(E26,{1,2,3,4,5,6,7,8,9,10,11,12},1)*{2,7,9,1,4,6,3,5,8,2,7,9}),11)=10)=--MID(E26,13,1),FALSE)))),"CNP invalid – verifică cifrele. ",IF(E26="","Lipsește CNP-ul. ",""))&amp;IF(COUNTIF('Linii borderou'!$B$5:$B$2004,B26)=0,"Nicio linie pe borderou. ","")&amp;IF(AND(I26="Numerar",N(N26)&gt;Plafon),"Numerar peste plafonul zilnic pentru această persoană ("&amp;FIXED(N26,2)&amp;" lei): plătește prin bancă. ","")))</f>
        <v/>
      </c>
    </row>
    <row r="27" spans="2:15" x14ac:dyDescent="0.2">
      <c r="B27" s="16" t="str">
        <f>IF(D27="","",MAX($B$5:B26)+1)</f>
        <v/>
      </c>
      <c r="C27" s="17"/>
      <c r="D27" s="12"/>
      <c r="E27" s="18"/>
      <c r="F27" s="12"/>
      <c r="G27" s="12"/>
      <c r="H27" s="12"/>
      <c r="I27" s="16"/>
      <c r="J27" s="19" t="str">
        <f>IF(B27="","",SUMIF('Linii borderou'!$B$5:$B$2004,B27,'Linii borderou'!$I$5:$I$2004))</f>
        <v/>
      </c>
      <c r="K27" s="19" t="str">
        <f t="shared" si="0"/>
        <v/>
      </c>
      <c r="L27" s="19" t="str">
        <f t="shared" si="1"/>
        <v/>
      </c>
      <c r="M27" s="19" t="str">
        <f t="shared" si="2"/>
        <v/>
      </c>
      <c r="N27" s="19" t="str">
        <f t="shared" si="3"/>
        <v/>
      </c>
      <c r="O27" s="20" t="str">
        <f>IF(AND(B27="",D27=""),"",TRIM(IF(COUNTIF($B$5:$B$504,B27)&gt;1,"Număr dublat. ","")&amp;IF(OR(C27="",D27="",F27="",G27="",H27="",I27=""),"Date incomplete. ","")&amp;IF(AND(E27&lt;&gt;"",NOT(AND(LEN(E27)=13,ISNUMBER(-E27),IFERROR(MOD(SUMPRODUCT(MID(E27,{1,2,3,4,5,6,7,8,9,10,11,12},1)*{2,7,9,1,4,6,3,5,8,2,7,9}),11)-9*(MOD(SUMPRODUCT(MID(E27,{1,2,3,4,5,6,7,8,9,10,11,12},1)*{2,7,9,1,4,6,3,5,8,2,7,9}),11)=10)=--MID(E27,13,1),FALSE)))),"CNP invalid – verifică cifrele. ",IF(E27="","Lipsește CNP-ul. ",""))&amp;IF(COUNTIF('Linii borderou'!$B$5:$B$2004,B27)=0,"Nicio linie pe borderou. ","")&amp;IF(AND(I27="Numerar",N(N27)&gt;Plafon),"Numerar peste plafonul zilnic pentru această persoană ("&amp;FIXED(N27,2)&amp;" lei): plătește prin bancă. ","")))</f>
        <v/>
      </c>
    </row>
    <row r="28" spans="2:15" x14ac:dyDescent="0.2">
      <c r="B28" s="16" t="str">
        <f>IF(D28="","",MAX($B$5:B27)+1)</f>
        <v/>
      </c>
      <c r="C28" s="17"/>
      <c r="D28" s="12"/>
      <c r="E28" s="18"/>
      <c r="F28" s="12"/>
      <c r="G28" s="12"/>
      <c r="H28" s="12"/>
      <c r="I28" s="16"/>
      <c r="J28" s="19" t="str">
        <f>IF(B28="","",SUMIF('Linii borderou'!$B$5:$B$2004,B28,'Linii borderou'!$I$5:$I$2004))</f>
        <v/>
      </c>
      <c r="K28" s="19" t="str">
        <f t="shared" si="0"/>
        <v/>
      </c>
      <c r="L28" s="19" t="str">
        <f t="shared" si="1"/>
        <v/>
      </c>
      <c r="M28" s="19" t="str">
        <f t="shared" si="2"/>
        <v/>
      </c>
      <c r="N28" s="19" t="str">
        <f t="shared" si="3"/>
        <v/>
      </c>
      <c r="O28" s="20" t="str">
        <f>IF(AND(B28="",D28=""),"",TRIM(IF(COUNTIF($B$5:$B$504,B28)&gt;1,"Număr dublat. ","")&amp;IF(OR(C28="",D28="",F28="",G28="",H28="",I28=""),"Date incomplete. ","")&amp;IF(AND(E28&lt;&gt;"",NOT(AND(LEN(E28)=13,ISNUMBER(-E28),IFERROR(MOD(SUMPRODUCT(MID(E28,{1,2,3,4,5,6,7,8,9,10,11,12},1)*{2,7,9,1,4,6,3,5,8,2,7,9}),11)-9*(MOD(SUMPRODUCT(MID(E28,{1,2,3,4,5,6,7,8,9,10,11,12},1)*{2,7,9,1,4,6,3,5,8,2,7,9}),11)=10)=--MID(E28,13,1),FALSE)))),"CNP invalid – verifică cifrele. ",IF(E28="","Lipsește CNP-ul. ",""))&amp;IF(COUNTIF('Linii borderou'!$B$5:$B$2004,B28)=0,"Nicio linie pe borderou. ","")&amp;IF(AND(I28="Numerar",N(N28)&gt;Plafon),"Numerar peste plafonul zilnic pentru această persoană ("&amp;FIXED(N28,2)&amp;" lei): plătește prin bancă. ","")))</f>
        <v/>
      </c>
    </row>
    <row r="29" spans="2:15" x14ac:dyDescent="0.2">
      <c r="B29" s="16" t="str">
        <f>IF(D29="","",MAX($B$5:B28)+1)</f>
        <v/>
      </c>
      <c r="C29" s="17"/>
      <c r="D29" s="12"/>
      <c r="E29" s="18"/>
      <c r="F29" s="12"/>
      <c r="G29" s="12"/>
      <c r="H29" s="12"/>
      <c r="I29" s="16"/>
      <c r="J29" s="19" t="str">
        <f>IF(B29="","",SUMIF('Linii borderou'!$B$5:$B$2004,B29,'Linii borderou'!$I$5:$I$2004))</f>
        <v/>
      </c>
      <c r="K29" s="19" t="str">
        <f t="shared" si="0"/>
        <v/>
      </c>
      <c r="L29" s="19" t="str">
        <f t="shared" si="1"/>
        <v/>
      </c>
      <c r="M29" s="19" t="str">
        <f t="shared" si="2"/>
        <v/>
      </c>
      <c r="N29" s="19" t="str">
        <f t="shared" si="3"/>
        <v/>
      </c>
      <c r="O29" s="20" t="str">
        <f>IF(AND(B29="",D29=""),"",TRIM(IF(COUNTIF($B$5:$B$504,B29)&gt;1,"Număr dublat. ","")&amp;IF(OR(C29="",D29="",F29="",G29="",H29="",I29=""),"Date incomplete. ","")&amp;IF(AND(E29&lt;&gt;"",NOT(AND(LEN(E29)=13,ISNUMBER(-E29),IFERROR(MOD(SUMPRODUCT(MID(E29,{1,2,3,4,5,6,7,8,9,10,11,12},1)*{2,7,9,1,4,6,3,5,8,2,7,9}),11)-9*(MOD(SUMPRODUCT(MID(E29,{1,2,3,4,5,6,7,8,9,10,11,12},1)*{2,7,9,1,4,6,3,5,8,2,7,9}),11)=10)=--MID(E29,13,1),FALSE)))),"CNP invalid – verifică cifrele. ",IF(E29="","Lipsește CNP-ul. ",""))&amp;IF(COUNTIF('Linii borderou'!$B$5:$B$2004,B29)=0,"Nicio linie pe borderou. ","")&amp;IF(AND(I29="Numerar",N(N29)&gt;Plafon),"Numerar peste plafonul zilnic pentru această persoană ("&amp;FIXED(N29,2)&amp;" lei): plătește prin bancă. ","")))</f>
        <v/>
      </c>
    </row>
    <row r="30" spans="2:15" x14ac:dyDescent="0.2">
      <c r="B30" s="16" t="str">
        <f>IF(D30="","",MAX($B$5:B29)+1)</f>
        <v/>
      </c>
      <c r="C30" s="17"/>
      <c r="D30" s="12"/>
      <c r="E30" s="18"/>
      <c r="F30" s="12"/>
      <c r="G30" s="12"/>
      <c r="H30" s="12"/>
      <c r="I30" s="16"/>
      <c r="J30" s="19" t="str">
        <f>IF(B30="","",SUMIF('Linii borderou'!$B$5:$B$2004,B30,'Linii borderou'!$I$5:$I$2004))</f>
        <v/>
      </c>
      <c r="K30" s="19" t="str">
        <f t="shared" si="0"/>
        <v/>
      </c>
      <c r="L30" s="19" t="str">
        <f t="shared" si="1"/>
        <v/>
      </c>
      <c r="M30" s="19" t="str">
        <f t="shared" si="2"/>
        <v/>
      </c>
      <c r="N30" s="19" t="str">
        <f t="shared" si="3"/>
        <v/>
      </c>
      <c r="O30" s="20" t="str">
        <f>IF(AND(B30="",D30=""),"",TRIM(IF(COUNTIF($B$5:$B$504,B30)&gt;1,"Număr dublat. ","")&amp;IF(OR(C30="",D30="",F30="",G30="",H30="",I30=""),"Date incomplete. ","")&amp;IF(AND(E30&lt;&gt;"",NOT(AND(LEN(E30)=13,ISNUMBER(-E30),IFERROR(MOD(SUMPRODUCT(MID(E30,{1,2,3,4,5,6,7,8,9,10,11,12},1)*{2,7,9,1,4,6,3,5,8,2,7,9}),11)-9*(MOD(SUMPRODUCT(MID(E30,{1,2,3,4,5,6,7,8,9,10,11,12},1)*{2,7,9,1,4,6,3,5,8,2,7,9}),11)=10)=--MID(E30,13,1),FALSE)))),"CNP invalid – verifică cifrele. ",IF(E30="","Lipsește CNP-ul. ",""))&amp;IF(COUNTIF('Linii borderou'!$B$5:$B$2004,B30)=0,"Nicio linie pe borderou. ","")&amp;IF(AND(I30="Numerar",N(N30)&gt;Plafon),"Numerar peste plafonul zilnic pentru această persoană ("&amp;FIXED(N30,2)&amp;" lei): plătește prin bancă. ","")))</f>
        <v/>
      </c>
    </row>
    <row r="31" spans="2:15" x14ac:dyDescent="0.2">
      <c r="B31" s="16" t="str">
        <f>IF(D31="","",MAX($B$5:B30)+1)</f>
        <v/>
      </c>
      <c r="C31" s="17"/>
      <c r="D31" s="12"/>
      <c r="E31" s="18"/>
      <c r="F31" s="12"/>
      <c r="G31" s="12"/>
      <c r="H31" s="12"/>
      <c r="I31" s="16"/>
      <c r="J31" s="19" t="str">
        <f>IF(B31="","",SUMIF('Linii borderou'!$B$5:$B$2004,B31,'Linii borderou'!$I$5:$I$2004))</f>
        <v/>
      </c>
      <c r="K31" s="19" t="str">
        <f t="shared" si="0"/>
        <v/>
      </c>
      <c r="L31" s="19" t="str">
        <f t="shared" si="1"/>
        <v/>
      </c>
      <c r="M31" s="19" t="str">
        <f t="shared" si="2"/>
        <v/>
      </c>
      <c r="N31" s="19" t="str">
        <f t="shared" si="3"/>
        <v/>
      </c>
      <c r="O31" s="20" t="str">
        <f>IF(AND(B31="",D31=""),"",TRIM(IF(COUNTIF($B$5:$B$504,B31)&gt;1,"Număr dublat. ","")&amp;IF(OR(C31="",D31="",F31="",G31="",H31="",I31=""),"Date incomplete. ","")&amp;IF(AND(E31&lt;&gt;"",NOT(AND(LEN(E31)=13,ISNUMBER(-E31),IFERROR(MOD(SUMPRODUCT(MID(E31,{1,2,3,4,5,6,7,8,9,10,11,12},1)*{2,7,9,1,4,6,3,5,8,2,7,9}),11)-9*(MOD(SUMPRODUCT(MID(E31,{1,2,3,4,5,6,7,8,9,10,11,12},1)*{2,7,9,1,4,6,3,5,8,2,7,9}),11)=10)=--MID(E31,13,1),FALSE)))),"CNP invalid – verifică cifrele. ",IF(E31="","Lipsește CNP-ul. ",""))&amp;IF(COUNTIF('Linii borderou'!$B$5:$B$2004,B31)=0,"Nicio linie pe borderou. ","")&amp;IF(AND(I31="Numerar",N(N31)&gt;Plafon),"Numerar peste plafonul zilnic pentru această persoană ("&amp;FIXED(N31,2)&amp;" lei): plătește prin bancă. ","")))</f>
        <v/>
      </c>
    </row>
    <row r="32" spans="2:15" x14ac:dyDescent="0.2">
      <c r="B32" s="16" t="str">
        <f>IF(D32="","",MAX($B$5:B31)+1)</f>
        <v/>
      </c>
      <c r="C32" s="17"/>
      <c r="D32" s="12"/>
      <c r="E32" s="18"/>
      <c r="F32" s="12"/>
      <c r="G32" s="12"/>
      <c r="H32" s="12"/>
      <c r="I32" s="16"/>
      <c r="J32" s="19" t="str">
        <f>IF(B32="","",SUMIF('Linii borderou'!$B$5:$B$2004,B32,'Linii borderou'!$I$5:$I$2004))</f>
        <v/>
      </c>
      <c r="K32" s="19" t="str">
        <f t="shared" si="0"/>
        <v/>
      </c>
      <c r="L32" s="19" t="str">
        <f t="shared" si="1"/>
        <v/>
      </c>
      <c r="M32" s="19" t="str">
        <f t="shared" si="2"/>
        <v/>
      </c>
      <c r="N32" s="19" t="str">
        <f t="shared" si="3"/>
        <v/>
      </c>
      <c r="O32" s="20" t="str">
        <f>IF(AND(B32="",D32=""),"",TRIM(IF(COUNTIF($B$5:$B$504,B32)&gt;1,"Număr dublat. ","")&amp;IF(OR(C32="",D32="",F32="",G32="",H32="",I32=""),"Date incomplete. ","")&amp;IF(AND(E32&lt;&gt;"",NOT(AND(LEN(E32)=13,ISNUMBER(-E32),IFERROR(MOD(SUMPRODUCT(MID(E32,{1,2,3,4,5,6,7,8,9,10,11,12},1)*{2,7,9,1,4,6,3,5,8,2,7,9}),11)-9*(MOD(SUMPRODUCT(MID(E32,{1,2,3,4,5,6,7,8,9,10,11,12},1)*{2,7,9,1,4,6,3,5,8,2,7,9}),11)=10)=--MID(E32,13,1),FALSE)))),"CNP invalid – verifică cifrele. ",IF(E32="","Lipsește CNP-ul. ",""))&amp;IF(COUNTIF('Linii borderou'!$B$5:$B$2004,B32)=0,"Nicio linie pe borderou. ","")&amp;IF(AND(I32="Numerar",N(N32)&gt;Plafon),"Numerar peste plafonul zilnic pentru această persoană ("&amp;FIXED(N32,2)&amp;" lei): plătește prin bancă. ","")))</f>
        <v/>
      </c>
    </row>
    <row r="33" spans="2:15" x14ac:dyDescent="0.2">
      <c r="B33" s="16" t="str">
        <f>IF(D33="","",MAX($B$5:B32)+1)</f>
        <v/>
      </c>
      <c r="C33" s="17"/>
      <c r="D33" s="12"/>
      <c r="E33" s="18"/>
      <c r="F33" s="12"/>
      <c r="G33" s="12"/>
      <c r="H33" s="12"/>
      <c r="I33" s="16"/>
      <c r="J33" s="19" t="str">
        <f>IF(B33="","",SUMIF('Linii borderou'!$B$5:$B$2004,B33,'Linii borderou'!$I$5:$I$2004))</f>
        <v/>
      </c>
      <c r="K33" s="19" t="str">
        <f t="shared" si="0"/>
        <v/>
      </c>
      <c r="L33" s="19" t="str">
        <f t="shared" si="1"/>
        <v/>
      </c>
      <c r="M33" s="19" t="str">
        <f t="shared" si="2"/>
        <v/>
      </c>
      <c r="N33" s="19" t="str">
        <f t="shared" si="3"/>
        <v/>
      </c>
      <c r="O33" s="20" t="str">
        <f>IF(AND(B33="",D33=""),"",TRIM(IF(COUNTIF($B$5:$B$504,B33)&gt;1,"Număr dublat. ","")&amp;IF(OR(C33="",D33="",F33="",G33="",H33="",I33=""),"Date incomplete. ","")&amp;IF(AND(E33&lt;&gt;"",NOT(AND(LEN(E33)=13,ISNUMBER(-E33),IFERROR(MOD(SUMPRODUCT(MID(E33,{1,2,3,4,5,6,7,8,9,10,11,12},1)*{2,7,9,1,4,6,3,5,8,2,7,9}),11)-9*(MOD(SUMPRODUCT(MID(E33,{1,2,3,4,5,6,7,8,9,10,11,12},1)*{2,7,9,1,4,6,3,5,8,2,7,9}),11)=10)=--MID(E33,13,1),FALSE)))),"CNP invalid – verifică cifrele. ",IF(E33="","Lipsește CNP-ul. ",""))&amp;IF(COUNTIF('Linii borderou'!$B$5:$B$2004,B33)=0,"Nicio linie pe borderou. ","")&amp;IF(AND(I33="Numerar",N(N33)&gt;Plafon),"Numerar peste plafonul zilnic pentru această persoană ("&amp;FIXED(N33,2)&amp;" lei): plătește prin bancă. ","")))</f>
        <v/>
      </c>
    </row>
    <row r="34" spans="2:15" x14ac:dyDescent="0.2">
      <c r="B34" s="16" t="str">
        <f>IF(D34="","",MAX($B$5:B33)+1)</f>
        <v/>
      </c>
      <c r="C34" s="17"/>
      <c r="D34" s="12"/>
      <c r="E34" s="18"/>
      <c r="F34" s="12"/>
      <c r="G34" s="12"/>
      <c r="H34" s="12"/>
      <c r="I34" s="16"/>
      <c r="J34" s="19" t="str">
        <f>IF(B34="","",SUMIF('Linii borderou'!$B$5:$B$2004,B34,'Linii borderou'!$I$5:$I$2004))</f>
        <v/>
      </c>
      <c r="K34" s="19" t="str">
        <f t="shared" si="0"/>
        <v/>
      </c>
      <c r="L34" s="19" t="str">
        <f t="shared" si="1"/>
        <v/>
      </c>
      <c r="M34" s="19" t="str">
        <f t="shared" si="2"/>
        <v/>
      </c>
      <c r="N34" s="19" t="str">
        <f t="shared" si="3"/>
        <v/>
      </c>
      <c r="O34" s="20" t="str">
        <f>IF(AND(B34="",D34=""),"",TRIM(IF(COUNTIF($B$5:$B$504,B34)&gt;1,"Număr dublat. ","")&amp;IF(OR(C34="",D34="",F34="",G34="",H34="",I34=""),"Date incomplete. ","")&amp;IF(AND(E34&lt;&gt;"",NOT(AND(LEN(E34)=13,ISNUMBER(-E34),IFERROR(MOD(SUMPRODUCT(MID(E34,{1,2,3,4,5,6,7,8,9,10,11,12},1)*{2,7,9,1,4,6,3,5,8,2,7,9}),11)-9*(MOD(SUMPRODUCT(MID(E34,{1,2,3,4,5,6,7,8,9,10,11,12},1)*{2,7,9,1,4,6,3,5,8,2,7,9}),11)=10)=--MID(E34,13,1),FALSE)))),"CNP invalid – verifică cifrele. ",IF(E34="","Lipsește CNP-ul. ",""))&amp;IF(COUNTIF('Linii borderou'!$B$5:$B$2004,B34)=0,"Nicio linie pe borderou. ","")&amp;IF(AND(I34="Numerar",N(N34)&gt;Plafon),"Numerar peste plafonul zilnic pentru această persoană ("&amp;FIXED(N34,2)&amp;" lei): plătește prin bancă. ","")))</f>
        <v/>
      </c>
    </row>
    <row r="35" spans="2:15" x14ac:dyDescent="0.2">
      <c r="B35" s="16" t="str">
        <f>IF(D35="","",MAX($B$5:B34)+1)</f>
        <v/>
      </c>
      <c r="C35" s="17"/>
      <c r="D35" s="12"/>
      <c r="E35" s="18"/>
      <c r="F35" s="12"/>
      <c r="G35" s="12"/>
      <c r="H35" s="12"/>
      <c r="I35" s="16"/>
      <c r="J35" s="19" t="str">
        <f>IF(B35="","",SUMIF('Linii borderou'!$B$5:$B$2004,B35,'Linii borderou'!$I$5:$I$2004))</f>
        <v/>
      </c>
      <c r="K35" s="19" t="str">
        <f t="shared" si="0"/>
        <v/>
      </c>
      <c r="L35" s="19" t="str">
        <f t="shared" si="1"/>
        <v/>
      </c>
      <c r="M35" s="19" t="str">
        <f t="shared" si="2"/>
        <v/>
      </c>
      <c r="N35" s="19" t="str">
        <f t="shared" si="3"/>
        <v/>
      </c>
      <c r="O35" s="20" t="str">
        <f>IF(AND(B35="",D35=""),"",TRIM(IF(COUNTIF($B$5:$B$504,B35)&gt;1,"Număr dublat. ","")&amp;IF(OR(C35="",D35="",F35="",G35="",H35="",I35=""),"Date incomplete. ","")&amp;IF(AND(E35&lt;&gt;"",NOT(AND(LEN(E35)=13,ISNUMBER(-E35),IFERROR(MOD(SUMPRODUCT(MID(E35,{1,2,3,4,5,6,7,8,9,10,11,12},1)*{2,7,9,1,4,6,3,5,8,2,7,9}),11)-9*(MOD(SUMPRODUCT(MID(E35,{1,2,3,4,5,6,7,8,9,10,11,12},1)*{2,7,9,1,4,6,3,5,8,2,7,9}),11)=10)=--MID(E35,13,1),FALSE)))),"CNP invalid – verifică cifrele. ",IF(E35="","Lipsește CNP-ul. ",""))&amp;IF(COUNTIF('Linii borderou'!$B$5:$B$2004,B35)=0,"Nicio linie pe borderou. ","")&amp;IF(AND(I35="Numerar",N(N35)&gt;Plafon),"Numerar peste plafonul zilnic pentru această persoană ("&amp;FIXED(N35,2)&amp;" lei): plătește prin bancă. ","")))</f>
        <v/>
      </c>
    </row>
    <row r="36" spans="2:15" x14ac:dyDescent="0.2">
      <c r="B36" s="16" t="str">
        <f>IF(D36="","",MAX($B$5:B35)+1)</f>
        <v/>
      </c>
      <c r="C36" s="17"/>
      <c r="D36" s="12"/>
      <c r="E36" s="18"/>
      <c r="F36" s="12"/>
      <c r="G36" s="12"/>
      <c r="H36" s="12"/>
      <c r="I36" s="16"/>
      <c r="J36" s="19" t="str">
        <f>IF(B36="","",SUMIF('Linii borderou'!$B$5:$B$2004,B36,'Linii borderou'!$I$5:$I$2004))</f>
        <v/>
      </c>
      <c r="K36" s="19" t="str">
        <f t="shared" si="0"/>
        <v/>
      </c>
      <c r="L36" s="19" t="str">
        <f t="shared" si="1"/>
        <v/>
      </c>
      <c r="M36" s="19" t="str">
        <f t="shared" si="2"/>
        <v/>
      </c>
      <c r="N36" s="19" t="str">
        <f t="shared" si="3"/>
        <v/>
      </c>
      <c r="O36" s="20" t="str">
        <f>IF(AND(B36="",D36=""),"",TRIM(IF(COUNTIF($B$5:$B$504,B36)&gt;1,"Număr dublat. ","")&amp;IF(OR(C36="",D36="",F36="",G36="",H36="",I36=""),"Date incomplete. ","")&amp;IF(AND(E36&lt;&gt;"",NOT(AND(LEN(E36)=13,ISNUMBER(-E36),IFERROR(MOD(SUMPRODUCT(MID(E36,{1,2,3,4,5,6,7,8,9,10,11,12},1)*{2,7,9,1,4,6,3,5,8,2,7,9}),11)-9*(MOD(SUMPRODUCT(MID(E36,{1,2,3,4,5,6,7,8,9,10,11,12},1)*{2,7,9,1,4,6,3,5,8,2,7,9}),11)=10)=--MID(E36,13,1),FALSE)))),"CNP invalid – verifică cifrele. ",IF(E36="","Lipsește CNP-ul. ",""))&amp;IF(COUNTIF('Linii borderou'!$B$5:$B$2004,B36)=0,"Nicio linie pe borderou. ","")&amp;IF(AND(I36="Numerar",N(N36)&gt;Plafon),"Numerar peste plafonul zilnic pentru această persoană ("&amp;FIXED(N36,2)&amp;" lei): plătește prin bancă. ","")))</f>
        <v/>
      </c>
    </row>
    <row r="37" spans="2:15" x14ac:dyDescent="0.2">
      <c r="B37" s="16" t="str">
        <f>IF(D37="","",MAX($B$5:B36)+1)</f>
        <v/>
      </c>
      <c r="C37" s="17"/>
      <c r="D37" s="12"/>
      <c r="E37" s="18"/>
      <c r="F37" s="12"/>
      <c r="G37" s="12"/>
      <c r="H37" s="12"/>
      <c r="I37" s="16"/>
      <c r="J37" s="19" t="str">
        <f>IF(B37="","",SUMIF('Linii borderou'!$B$5:$B$2004,B37,'Linii borderou'!$I$5:$I$2004))</f>
        <v/>
      </c>
      <c r="K37" s="19" t="str">
        <f t="shared" si="0"/>
        <v/>
      </c>
      <c r="L37" s="19" t="str">
        <f t="shared" si="1"/>
        <v/>
      </c>
      <c r="M37" s="19" t="str">
        <f t="shared" si="2"/>
        <v/>
      </c>
      <c r="N37" s="19" t="str">
        <f t="shared" si="3"/>
        <v/>
      </c>
      <c r="O37" s="20" t="str">
        <f>IF(AND(B37="",D37=""),"",TRIM(IF(COUNTIF($B$5:$B$504,B37)&gt;1,"Număr dublat. ","")&amp;IF(OR(C37="",D37="",F37="",G37="",H37="",I37=""),"Date incomplete. ","")&amp;IF(AND(E37&lt;&gt;"",NOT(AND(LEN(E37)=13,ISNUMBER(-E37),IFERROR(MOD(SUMPRODUCT(MID(E37,{1,2,3,4,5,6,7,8,9,10,11,12},1)*{2,7,9,1,4,6,3,5,8,2,7,9}),11)-9*(MOD(SUMPRODUCT(MID(E37,{1,2,3,4,5,6,7,8,9,10,11,12},1)*{2,7,9,1,4,6,3,5,8,2,7,9}),11)=10)=--MID(E37,13,1),FALSE)))),"CNP invalid – verifică cifrele. ",IF(E37="","Lipsește CNP-ul. ",""))&amp;IF(COUNTIF('Linii borderou'!$B$5:$B$2004,B37)=0,"Nicio linie pe borderou. ","")&amp;IF(AND(I37="Numerar",N(N37)&gt;Plafon),"Numerar peste plafonul zilnic pentru această persoană ("&amp;FIXED(N37,2)&amp;" lei): plătește prin bancă. ","")))</f>
        <v/>
      </c>
    </row>
    <row r="38" spans="2:15" x14ac:dyDescent="0.2">
      <c r="B38" s="16" t="str">
        <f>IF(D38="","",MAX($B$5:B37)+1)</f>
        <v/>
      </c>
      <c r="C38" s="17"/>
      <c r="D38" s="12"/>
      <c r="E38" s="18"/>
      <c r="F38" s="12"/>
      <c r="G38" s="12"/>
      <c r="H38" s="12"/>
      <c r="I38" s="16"/>
      <c r="J38" s="19" t="str">
        <f>IF(B38="","",SUMIF('Linii borderou'!$B$5:$B$2004,B38,'Linii borderou'!$I$5:$I$2004))</f>
        <v/>
      </c>
      <c r="K38" s="19" t="str">
        <f t="shared" si="0"/>
        <v/>
      </c>
      <c r="L38" s="19" t="str">
        <f t="shared" si="1"/>
        <v/>
      </c>
      <c r="M38" s="19" t="str">
        <f t="shared" si="2"/>
        <v/>
      </c>
      <c r="N38" s="19" t="str">
        <f t="shared" si="3"/>
        <v/>
      </c>
      <c r="O38" s="20" t="str">
        <f>IF(AND(B38="",D38=""),"",TRIM(IF(COUNTIF($B$5:$B$504,B38)&gt;1,"Număr dublat. ","")&amp;IF(OR(C38="",D38="",F38="",G38="",H38="",I38=""),"Date incomplete. ","")&amp;IF(AND(E38&lt;&gt;"",NOT(AND(LEN(E38)=13,ISNUMBER(-E38),IFERROR(MOD(SUMPRODUCT(MID(E38,{1,2,3,4,5,6,7,8,9,10,11,12},1)*{2,7,9,1,4,6,3,5,8,2,7,9}),11)-9*(MOD(SUMPRODUCT(MID(E38,{1,2,3,4,5,6,7,8,9,10,11,12},1)*{2,7,9,1,4,6,3,5,8,2,7,9}),11)=10)=--MID(E38,13,1),FALSE)))),"CNP invalid – verifică cifrele. ",IF(E38="","Lipsește CNP-ul. ",""))&amp;IF(COUNTIF('Linii borderou'!$B$5:$B$2004,B38)=0,"Nicio linie pe borderou. ","")&amp;IF(AND(I38="Numerar",N(N38)&gt;Plafon),"Numerar peste plafonul zilnic pentru această persoană ("&amp;FIXED(N38,2)&amp;" lei): plătește prin bancă. ","")))</f>
        <v/>
      </c>
    </row>
    <row r="39" spans="2:15" x14ac:dyDescent="0.2">
      <c r="B39" s="16" t="str">
        <f>IF(D39="","",MAX($B$5:B38)+1)</f>
        <v/>
      </c>
      <c r="C39" s="17"/>
      <c r="D39" s="12"/>
      <c r="E39" s="18"/>
      <c r="F39" s="12"/>
      <c r="G39" s="12"/>
      <c r="H39" s="12"/>
      <c r="I39" s="16"/>
      <c r="J39" s="19" t="str">
        <f>IF(B39="","",SUMIF('Linii borderou'!$B$5:$B$2004,B39,'Linii borderou'!$I$5:$I$2004))</f>
        <v/>
      </c>
      <c r="K39" s="19" t="str">
        <f t="shared" si="0"/>
        <v/>
      </c>
      <c r="L39" s="19" t="str">
        <f t="shared" si="1"/>
        <v/>
      </c>
      <c r="M39" s="19" t="str">
        <f t="shared" si="2"/>
        <v/>
      </c>
      <c r="N39" s="19" t="str">
        <f t="shared" si="3"/>
        <v/>
      </c>
      <c r="O39" s="20" t="str">
        <f>IF(AND(B39="",D39=""),"",TRIM(IF(COUNTIF($B$5:$B$504,B39)&gt;1,"Număr dublat. ","")&amp;IF(OR(C39="",D39="",F39="",G39="",H39="",I39=""),"Date incomplete. ","")&amp;IF(AND(E39&lt;&gt;"",NOT(AND(LEN(E39)=13,ISNUMBER(-E39),IFERROR(MOD(SUMPRODUCT(MID(E39,{1,2,3,4,5,6,7,8,9,10,11,12},1)*{2,7,9,1,4,6,3,5,8,2,7,9}),11)-9*(MOD(SUMPRODUCT(MID(E39,{1,2,3,4,5,6,7,8,9,10,11,12},1)*{2,7,9,1,4,6,3,5,8,2,7,9}),11)=10)=--MID(E39,13,1),FALSE)))),"CNP invalid – verifică cifrele. ",IF(E39="","Lipsește CNP-ul. ",""))&amp;IF(COUNTIF('Linii borderou'!$B$5:$B$2004,B39)=0,"Nicio linie pe borderou. ","")&amp;IF(AND(I39="Numerar",N(N39)&gt;Plafon),"Numerar peste plafonul zilnic pentru această persoană ("&amp;FIXED(N39,2)&amp;" lei): plătește prin bancă. ","")))</f>
        <v/>
      </c>
    </row>
    <row r="40" spans="2:15" x14ac:dyDescent="0.2">
      <c r="B40" s="16" t="str">
        <f>IF(D40="","",MAX($B$5:B39)+1)</f>
        <v/>
      </c>
      <c r="C40" s="17"/>
      <c r="D40" s="12"/>
      <c r="E40" s="18"/>
      <c r="F40" s="12"/>
      <c r="G40" s="12"/>
      <c r="H40" s="12"/>
      <c r="I40" s="16"/>
      <c r="J40" s="19" t="str">
        <f>IF(B40="","",SUMIF('Linii borderou'!$B$5:$B$2004,B40,'Linii borderou'!$I$5:$I$2004))</f>
        <v/>
      </c>
      <c r="K40" s="19" t="str">
        <f t="shared" si="0"/>
        <v/>
      </c>
      <c r="L40" s="19" t="str">
        <f t="shared" si="1"/>
        <v/>
      </c>
      <c r="M40" s="19" t="str">
        <f t="shared" si="2"/>
        <v/>
      </c>
      <c r="N40" s="19" t="str">
        <f t="shared" si="3"/>
        <v/>
      </c>
      <c r="O40" s="20" t="str">
        <f>IF(AND(B40="",D40=""),"",TRIM(IF(COUNTIF($B$5:$B$504,B40)&gt;1,"Număr dublat. ","")&amp;IF(OR(C40="",D40="",F40="",G40="",H40="",I40=""),"Date incomplete. ","")&amp;IF(AND(E40&lt;&gt;"",NOT(AND(LEN(E40)=13,ISNUMBER(-E40),IFERROR(MOD(SUMPRODUCT(MID(E40,{1,2,3,4,5,6,7,8,9,10,11,12},1)*{2,7,9,1,4,6,3,5,8,2,7,9}),11)-9*(MOD(SUMPRODUCT(MID(E40,{1,2,3,4,5,6,7,8,9,10,11,12},1)*{2,7,9,1,4,6,3,5,8,2,7,9}),11)=10)=--MID(E40,13,1),FALSE)))),"CNP invalid – verifică cifrele. ",IF(E40="","Lipsește CNP-ul. ",""))&amp;IF(COUNTIF('Linii borderou'!$B$5:$B$2004,B40)=0,"Nicio linie pe borderou. ","")&amp;IF(AND(I40="Numerar",N(N40)&gt;Plafon),"Numerar peste plafonul zilnic pentru această persoană ("&amp;FIXED(N40,2)&amp;" lei): plătește prin bancă. ","")))</f>
        <v/>
      </c>
    </row>
    <row r="41" spans="2:15" x14ac:dyDescent="0.2">
      <c r="B41" s="16" t="str">
        <f>IF(D41="","",MAX($B$5:B40)+1)</f>
        <v/>
      </c>
      <c r="C41" s="17"/>
      <c r="D41" s="12"/>
      <c r="E41" s="18"/>
      <c r="F41" s="12"/>
      <c r="G41" s="12"/>
      <c r="H41" s="12"/>
      <c r="I41" s="16"/>
      <c r="J41" s="19" t="str">
        <f>IF(B41="","",SUMIF('Linii borderou'!$B$5:$B$2004,B41,'Linii borderou'!$I$5:$I$2004))</f>
        <v/>
      </c>
      <c r="K41" s="19" t="str">
        <f t="shared" si="0"/>
        <v/>
      </c>
      <c r="L41" s="19" t="str">
        <f t="shared" si="1"/>
        <v/>
      </c>
      <c r="M41" s="19" t="str">
        <f t="shared" si="2"/>
        <v/>
      </c>
      <c r="N41" s="19" t="str">
        <f t="shared" si="3"/>
        <v/>
      </c>
      <c r="O41" s="20" t="str">
        <f>IF(AND(B41="",D41=""),"",TRIM(IF(COUNTIF($B$5:$B$504,B41)&gt;1,"Număr dublat. ","")&amp;IF(OR(C41="",D41="",F41="",G41="",H41="",I41=""),"Date incomplete. ","")&amp;IF(AND(E41&lt;&gt;"",NOT(AND(LEN(E41)=13,ISNUMBER(-E41),IFERROR(MOD(SUMPRODUCT(MID(E41,{1,2,3,4,5,6,7,8,9,10,11,12},1)*{2,7,9,1,4,6,3,5,8,2,7,9}),11)-9*(MOD(SUMPRODUCT(MID(E41,{1,2,3,4,5,6,7,8,9,10,11,12},1)*{2,7,9,1,4,6,3,5,8,2,7,9}),11)=10)=--MID(E41,13,1),FALSE)))),"CNP invalid – verifică cifrele. ",IF(E41="","Lipsește CNP-ul. ",""))&amp;IF(COUNTIF('Linii borderou'!$B$5:$B$2004,B41)=0,"Nicio linie pe borderou. ","")&amp;IF(AND(I41="Numerar",N(N41)&gt;Plafon),"Numerar peste plafonul zilnic pentru această persoană ("&amp;FIXED(N41,2)&amp;" lei): plătește prin bancă. ","")))</f>
        <v/>
      </c>
    </row>
    <row r="42" spans="2:15" x14ac:dyDescent="0.2">
      <c r="B42" s="16" t="str">
        <f>IF(D42="","",MAX($B$5:B41)+1)</f>
        <v/>
      </c>
      <c r="C42" s="17"/>
      <c r="D42" s="12"/>
      <c r="E42" s="18"/>
      <c r="F42" s="12"/>
      <c r="G42" s="12"/>
      <c r="H42" s="12"/>
      <c r="I42" s="16"/>
      <c r="J42" s="19" t="str">
        <f>IF(B42="","",SUMIF('Linii borderou'!$B$5:$B$2004,B42,'Linii borderou'!$I$5:$I$2004))</f>
        <v/>
      </c>
      <c r="K42" s="19" t="str">
        <f t="shared" si="0"/>
        <v/>
      </c>
      <c r="L42" s="19" t="str">
        <f t="shared" si="1"/>
        <v/>
      </c>
      <c r="M42" s="19" t="str">
        <f t="shared" si="2"/>
        <v/>
      </c>
      <c r="N42" s="19" t="str">
        <f t="shared" si="3"/>
        <v/>
      </c>
      <c r="O42" s="20" t="str">
        <f>IF(AND(B42="",D42=""),"",TRIM(IF(COUNTIF($B$5:$B$504,B42)&gt;1,"Număr dublat. ","")&amp;IF(OR(C42="",D42="",F42="",G42="",H42="",I42=""),"Date incomplete. ","")&amp;IF(AND(E42&lt;&gt;"",NOT(AND(LEN(E42)=13,ISNUMBER(-E42),IFERROR(MOD(SUMPRODUCT(MID(E42,{1,2,3,4,5,6,7,8,9,10,11,12},1)*{2,7,9,1,4,6,3,5,8,2,7,9}),11)-9*(MOD(SUMPRODUCT(MID(E42,{1,2,3,4,5,6,7,8,9,10,11,12},1)*{2,7,9,1,4,6,3,5,8,2,7,9}),11)=10)=--MID(E42,13,1),FALSE)))),"CNP invalid – verifică cifrele. ",IF(E42="","Lipsește CNP-ul. ",""))&amp;IF(COUNTIF('Linii borderou'!$B$5:$B$2004,B42)=0,"Nicio linie pe borderou. ","")&amp;IF(AND(I42="Numerar",N(N42)&gt;Plafon),"Numerar peste plafonul zilnic pentru această persoană ("&amp;FIXED(N42,2)&amp;" lei): plătește prin bancă. ","")))</f>
        <v/>
      </c>
    </row>
    <row r="43" spans="2:15" x14ac:dyDescent="0.2">
      <c r="B43" s="16" t="str">
        <f>IF(D43="","",MAX($B$5:B42)+1)</f>
        <v/>
      </c>
      <c r="C43" s="17"/>
      <c r="D43" s="12"/>
      <c r="E43" s="18"/>
      <c r="F43" s="12"/>
      <c r="G43" s="12"/>
      <c r="H43" s="12"/>
      <c r="I43" s="16"/>
      <c r="J43" s="19" t="str">
        <f>IF(B43="","",SUMIF('Linii borderou'!$B$5:$B$2004,B43,'Linii borderou'!$I$5:$I$2004))</f>
        <v/>
      </c>
      <c r="K43" s="19" t="str">
        <f t="shared" si="0"/>
        <v/>
      </c>
      <c r="L43" s="19" t="str">
        <f t="shared" si="1"/>
        <v/>
      </c>
      <c r="M43" s="19" t="str">
        <f t="shared" si="2"/>
        <v/>
      </c>
      <c r="N43" s="19" t="str">
        <f t="shared" si="3"/>
        <v/>
      </c>
      <c r="O43" s="20" t="str">
        <f>IF(AND(B43="",D43=""),"",TRIM(IF(COUNTIF($B$5:$B$504,B43)&gt;1,"Număr dublat. ","")&amp;IF(OR(C43="",D43="",F43="",G43="",H43="",I43=""),"Date incomplete. ","")&amp;IF(AND(E43&lt;&gt;"",NOT(AND(LEN(E43)=13,ISNUMBER(-E43),IFERROR(MOD(SUMPRODUCT(MID(E43,{1,2,3,4,5,6,7,8,9,10,11,12},1)*{2,7,9,1,4,6,3,5,8,2,7,9}),11)-9*(MOD(SUMPRODUCT(MID(E43,{1,2,3,4,5,6,7,8,9,10,11,12},1)*{2,7,9,1,4,6,3,5,8,2,7,9}),11)=10)=--MID(E43,13,1),FALSE)))),"CNP invalid – verifică cifrele. ",IF(E43="","Lipsește CNP-ul. ",""))&amp;IF(COUNTIF('Linii borderou'!$B$5:$B$2004,B43)=0,"Nicio linie pe borderou. ","")&amp;IF(AND(I43="Numerar",N(N43)&gt;Plafon),"Numerar peste plafonul zilnic pentru această persoană ("&amp;FIXED(N43,2)&amp;" lei): plătește prin bancă. ","")))</f>
        <v/>
      </c>
    </row>
    <row r="44" spans="2:15" x14ac:dyDescent="0.2">
      <c r="B44" s="16" t="str">
        <f>IF(D44="","",MAX($B$5:B43)+1)</f>
        <v/>
      </c>
      <c r="C44" s="17"/>
      <c r="D44" s="12"/>
      <c r="E44" s="18"/>
      <c r="F44" s="12"/>
      <c r="G44" s="12"/>
      <c r="H44" s="12"/>
      <c r="I44" s="16"/>
      <c r="J44" s="19" t="str">
        <f>IF(B44="","",SUMIF('Linii borderou'!$B$5:$B$2004,B44,'Linii borderou'!$I$5:$I$2004))</f>
        <v/>
      </c>
      <c r="K44" s="19" t="str">
        <f t="shared" si="0"/>
        <v/>
      </c>
      <c r="L44" s="19" t="str">
        <f t="shared" si="1"/>
        <v/>
      </c>
      <c r="M44" s="19" t="str">
        <f t="shared" si="2"/>
        <v/>
      </c>
      <c r="N44" s="19" t="str">
        <f t="shared" si="3"/>
        <v/>
      </c>
      <c r="O44" s="20" t="str">
        <f>IF(AND(B44="",D44=""),"",TRIM(IF(COUNTIF($B$5:$B$504,B44)&gt;1,"Număr dublat. ","")&amp;IF(OR(C44="",D44="",F44="",G44="",H44="",I44=""),"Date incomplete. ","")&amp;IF(AND(E44&lt;&gt;"",NOT(AND(LEN(E44)=13,ISNUMBER(-E44),IFERROR(MOD(SUMPRODUCT(MID(E44,{1,2,3,4,5,6,7,8,9,10,11,12},1)*{2,7,9,1,4,6,3,5,8,2,7,9}),11)-9*(MOD(SUMPRODUCT(MID(E44,{1,2,3,4,5,6,7,8,9,10,11,12},1)*{2,7,9,1,4,6,3,5,8,2,7,9}),11)=10)=--MID(E44,13,1),FALSE)))),"CNP invalid – verifică cifrele. ",IF(E44="","Lipsește CNP-ul. ",""))&amp;IF(COUNTIF('Linii borderou'!$B$5:$B$2004,B44)=0,"Nicio linie pe borderou. ","")&amp;IF(AND(I44="Numerar",N(N44)&gt;Plafon),"Numerar peste plafonul zilnic pentru această persoană ("&amp;FIXED(N44,2)&amp;" lei): plătește prin bancă. ","")))</f>
        <v/>
      </c>
    </row>
    <row r="45" spans="2:15" x14ac:dyDescent="0.2">
      <c r="B45" s="16" t="str">
        <f>IF(D45="","",MAX($B$5:B44)+1)</f>
        <v/>
      </c>
      <c r="C45" s="17"/>
      <c r="D45" s="12"/>
      <c r="E45" s="18"/>
      <c r="F45" s="12"/>
      <c r="G45" s="12"/>
      <c r="H45" s="12"/>
      <c r="I45" s="16"/>
      <c r="J45" s="19" t="str">
        <f>IF(B45="","",SUMIF('Linii borderou'!$B$5:$B$2004,B45,'Linii borderou'!$I$5:$I$2004))</f>
        <v/>
      </c>
      <c r="K45" s="19" t="str">
        <f t="shared" si="0"/>
        <v/>
      </c>
      <c r="L45" s="19" t="str">
        <f t="shared" si="1"/>
        <v/>
      </c>
      <c r="M45" s="19" t="str">
        <f t="shared" si="2"/>
        <v/>
      </c>
      <c r="N45" s="19" t="str">
        <f t="shared" si="3"/>
        <v/>
      </c>
      <c r="O45" s="20" t="str">
        <f>IF(AND(B45="",D45=""),"",TRIM(IF(COUNTIF($B$5:$B$504,B45)&gt;1,"Număr dublat. ","")&amp;IF(OR(C45="",D45="",F45="",G45="",H45="",I45=""),"Date incomplete. ","")&amp;IF(AND(E45&lt;&gt;"",NOT(AND(LEN(E45)=13,ISNUMBER(-E45),IFERROR(MOD(SUMPRODUCT(MID(E45,{1,2,3,4,5,6,7,8,9,10,11,12},1)*{2,7,9,1,4,6,3,5,8,2,7,9}),11)-9*(MOD(SUMPRODUCT(MID(E45,{1,2,3,4,5,6,7,8,9,10,11,12},1)*{2,7,9,1,4,6,3,5,8,2,7,9}),11)=10)=--MID(E45,13,1),FALSE)))),"CNP invalid – verifică cifrele. ",IF(E45="","Lipsește CNP-ul. ",""))&amp;IF(COUNTIF('Linii borderou'!$B$5:$B$2004,B45)=0,"Nicio linie pe borderou. ","")&amp;IF(AND(I45="Numerar",N(N45)&gt;Plafon),"Numerar peste plafonul zilnic pentru această persoană ("&amp;FIXED(N45,2)&amp;" lei): plătește prin bancă. ","")))</f>
        <v/>
      </c>
    </row>
    <row r="46" spans="2:15" x14ac:dyDescent="0.2">
      <c r="B46" s="16" t="str">
        <f>IF(D46="","",MAX($B$5:B45)+1)</f>
        <v/>
      </c>
      <c r="C46" s="17"/>
      <c r="D46" s="12"/>
      <c r="E46" s="18"/>
      <c r="F46" s="12"/>
      <c r="G46" s="12"/>
      <c r="H46" s="12"/>
      <c r="I46" s="16"/>
      <c r="J46" s="19" t="str">
        <f>IF(B46="","",SUMIF('Linii borderou'!$B$5:$B$2004,B46,'Linii borderou'!$I$5:$I$2004))</f>
        <v/>
      </c>
      <c r="K46" s="19" t="str">
        <f t="shared" si="0"/>
        <v/>
      </c>
      <c r="L46" s="19" t="str">
        <f t="shared" si="1"/>
        <v/>
      </c>
      <c r="M46" s="19" t="str">
        <f t="shared" si="2"/>
        <v/>
      </c>
      <c r="N46" s="19" t="str">
        <f t="shared" si="3"/>
        <v/>
      </c>
      <c r="O46" s="20" t="str">
        <f>IF(AND(B46="",D46=""),"",TRIM(IF(COUNTIF($B$5:$B$504,B46)&gt;1,"Număr dublat. ","")&amp;IF(OR(C46="",D46="",F46="",G46="",H46="",I46=""),"Date incomplete. ","")&amp;IF(AND(E46&lt;&gt;"",NOT(AND(LEN(E46)=13,ISNUMBER(-E46),IFERROR(MOD(SUMPRODUCT(MID(E46,{1,2,3,4,5,6,7,8,9,10,11,12},1)*{2,7,9,1,4,6,3,5,8,2,7,9}),11)-9*(MOD(SUMPRODUCT(MID(E46,{1,2,3,4,5,6,7,8,9,10,11,12},1)*{2,7,9,1,4,6,3,5,8,2,7,9}),11)=10)=--MID(E46,13,1),FALSE)))),"CNP invalid – verifică cifrele. ",IF(E46="","Lipsește CNP-ul. ",""))&amp;IF(COUNTIF('Linii borderou'!$B$5:$B$2004,B46)=0,"Nicio linie pe borderou. ","")&amp;IF(AND(I46="Numerar",N(N46)&gt;Plafon),"Numerar peste plafonul zilnic pentru această persoană ("&amp;FIXED(N46,2)&amp;" lei): plătește prin bancă. ","")))</f>
        <v/>
      </c>
    </row>
    <row r="47" spans="2:15" x14ac:dyDescent="0.2">
      <c r="B47" s="16" t="str">
        <f>IF(D47="","",MAX($B$5:B46)+1)</f>
        <v/>
      </c>
      <c r="C47" s="17"/>
      <c r="D47" s="12"/>
      <c r="E47" s="18"/>
      <c r="F47" s="12"/>
      <c r="G47" s="12"/>
      <c r="H47" s="12"/>
      <c r="I47" s="16"/>
      <c r="J47" s="19" t="str">
        <f>IF(B47="","",SUMIF('Linii borderou'!$B$5:$B$2004,B47,'Linii borderou'!$I$5:$I$2004))</f>
        <v/>
      </c>
      <c r="K47" s="19" t="str">
        <f t="shared" si="0"/>
        <v/>
      </c>
      <c r="L47" s="19" t="str">
        <f t="shared" si="1"/>
        <v/>
      </c>
      <c r="M47" s="19" t="str">
        <f t="shared" si="2"/>
        <v/>
      </c>
      <c r="N47" s="19" t="str">
        <f t="shared" si="3"/>
        <v/>
      </c>
      <c r="O47" s="20" t="str">
        <f>IF(AND(B47="",D47=""),"",TRIM(IF(COUNTIF($B$5:$B$504,B47)&gt;1,"Număr dublat. ","")&amp;IF(OR(C47="",D47="",F47="",G47="",H47="",I47=""),"Date incomplete. ","")&amp;IF(AND(E47&lt;&gt;"",NOT(AND(LEN(E47)=13,ISNUMBER(-E47),IFERROR(MOD(SUMPRODUCT(MID(E47,{1,2,3,4,5,6,7,8,9,10,11,12},1)*{2,7,9,1,4,6,3,5,8,2,7,9}),11)-9*(MOD(SUMPRODUCT(MID(E47,{1,2,3,4,5,6,7,8,9,10,11,12},1)*{2,7,9,1,4,6,3,5,8,2,7,9}),11)=10)=--MID(E47,13,1),FALSE)))),"CNP invalid – verifică cifrele. ",IF(E47="","Lipsește CNP-ul. ",""))&amp;IF(COUNTIF('Linii borderou'!$B$5:$B$2004,B47)=0,"Nicio linie pe borderou. ","")&amp;IF(AND(I47="Numerar",N(N47)&gt;Plafon),"Numerar peste plafonul zilnic pentru această persoană ("&amp;FIXED(N47,2)&amp;" lei): plătește prin bancă. ","")))</f>
        <v/>
      </c>
    </row>
    <row r="48" spans="2:15" x14ac:dyDescent="0.2">
      <c r="B48" s="16" t="str">
        <f>IF(D48="","",MAX($B$5:B47)+1)</f>
        <v/>
      </c>
      <c r="C48" s="17"/>
      <c r="D48" s="12"/>
      <c r="E48" s="18"/>
      <c r="F48" s="12"/>
      <c r="G48" s="12"/>
      <c r="H48" s="12"/>
      <c r="I48" s="16"/>
      <c r="J48" s="19" t="str">
        <f>IF(B48="","",SUMIF('Linii borderou'!$B$5:$B$2004,B48,'Linii borderou'!$I$5:$I$2004))</f>
        <v/>
      </c>
      <c r="K48" s="19" t="str">
        <f t="shared" si="0"/>
        <v/>
      </c>
      <c r="L48" s="19" t="str">
        <f t="shared" si="1"/>
        <v/>
      </c>
      <c r="M48" s="19" t="str">
        <f t="shared" si="2"/>
        <v/>
      </c>
      <c r="N48" s="19" t="str">
        <f t="shared" si="3"/>
        <v/>
      </c>
      <c r="O48" s="20" t="str">
        <f>IF(AND(B48="",D48=""),"",TRIM(IF(COUNTIF($B$5:$B$504,B48)&gt;1,"Număr dublat. ","")&amp;IF(OR(C48="",D48="",F48="",G48="",H48="",I48=""),"Date incomplete. ","")&amp;IF(AND(E48&lt;&gt;"",NOT(AND(LEN(E48)=13,ISNUMBER(-E48),IFERROR(MOD(SUMPRODUCT(MID(E48,{1,2,3,4,5,6,7,8,9,10,11,12},1)*{2,7,9,1,4,6,3,5,8,2,7,9}),11)-9*(MOD(SUMPRODUCT(MID(E48,{1,2,3,4,5,6,7,8,9,10,11,12},1)*{2,7,9,1,4,6,3,5,8,2,7,9}),11)=10)=--MID(E48,13,1),FALSE)))),"CNP invalid – verifică cifrele. ",IF(E48="","Lipsește CNP-ul. ",""))&amp;IF(COUNTIF('Linii borderou'!$B$5:$B$2004,B48)=0,"Nicio linie pe borderou. ","")&amp;IF(AND(I48="Numerar",N(N48)&gt;Plafon),"Numerar peste plafonul zilnic pentru această persoană ("&amp;FIXED(N48,2)&amp;" lei): plătește prin bancă. ","")))</f>
        <v/>
      </c>
    </row>
    <row r="49" spans="2:15" x14ac:dyDescent="0.2">
      <c r="B49" s="16" t="str">
        <f>IF(D49="","",MAX($B$5:B48)+1)</f>
        <v/>
      </c>
      <c r="C49" s="17"/>
      <c r="D49" s="12"/>
      <c r="E49" s="18"/>
      <c r="F49" s="12"/>
      <c r="G49" s="12"/>
      <c r="H49" s="12"/>
      <c r="I49" s="16"/>
      <c r="J49" s="19" t="str">
        <f>IF(B49="","",SUMIF('Linii borderou'!$B$5:$B$2004,B49,'Linii borderou'!$I$5:$I$2004))</f>
        <v/>
      </c>
      <c r="K49" s="19" t="str">
        <f t="shared" si="0"/>
        <v/>
      </c>
      <c r="L49" s="19" t="str">
        <f t="shared" si="1"/>
        <v/>
      </c>
      <c r="M49" s="19" t="str">
        <f t="shared" si="2"/>
        <v/>
      </c>
      <c r="N49" s="19" t="str">
        <f t="shared" si="3"/>
        <v/>
      </c>
      <c r="O49" s="20" t="str">
        <f>IF(AND(B49="",D49=""),"",TRIM(IF(COUNTIF($B$5:$B$504,B49)&gt;1,"Număr dublat. ","")&amp;IF(OR(C49="",D49="",F49="",G49="",H49="",I49=""),"Date incomplete. ","")&amp;IF(AND(E49&lt;&gt;"",NOT(AND(LEN(E49)=13,ISNUMBER(-E49),IFERROR(MOD(SUMPRODUCT(MID(E49,{1,2,3,4,5,6,7,8,9,10,11,12},1)*{2,7,9,1,4,6,3,5,8,2,7,9}),11)-9*(MOD(SUMPRODUCT(MID(E49,{1,2,3,4,5,6,7,8,9,10,11,12},1)*{2,7,9,1,4,6,3,5,8,2,7,9}),11)=10)=--MID(E49,13,1),FALSE)))),"CNP invalid – verifică cifrele. ",IF(E49="","Lipsește CNP-ul. ",""))&amp;IF(COUNTIF('Linii borderou'!$B$5:$B$2004,B49)=0,"Nicio linie pe borderou. ","")&amp;IF(AND(I49="Numerar",N(N49)&gt;Plafon),"Numerar peste plafonul zilnic pentru această persoană ("&amp;FIXED(N49,2)&amp;" lei): plătește prin bancă. ","")))</f>
        <v/>
      </c>
    </row>
    <row r="50" spans="2:15" x14ac:dyDescent="0.2">
      <c r="B50" s="16" t="str">
        <f>IF(D50="","",MAX($B$5:B49)+1)</f>
        <v/>
      </c>
      <c r="C50" s="17"/>
      <c r="D50" s="12"/>
      <c r="E50" s="18"/>
      <c r="F50" s="12"/>
      <c r="G50" s="12"/>
      <c r="H50" s="12"/>
      <c r="I50" s="16"/>
      <c r="J50" s="19" t="str">
        <f>IF(B50="","",SUMIF('Linii borderou'!$B$5:$B$2004,B50,'Linii borderou'!$I$5:$I$2004))</f>
        <v/>
      </c>
      <c r="K50" s="19" t="str">
        <f t="shared" si="0"/>
        <v/>
      </c>
      <c r="L50" s="19" t="str">
        <f t="shared" si="1"/>
        <v/>
      </c>
      <c r="M50" s="19" t="str">
        <f t="shared" si="2"/>
        <v/>
      </c>
      <c r="N50" s="19" t="str">
        <f t="shared" si="3"/>
        <v/>
      </c>
      <c r="O50" s="20" t="str">
        <f>IF(AND(B50="",D50=""),"",TRIM(IF(COUNTIF($B$5:$B$504,B50)&gt;1,"Număr dublat. ","")&amp;IF(OR(C50="",D50="",F50="",G50="",H50="",I50=""),"Date incomplete. ","")&amp;IF(AND(E50&lt;&gt;"",NOT(AND(LEN(E50)=13,ISNUMBER(-E50),IFERROR(MOD(SUMPRODUCT(MID(E50,{1,2,3,4,5,6,7,8,9,10,11,12},1)*{2,7,9,1,4,6,3,5,8,2,7,9}),11)-9*(MOD(SUMPRODUCT(MID(E50,{1,2,3,4,5,6,7,8,9,10,11,12},1)*{2,7,9,1,4,6,3,5,8,2,7,9}),11)=10)=--MID(E50,13,1),FALSE)))),"CNP invalid – verifică cifrele. ",IF(E50="","Lipsește CNP-ul. ",""))&amp;IF(COUNTIF('Linii borderou'!$B$5:$B$2004,B50)=0,"Nicio linie pe borderou. ","")&amp;IF(AND(I50="Numerar",N(N50)&gt;Plafon),"Numerar peste plafonul zilnic pentru această persoană ("&amp;FIXED(N50,2)&amp;" lei): plătește prin bancă. ","")))</f>
        <v/>
      </c>
    </row>
    <row r="51" spans="2:15" x14ac:dyDescent="0.2">
      <c r="B51" s="16" t="str">
        <f>IF(D51="","",MAX($B$5:B50)+1)</f>
        <v/>
      </c>
      <c r="C51" s="17"/>
      <c r="D51" s="12"/>
      <c r="E51" s="18"/>
      <c r="F51" s="12"/>
      <c r="G51" s="12"/>
      <c r="H51" s="12"/>
      <c r="I51" s="16"/>
      <c r="J51" s="19" t="str">
        <f>IF(B51="","",SUMIF('Linii borderou'!$B$5:$B$2004,B51,'Linii borderou'!$I$5:$I$2004))</f>
        <v/>
      </c>
      <c r="K51" s="19" t="str">
        <f t="shared" si="0"/>
        <v/>
      </c>
      <c r="L51" s="19" t="str">
        <f t="shared" si="1"/>
        <v/>
      </c>
      <c r="M51" s="19" t="str">
        <f t="shared" si="2"/>
        <v/>
      </c>
      <c r="N51" s="19" t="str">
        <f t="shared" si="3"/>
        <v/>
      </c>
      <c r="O51" s="20" t="str">
        <f>IF(AND(B51="",D51=""),"",TRIM(IF(COUNTIF($B$5:$B$504,B51)&gt;1,"Număr dublat. ","")&amp;IF(OR(C51="",D51="",F51="",G51="",H51="",I51=""),"Date incomplete. ","")&amp;IF(AND(E51&lt;&gt;"",NOT(AND(LEN(E51)=13,ISNUMBER(-E51),IFERROR(MOD(SUMPRODUCT(MID(E51,{1,2,3,4,5,6,7,8,9,10,11,12},1)*{2,7,9,1,4,6,3,5,8,2,7,9}),11)-9*(MOD(SUMPRODUCT(MID(E51,{1,2,3,4,5,6,7,8,9,10,11,12},1)*{2,7,9,1,4,6,3,5,8,2,7,9}),11)=10)=--MID(E51,13,1),FALSE)))),"CNP invalid – verifică cifrele. ",IF(E51="","Lipsește CNP-ul. ",""))&amp;IF(COUNTIF('Linii borderou'!$B$5:$B$2004,B51)=0,"Nicio linie pe borderou. ","")&amp;IF(AND(I51="Numerar",N(N51)&gt;Plafon),"Numerar peste plafonul zilnic pentru această persoană ("&amp;FIXED(N51,2)&amp;" lei): plătește prin bancă. ","")))</f>
        <v/>
      </c>
    </row>
    <row r="52" spans="2:15" x14ac:dyDescent="0.2">
      <c r="B52" s="16" t="str">
        <f>IF(D52="","",MAX($B$5:B51)+1)</f>
        <v/>
      </c>
      <c r="C52" s="17"/>
      <c r="D52" s="12"/>
      <c r="E52" s="18"/>
      <c r="F52" s="12"/>
      <c r="G52" s="12"/>
      <c r="H52" s="12"/>
      <c r="I52" s="16"/>
      <c r="J52" s="19" t="str">
        <f>IF(B52="","",SUMIF('Linii borderou'!$B$5:$B$2004,B52,'Linii borderou'!$I$5:$I$2004))</f>
        <v/>
      </c>
      <c r="K52" s="19" t="str">
        <f t="shared" si="0"/>
        <v/>
      </c>
      <c r="L52" s="19" t="str">
        <f t="shared" si="1"/>
        <v/>
      </c>
      <c r="M52" s="19" t="str">
        <f t="shared" si="2"/>
        <v/>
      </c>
      <c r="N52" s="19" t="str">
        <f t="shared" si="3"/>
        <v/>
      </c>
      <c r="O52" s="20" t="str">
        <f>IF(AND(B52="",D52=""),"",TRIM(IF(COUNTIF($B$5:$B$504,B52)&gt;1,"Număr dublat. ","")&amp;IF(OR(C52="",D52="",F52="",G52="",H52="",I52=""),"Date incomplete. ","")&amp;IF(AND(E52&lt;&gt;"",NOT(AND(LEN(E52)=13,ISNUMBER(-E52),IFERROR(MOD(SUMPRODUCT(MID(E52,{1,2,3,4,5,6,7,8,9,10,11,12},1)*{2,7,9,1,4,6,3,5,8,2,7,9}),11)-9*(MOD(SUMPRODUCT(MID(E52,{1,2,3,4,5,6,7,8,9,10,11,12},1)*{2,7,9,1,4,6,3,5,8,2,7,9}),11)=10)=--MID(E52,13,1),FALSE)))),"CNP invalid – verifică cifrele. ",IF(E52="","Lipsește CNP-ul. ",""))&amp;IF(COUNTIF('Linii borderou'!$B$5:$B$2004,B52)=0,"Nicio linie pe borderou. ","")&amp;IF(AND(I52="Numerar",N(N52)&gt;Plafon),"Numerar peste plafonul zilnic pentru această persoană ("&amp;FIXED(N52,2)&amp;" lei): plătește prin bancă. ","")))</f>
        <v/>
      </c>
    </row>
    <row r="53" spans="2:15" x14ac:dyDescent="0.2">
      <c r="B53" s="16" t="str">
        <f>IF(D53="","",MAX($B$5:B52)+1)</f>
        <v/>
      </c>
      <c r="C53" s="17"/>
      <c r="D53" s="12"/>
      <c r="E53" s="18"/>
      <c r="F53" s="12"/>
      <c r="G53" s="12"/>
      <c r="H53" s="12"/>
      <c r="I53" s="16"/>
      <c r="J53" s="19" t="str">
        <f>IF(B53="","",SUMIF('Linii borderou'!$B$5:$B$2004,B53,'Linii borderou'!$I$5:$I$2004))</f>
        <v/>
      </c>
      <c r="K53" s="19" t="str">
        <f t="shared" si="0"/>
        <v/>
      </c>
      <c r="L53" s="19" t="str">
        <f t="shared" si="1"/>
        <v/>
      </c>
      <c r="M53" s="19" t="str">
        <f t="shared" si="2"/>
        <v/>
      </c>
      <c r="N53" s="19" t="str">
        <f t="shared" si="3"/>
        <v/>
      </c>
      <c r="O53" s="20" t="str">
        <f>IF(AND(B53="",D53=""),"",TRIM(IF(COUNTIF($B$5:$B$504,B53)&gt;1,"Număr dublat. ","")&amp;IF(OR(C53="",D53="",F53="",G53="",H53="",I53=""),"Date incomplete. ","")&amp;IF(AND(E53&lt;&gt;"",NOT(AND(LEN(E53)=13,ISNUMBER(-E53),IFERROR(MOD(SUMPRODUCT(MID(E53,{1,2,3,4,5,6,7,8,9,10,11,12},1)*{2,7,9,1,4,6,3,5,8,2,7,9}),11)-9*(MOD(SUMPRODUCT(MID(E53,{1,2,3,4,5,6,7,8,9,10,11,12},1)*{2,7,9,1,4,6,3,5,8,2,7,9}),11)=10)=--MID(E53,13,1),FALSE)))),"CNP invalid – verifică cifrele. ",IF(E53="","Lipsește CNP-ul. ",""))&amp;IF(COUNTIF('Linii borderou'!$B$5:$B$2004,B53)=0,"Nicio linie pe borderou. ","")&amp;IF(AND(I53="Numerar",N(N53)&gt;Plafon),"Numerar peste plafonul zilnic pentru această persoană ("&amp;FIXED(N53,2)&amp;" lei): plătește prin bancă. ","")))</f>
        <v/>
      </c>
    </row>
    <row r="54" spans="2:15" x14ac:dyDescent="0.2">
      <c r="B54" s="16" t="str">
        <f>IF(D54="","",MAX($B$5:B53)+1)</f>
        <v/>
      </c>
      <c r="C54" s="17"/>
      <c r="D54" s="12"/>
      <c r="E54" s="18"/>
      <c r="F54" s="12"/>
      <c r="G54" s="12"/>
      <c r="H54" s="12"/>
      <c r="I54" s="16"/>
      <c r="J54" s="19" t="str">
        <f>IF(B54="","",SUMIF('Linii borderou'!$B$5:$B$2004,B54,'Linii borderou'!$I$5:$I$2004))</f>
        <v/>
      </c>
      <c r="K54" s="19" t="str">
        <f t="shared" si="0"/>
        <v/>
      </c>
      <c r="L54" s="19" t="str">
        <f t="shared" si="1"/>
        <v/>
      </c>
      <c r="M54" s="19" t="str">
        <f t="shared" si="2"/>
        <v/>
      </c>
      <c r="N54" s="19" t="str">
        <f t="shared" si="3"/>
        <v/>
      </c>
      <c r="O54" s="20" t="str">
        <f>IF(AND(B54="",D54=""),"",TRIM(IF(COUNTIF($B$5:$B$504,B54)&gt;1,"Număr dublat. ","")&amp;IF(OR(C54="",D54="",F54="",G54="",H54="",I54=""),"Date incomplete. ","")&amp;IF(AND(E54&lt;&gt;"",NOT(AND(LEN(E54)=13,ISNUMBER(-E54),IFERROR(MOD(SUMPRODUCT(MID(E54,{1,2,3,4,5,6,7,8,9,10,11,12},1)*{2,7,9,1,4,6,3,5,8,2,7,9}),11)-9*(MOD(SUMPRODUCT(MID(E54,{1,2,3,4,5,6,7,8,9,10,11,12},1)*{2,7,9,1,4,6,3,5,8,2,7,9}),11)=10)=--MID(E54,13,1),FALSE)))),"CNP invalid – verifică cifrele. ",IF(E54="","Lipsește CNP-ul. ",""))&amp;IF(COUNTIF('Linii borderou'!$B$5:$B$2004,B54)=0,"Nicio linie pe borderou. ","")&amp;IF(AND(I54="Numerar",N(N54)&gt;Plafon),"Numerar peste plafonul zilnic pentru această persoană ("&amp;FIXED(N54,2)&amp;" lei): plătește prin bancă. ","")))</f>
        <v/>
      </c>
    </row>
    <row r="55" spans="2:15" x14ac:dyDescent="0.2">
      <c r="B55" s="16" t="str">
        <f>IF(D55="","",MAX($B$5:B54)+1)</f>
        <v/>
      </c>
      <c r="C55" s="17"/>
      <c r="D55" s="12"/>
      <c r="E55" s="18"/>
      <c r="F55" s="12"/>
      <c r="G55" s="12"/>
      <c r="H55" s="12"/>
      <c r="I55" s="16"/>
      <c r="J55" s="19" t="str">
        <f>IF(B55="","",SUMIF('Linii borderou'!$B$5:$B$2004,B55,'Linii borderou'!$I$5:$I$2004))</f>
        <v/>
      </c>
      <c r="K55" s="19" t="str">
        <f t="shared" si="0"/>
        <v/>
      </c>
      <c r="L55" s="19" t="str">
        <f t="shared" si="1"/>
        <v/>
      </c>
      <c r="M55" s="19" t="str">
        <f t="shared" si="2"/>
        <v/>
      </c>
      <c r="N55" s="19" t="str">
        <f t="shared" si="3"/>
        <v/>
      </c>
      <c r="O55" s="20" t="str">
        <f>IF(AND(B55="",D55=""),"",TRIM(IF(COUNTIF($B$5:$B$504,B55)&gt;1,"Număr dublat. ","")&amp;IF(OR(C55="",D55="",F55="",G55="",H55="",I55=""),"Date incomplete. ","")&amp;IF(AND(E55&lt;&gt;"",NOT(AND(LEN(E55)=13,ISNUMBER(-E55),IFERROR(MOD(SUMPRODUCT(MID(E55,{1,2,3,4,5,6,7,8,9,10,11,12},1)*{2,7,9,1,4,6,3,5,8,2,7,9}),11)-9*(MOD(SUMPRODUCT(MID(E55,{1,2,3,4,5,6,7,8,9,10,11,12},1)*{2,7,9,1,4,6,3,5,8,2,7,9}),11)=10)=--MID(E55,13,1),FALSE)))),"CNP invalid – verifică cifrele. ",IF(E55="","Lipsește CNP-ul. ",""))&amp;IF(COUNTIF('Linii borderou'!$B$5:$B$2004,B55)=0,"Nicio linie pe borderou. ","")&amp;IF(AND(I55="Numerar",N(N55)&gt;Plafon),"Numerar peste plafonul zilnic pentru această persoană ("&amp;FIXED(N55,2)&amp;" lei): plătește prin bancă. ","")))</f>
        <v/>
      </c>
    </row>
    <row r="56" spans="2:15" x14ac:dyDescent="0.2">
      <c r="B56" s="16" t="str">
        <f>IF(D56="","",MAX($B$5:B55)+1)</f>
        <v/>
      </c>
      <c r="C56" s="17"/>
      <c r="D56" s="12"/>
      <c r="E56" s="18"/>
      <c r="F56" s="12"/>
      <c r="G56" s="12"/>
      <c r="H56" s="12"/>
      <c r="I56" s="16"/>
      <c r="J56" s="19" t="str">
        <f>IF(B56="","",SUMIF('Linii borderou'!$B$5:$B$2004,B56,'Linii borderou'!$I$5:$I$2004))</f>
        <v/>
      </c>
      <c r="K56" s="19" t="str">
        <f t="shared" si="0"/>
        <v/>
      </c>
      <c r="L56" s="19" t="str">
        <f t="shared" si="1"/>
        <v/>
      </c>
      <c r="M56" s="19" t="str">
        <f t="shared" si="2"/>
        <v/>
      </c>
      <c r="N56" s="19" t="str">
        <f t="shared" si="3"/>
        <v/>
      </c>
      <c r="O56" s="20" t="str">
        <f>IF(AND(B56="",D56=""),"",TRIM(IF(COUNTIF($B$5:$B$504,B56)&gt;1,"Număr dublat. ","")&amp;IF(OR(C56="",D56="",F56="",G56="",H56="",I56=""),"Date incomplete. ","")&amp;IF(AND(E56&lt;&gt;"",NOT(AND(LEN(E56)=13,ISNUMBER(-E56),IFERROR(MOD(SUMPRODUCT(MID(E56,{1,2,3,4,5,6,7,8,9,10,11,12},1)*{2,7,9,1,4,6,3,5,8,2,7,9}),11)-9*(MOD(SUMPRODUCT(MID(E56,{1,2,3,4,5,6,7,8,9,10,11,12},1)*{2,7,9,1,4,6,3,5,8,2,7,9}),11)=10)=--MID(E56,13,1),FALSE)))),"CNP invalid – verifică cifrele. ",IF(E56="","Lipsește CNP-ul. ",""))&amp;IF(COUNTIF('Linii borderou'!$B$5:$B$2004,B56)=0,"Nicio linie pe borderou. ","")&amp;IF(AND(I56="Numerar",N(N56)&gt;Plafon),"Numerar peste plafonul zilnic pentru această persoană ("&amp;FIXED(N56,2)&amp;" lei): plătește prin bancă. ","")))</f>
        <v/>
      </c>
    </row>
    <row r="57" spans="2:15" x14ac:dyDescent="0.2">
      <c r="B57" s="16" t="str">
        <f>IF(D57="","",MAX($B$5:B56)+1)</f>
        <v/>
      </c>
      <c r="C57" s="17"/>
      <c r="D57" s="12"/>
      <c r="E57" s="18"/>
      <c r="F57" s="12"/>
      <c r="G57" s="12"/>
      <c r="H57" s="12"/>
      <c r="I57" s="16"/>
      <c r="J57" s="19" t="str">
        <f>IF(B57="","",SUMIF('Linii borderou'!$B$5:$B$2004,B57,'Linii borderou'!$I$5:$I$2004))</f>
        <v/>
      </c>
      <c r="K57" s="19" t="str">
        <f t="shared" si="0"/>
        <v/>
      </c>
      <c r="L57" s="19" t="str">
        <f t="shared" si="1"/>
        <v/>
      </c>
      <c r="M57" s="19" t="str">
        <f t="shared" si="2"/>
        <v/>
      </c>
      <c r="N57" s="19" t="str">
        <f t="shared" si="3"/>
        <v/>
      </c>
      <c r="O57" s="20" t="str">
        <f>IF(AND(B57="",D57=""),"",TRIM(IF(COUNTIF($B$5:$B$504,B57)&gt;1,"Număr dublat. ","")&amp;IF(OR(C57="",D57="",F57="",G57="",H57="",I57=""),"Date incomplete. ","")&amp;IF(AND(E57&lt;&gt;"",NOT(AND(LEN(E57)=13,ISNUMBER(-E57),IFERROR(MOD(SUMPRODUCT(MID(E57,{1,2,3,4,5,6,7,8,9,10,11,12},1)*{2,7,9,1,4,6,3,5,8,2,7,9}),11)-9*(MOD(SUMPRODUCT(MID(E57,{1,2,3,4,5,6,7,8,9,10,11,12},1)*{2,7,9,1,4,6,3,5,8,2,7,9}),11)=10)=--MID(E57,13,1),FALSE)))),"CNP invalid – verifică cifrele. ",IF(E57="","Lipsește CNP-ul. ",""))&amp;IF(COUNTIF('Linii borderou'!$B$5:$B$2004,B57)=0,"Nicio linie pe borderou. ","")&amp;IF(AND(I57="Numerar",N(N57)&gt;Plafon),"Numerar peste plafonul zilnic pentru această persoană ("&amp;FIXED(N57,2)&amp;" lei): plătește prin bancă. ","")))</f>
        <v/>
      </c>
    </row>
    <row r="58" spans="2:15" x14ac:dyDescent="0.2">
      <c r="B58" s="16" t="str">
        <f>IF(D58="","",MAX($B$5:B57)+1)</f>
        <v/>
      </c>
      <c r="C58" s="17"/>
      <c r="D58" s="12"/>
      <c r="E58" s="18"/>
      <c r="F58" s="12"/>
      <c r="G58" s="12"/>
      <c r="H58" s="12"/>
      <c r="I58" s="16"/>
      <c r="J58" s="19" t="str">
        <f>IF(B58="","",SUMIF('Linii borderou'!$B$5:$B$2004,B58,'Linii borderou'!$I$5:$I$2004))</f>
        <v/>
      </c>
      <c r="K58" s="19" t="str">
        <f t="shared" si="0"/>
        <v/>
      </c>
      <c r="L58" s="19" t="str">
        <f t="shared" si="1"/>
        <v/>
      </c>
      <c r="M58" s="19" t="str">
        <f t="shared" si="2"/>
        <v/>
      </c>
      <c r="N58" s="19" t="str">
        <f t="shared" si="3"/>
        <v/>
      </c>
      <c r="O58" s="20" t="str">
        <f>IF(AND(B58="",D58=""),"",TRIM(IF(COUNTIF($B$5:$B$504,B58)&gt;1,"Număr dublat. ","")&amp;IF(OR(C58="",D58="",F58="",G58="",H58="",I58=""),"Date incomplete. ","")&amp;IF(AND(E58&lt;&gt;"",NOT(AND(LEN(E58)=13,ISNUMBER(-E58),IFERROR(MOD(SUMPRODUCT(MID(E58,{1,2,3,4,5,6,7,8,9,10,11,12},1)*{2,7,9,1,4,6,3,5,8,2,7,9}),11)-9*(MOD(SUMPRODUCT(MID(E58,{1,2,3,4,5,6,7,8,9,10,11,12},1)*{2,7,9,1,4,6,3,5,8,2,7,9}),11)=10)=--MID(E58,13,1),FALSE)))),"CNP invalid – verifică cifrele. ",IF(E58="","Lipsește CNP-ul. ",""))&amp;IF(COUNTIF('Linii borderou'!$B$5:$B$2004,B58)=0,"Nicio linie pe borderou. ","")&amp;IF(AND(I58="Numerar",N(N58)&gt;Plafon),"Numerar peste plafonul zilnic pentru această persoană ("&amp;FIXED(N58,2)&amp;" lei): plătește prin bancă. ","")))</f>
        <v/>
      </c>
    </row>
    <row r="59" spans="2:15" x14ac:dyDescent="0.2">
      <c r="B59" s="16" t="str">
        <f>IF(D59="","",MAX($B$5:B58)+1)</f>
        <v/>
      </c>
      <c r="C59" s="17"/>
      <c r="D59" s="12"/>
      <c r="E59" s="18"/>
      <c r="F59" s="12"/>
      <c r="G59" s="12"/>
      <c r="H59" s="12"/>
      <c r="I59" s="16"/>
      <c r="J59" s="19" t="str">
        <f>IF(B59="","",SUMIF('Linii borderou'!$B$5:$B$2004,B59,'Linii borderou'!$I$5:$I$2004))</f>
        <v/>
      </c>
      <c r="K59" s="19" t="str">
        <f t="shared" si="0"/>
        <v/>
      </c>
      <c r="L59" s="19" t="str">
        <f t="shared" si="1"/>
        <v/>
      </c>
      <c r="M59" s="19" t="str">
        <f t="shared" si="2"/>
        <v/>
      </c>
      <c r="N59" s="19" t="str">
        <f t="shared" si="3"/>
        <v/>
      </c>
      <c r="O59" s="20" t="str">
        <f>IF(AND(B59="",D59=""),"",TRIM(IF(COUNTIF($B$5:$B$504,B59)&gt;1,"Număr dublat. ","")&amp;IF(OR(C59="",D59="",F59="",G59="",H59="",I59=""),"Date incomplete. ","")&amp;IF(AND(E59&lt;&gt;"",NOT(AND(LEN(E59)=13,ISNUMBER(-E59),IFERROR(MOD(SUMPRODUCT(MID(E59,{1,2,3,4,5,6,7,8,9,10,11,12},1)*{2,7,9,1,4,6,3,5,8,2,7,9}),11)-9*(MOD(SUMPRODUCT(MID(E59,{1,2,3,4,5,6,7,8,9,10,11,12},1)*{2,7,9,1,4,6,3,5,8,2,7,9}),11)=10)=--MID(E59,13,1),FALSE)))),"CNP invalid – verifică cifrele. ",IF(E59="","Lipsește CNP-ul. ",""))&amp;IF(COUNTIF('Linii borderou'!$B$5:$B$2004,B59)=0,"Nicio linie pe borderou. ","")&amp;IF(AND(I59="Numerar",N(N59)&gt;Plafon),"Numerar peste plafonul zilnic pentru această persoană ("&amp;FIXED(N59,2)&amp;" lei): plătește prin bancă. ","")))</f>
        <v/>
      </c>
    </row>
    <row r="60" spans="2:15" x14ac:dyDescent="0.2">
      <c r="B60" s="16" t="str">
        <f>IF(D60="","",MAX($B$5:B59)+1)</f>
        <v/>
      </c>
      <c r="C60" s="17"/>
      <c r="D60" s="12"/>
      <c r="E60" s="18"/>
      <c r="F60" s="12"/>
      <c r="G60" s="12"/>
      <c r="H60" s="12"/>
      <c r="I60" s="16"/>
      <c r="J60" s="19" t="str">
        <f>IF(B60="","",SUMIF('Linii borderou'!$B$5:$B$2004,B60,'Linii borderou'!$I$5:$I$2004))</f>
        <v/>
      </c>
      <c r="K60" s="19" t="str">
        <f t="shared" si="0"/>
        <v/>
      </c>
      <c r="L60" s="19" t="str">
        <f t="shared" si="1"/>
        <v/>
      </c>
      <c r="M60" s="19" t="str">
        <f t="shared" si="2"/>
        <v/>
      </c>
      <c r="N60" s="19" t="str">
        <f t="shared" si="3"/>
        <v/>
      </c>
      <c r="O60" s="20" t="str">
        <f>IF(AND(B60="",D60=""),"",TRIM(IF(COUNTIF($B$5:$B$504,B60)&gt;1,"Număr dublat. ","")&amp;IF(OR(C60="",D60="",F60="",G60="",H60="",I60=""),"Date incomplete. ","")&amp;IF(AND(E60&lt;&gt;"",NOT(AND(LEN(E60)=13,ISNUMBER(-E60),IFERROR(MOD(SUMPRODUCT(MID(E60,{1,2,3,4,5,6,7,8,9,10,11,12},1)*{2,7,9,1,4,6,3,5,8,2,7,9}),11)-9*(MOD(SUMPRODUCT(MID(E60,{1,2,3,4,5,6,7,8,9,10,11,12},1)*{2,7,9,1,4,6,3,5,8,2,7,9}),11)=10)=--MID(E60,13,1),FALSE)))),"CNP invalid – verifică cifrele. ",IF(E60="","Lipsește CNP-ul. ",""))&amp;IF(COUNTIF('Linii borderou'!$B$5:$B$2004,B60)=0,"Nicio linie pe borderou. ","")&amp;IF(AND(I60="Numerar",N(N60)&gt;Plafon),"Numerar peste plafonul zilnic pentru această persoană ("&amp;FIXED(N60,2)&amp;" lei): plătește prin bancă. ","")))</f>
        <v/>
      </c>
    </row>
    <row r="61" spans="2:15" x14ac:dyDescent="0.2">
      <c r="B61" s="16" t="str">
        <f>IF(D61="","",MAX($B$5:B60)+1)</f>
        <v/>
      </c>
      <c r="C61" s="17"/>
      <c r="D61" s="12"/>
      <c r="E61" s="18"/>
      <c r="F61" s="12"/>
      <c r="G61" s="12"/>
      <c r="H61" s="12"/>
      <c r="I61" s="16"/>
      <c r="J61" s="19" t="str">
        <f>IF(B61="","",SUMIF('Linii borderou'!$B$5:$B$2004,B61,'Linii borderou'!$I$5:$I$2004))</f>
        <v/>
      </c>
      <c r="K61" s="19" t="str">
        <f t="shared" si="0"/>
        <v/>
      </c>
      <c r="L61" s="19" t="str">
        <f t="shared" si="1"/>
        <v/>
      </c>
      <c r="M61" s="19" t="str">
        <f t="shared" si="2"/>
        <v/>
      </c>
      <c r="N61" s="19" t="str">
        <f t="shared" si="3"/>
        <v/>
      </c>
      <c r="O61" s="20" t="str">
        <f>IF(AND(B61="",D61=""),"",TRIM(IF(COUNTIF($B$5:$B$504,B61)&gt;1,"Număr dublat. ","")&amp;IF(OR(C61="",D61="",F61="",G61="",H61="",I61=""),"Date incomplete. ","")&amp;IF(AND(E61&lt;&gt;"",NOT(AND(LEN(E61)=13,ISNUMBER(-E61),IFERROR(MOD(SUMPRODUCT(MID(E61,{1,2,3,4,5,6,7,8,9,10,11,12},1)*{2,7,9,1,4,6,3,5,8,2,7,9}),11)-9*(MOD(SUMPRODUCT(MID(E61,{1,2,3,4,5,6,7,8,9,10,11,12},1)*{2,7,9,1,4,6,3,5,8,2,7,9}),11)=10)=--MID(E61,13,1),FALSE)))),"CNP invalid – verifică cifrele. ",IF(E61="","Lipsește CNP-ul. ",""))&amp;IF(COUNTIF('Linii borderou'!$B$5:$B$2004,B61)=0,"Nicio linie pe borderou. ","")&amp;IF(AND(I61="Numerar",N(N61)&gt;Plafon),"Numerar peste plafonul zilnic pentru această persoană ("&amp;FIXED(N61,2)&amp;" lei): plătește prin bancă. ","")))</f>
        <v/>
      </c>
    </row>
    <row r="62" spans="2:15" x14ac:dyDescent="0.2">
      <c r="B62" s="16" t="str">
        <f>IF(D62="","",MAX($B$5:B61)+1)</f>
        <v/>
      </c>
      <c r="C62" s="17"/>
      <c r="D62" s="12"/>
      <c r="E62" s="18"/>
      <c r="F62" s="12"/>
      <c r="G62" s="12"/>
      <c r="H62" s="12"/>
      <c r="I62" s="16"/>
      <c r="J62" s="19" t="str">
        <f>IF(B62="","",SUMIF('Linii borderou'!$B$5:$B$2004,B62,'Linii borderou'!$I$5:$I$2004))</f>
        <v/>
      </c>
      <c r="K62" s="19" t="str">
        <f t="shared" si="0"/>
        <v/>
      </c>
      <c r="L62" s="19" t="str">
        <f t="shared" si="1"/>
        <v/>
      </c>
      <c r="M62" s="19" t="str">
        <f t="shared" si="2"/>
        <v/>
      </c>
      <c r="N62" s="19" t="str">
        <f t="shared" si="3"/>
        <v/>
      </c>
      <c r="O62" s="20" t="str">
        <f>IF(AND(B62="",D62=""),"",TRIM(IF(COUNTIF($B$5:$B$504,B62)&gt;1,"Număr dublat. ","")&amp;IF(OR(C62="",D62="",F62="",G62="",H62="",I62=""),"Date incomplete. ","")&amp;IF(AND(E62&lt;&gt;"",NOT(AND(LEN(E62)=13,ISNUMBER(-E62),IFERROR(MOD(SUMPRODUCT(MID(E62,{1,2,3,4,5,6,7,8,9,10,11,12},1)*{2,7,9,1,4,6,3,5,8,2,7,9}),11)-9*(MOD(SUMPRODUCT(MID(E62,{1,2,3,4,5,6,7,8,9,10,11,12},1)*{2,7,9,1,4,6,3,5,8,2,7,9}),11)=10)=--MID(E62,13,1),FALSE)))),"CNP invalid – verifică cifrele. ",IF(E62="","Lipsește CNP-ul. ",""))&amp;IF(COUNTIF('Linii borderou'!$B$5:$B$2004,B62)=0,"Nicio linie pe borderou. ","")&amp;IF(AND(I62="Numerar",N(N62)&gt;Plafon),"Numerar peste plafonul zilnic pentru această persoană ("&amp;FIXED(N62,2)&amp;" lei): plătește prin bancă. ","")))</f>
        <v/>
      </c>
    </row>
    <row r="63" spans="2:15" x14ac:dyDescent="0.2">
      <c r="B63" s="16" t="str">
        <f>IF(D63="","",MAX($B$5:B62)+1)</f>
        <v/>
      </c>
      <c r="C63" s="17"/>
      <c r="D63" s="12"/>
      <c r="E63" s="18"/>
      <c r="F63" s="12"/>
      <c r="G63" s="12"/>
      <c r="H63" s="12"/>
      <c r="I63" s="16"/>
      <c r="J63" s="19" t="str">
        <f>IF(B63="","",SUMIF('Linii borderou'!$B$5:$B$2004,B63,'Linii borderou'!$I$5:$I$2004))</f>
        <v/>
      </c>
      <c r="K63" s="19" t="str">
        <f t="shared" si="0"/>
        <v/>
      </c>
      <c r="L63" s="19" t="str">
        <f t="shared" si="1"/>
        <v/>
      </c>
      <c r="M63" s="19" t="str">
        <f t="shared" si="2"/>
        <v/>
      </c>
      <c r="N63" s="19" t="str">
        <f t="shared" si="3"/>
        <v/>
      </c>
      <c r="O63" s="20" t="str">
        <f>IF(AND(B63="",D63=""),"",TRIM(IF(COUNTIF($B$5:$B$504,B63)&gt;1,"Număr dublat. ","")&amp;IF(OR(C63="",D63="",F63="",G63="",H63="",I63=""),"Date incomplete. ","")&amp;IF(AND(E63&lt;&gt;"",NOT(AND(LEN(E63)=13,ISNUMBER(-E63),IFERROR(MOD(SUMPRODUCT(MID(E63,{1,2,3,4,5,6,7,8,9,10,11,12},1)*{2,7,9,1,4,6,3,5,8,2,7,9}),11)-9*(MOD(SUMPRODUCT(MID(E63,{1,2,3,4,5,6,7,8,9,10,11,12},1)*{2,7,9,1,4,6,3,5,8,2,7,9}),11)=10)=--MID(E63,13,1),FALSE)))),"CNP invalid – verifică cifrele. ",IF(E63="","Lipsește CNP-ul. ",""))&amp;IF(COUNTIF('Linii borderou'!$B$5:$B$2004,B63)=0,"Nicio linie pe borderou. ","")&amp;IF(AND(I63="Numerar",N(N63)&gt;Plafon),"Numerar peste plafonul zilnic pentru această persoană ("&amp;FIXED(N63,2)&amp;" lei): plătește prin bancă. ","")))</f>
        <v/>
      </c>
    </row>
    <row r="64" spans="2:15" x14ac:dyDescent="0.2">
      <c r="B64" s="16" t="str">
        <f>IF(D64="","",MAX($B$5:B63)+1)</f>
        <v/>
      </c>
      <c r="C64" s="17"/>
      <c r="D64" s="12"/>
      <c r="E64" s="18"/>
      <c r="F64" s="12"/>
      <c r="G64" s="12"/>
      <c r="H64" s="12"/>
      <c r="I64" s="16"/>
      <c r="J64" s="19" t="str">
        <f>IF(B64="","",SUMIF('Linii borderou'!$B$5:$B$2004,B64,'Linii borderou'!$I$5:$I$2004))</f>
        <v/>
      </c>
      <c r="K64" s="19" t="str">
        <f t="shared" si="0"/>
        <v/>
      </c>
      <c r="L64" s="19" t="str">
        <f t="shared" si="1"/>
        <v/>
      </c>
      <c r="M64" s="19" t="str">
        <f t="shared" si="2"/>
        <v/>
      </c>
      <c r="N64" s="19" t="str">
        <f t="shared" si="3"/>
        <v/>
      </c>
      <c r="O64" s="20" t="str">
        <f>IF(AND(B64="",D64=""),"",TRIM(IF(COUNTIF($B$5:$B$504,B64)&gt;1,"Număr dublat. ","")&amp;IF(OR(C64="",D64="",F64="",G64="",H64="",I64=""),"Date incomplete. ","")&amp;IF(AND(E64&lt;&gt;"",NOT(AND(LEN(E64)=13,ISNUMBER(-E64),IFERROR(MOD(SUMPRODUCT(MID(E64,{1,2,3,4,5,6,7,8,9,10,11,12},1)*{2,7,9,1,4,6,3,5,8,2,7,9}),11)-9*(MOD(SUMPRODUCT(MID(E64,{1,2,3,4,5,6,7,8,9,10,11,12},1)*{2,7,9,1,4,6,3,5,8,2,7,9}),11)=10)=--MID(E64,13,1),FALSE)))),"CNP invalid – verifică cifrele. ",IF(E64="","Lipsește CNP-ul. ",""))&amp;IF(COUNTIF('Linii borderou'!$B$5:$B$2004,B64)=0,"Nicio linie pe borderou. ","")&amp;IF(AND(I64="Numerar",N(N64)&gt;Plafon),"Numerar peste plafonul zilnic pentru această persoană ("&amp;FIXED(N64,2)&amp;" lei): plătește prin bancă. ","")))</f>
        <v/>
      </c>
    </row>
    <row r="65" spans="2:15" x14ac:dyDescent="0.2">
      <c r="B65" s="16" t="str">
        <f>IF(D65="","",MAX($B$5:B64)+1)</f>
        <v/>
      </c>
      <c r="C65" s="17"/>
      <c r="D65" s="12"/>
      <c r="E65" s="18"/>
      <c r="F65" s="12"/>
      <c r="G65" s="12"/>
      <c r="H65" s="12"/>
      <c r="I65" s="16"/>
      <c r="J65" s="19" t="str">
        <f>IF(B65="","",SUMIF('Linii borderou'!$B$5:$B$2004,B65,'Linii borderou'!$I$5:$I$2004))</f>
        <v/>
      </c>
      <c r="K65" s="19" t="str">
        <f t="shared" si="0"/>
        <v/>
      </c>
      <c r="L65" s="19" t="str">
        <f t="shared" si="1"/>
        <v/>
      </c>
      <c r="M65" s="19" t="str">
        <f t="shared" si="2"/>
        <v/>
      </c>
      <c r="N65" s="19" t="str">
        <f t="shared" si="3"/>
        <v/>
      </c>
      <c r="O65" s="20" t="str">
        <f>IF(AND(B65="",D65=""),"",TRIM(IF(COUNTIF($B$5:$B$504,B65)&gt;1,"Număr dublat. ","")&amp;IF(OR(C65="",D65="",F65="",G65="",H65="",I65=""),"Date incomplete. ","")&amp;IF(AND(E65&lt;&gt;"",NOT(AND(LEN(E65)=13,ISNUMBER(-E65),IFERROR(MOD(SUMPRODUCT(MID(E65,{1,2,3,4,5,6,7,8,9,10,11,12},1)*{2,7,9,1,4,6,3,5,8,2,7,9}),11)-9*(MOD(SUMPRODUCT(MID(E65,{1,2,3,4,5,6,7,8,9,10,11,12},1)*{2,7,9,1,4,6,3,5,8,2,7,9}),11)=10)=--MID(E65,13,1),FALSE)))),"CNP invalid – verifică cifrele. ",IF(E65="","Lipsește CNP-ul. ",""))&amp;IF(COUNTIF('Linii borderou'!$B$5:$B$2004,B65)=0,"Nicio linie pe borderou. ","")&amp;IF(AND(I65="Numerar",N(N65)&gt;Plafon),"Numerar peste plafonul zilnic pentru această persoană ("&amp;FIXED(N65,2)&amp;" lei): plătește prin bancă. ","")))</f>
        <v/>
      </c>
    </row>
    <row r="66" spans="2:15" x14ac:dyDescent="0.2">
      <c r="B66" s="16" t="str">
        <f>IF(D66="","",MAX($B$5:B65)+1)</f>
        <v/>
      </c>
      <c r="C66" s="17"/>
      <c r="D66" s="12"/>
      <c r="E66" s="18"/>
      <c r="F66" s="12"/>
      <c r="G66" s="12"/>
      <c r="H66" s="12"/>
      <c r="I66" s="16"/>
      <c r="J66" s="19" t="str">
        <f>IF(B66="","",SUMIF('Linii borderou'!$B$5:$B$2004,B66,'Linii borderou'!$I$5:$I$2004))</f>
        <v/>
      </c>
      <c r="K66" s="19" t="str">
        <f t="shared" si="0"/>
        <v/>
      </c>
      <c r="L66" s="19" t="str">
        <f t="shared" si="1"/>
        <v/>
      </c>
      <c r="M66" s="19" t="str">
        <f t="shared" si="2"/>
        <v/>
      </c>
      <c r="N66" s="19" t="str">
        <f t="shared" si="3"/>
        <v/>
      </c>
      <c r="O66" s="20" t="str">
        <f>IF(AND(B66="",D66=""),"",TRIM(IF(COUNTIF($B$5:$B$504,B66)&gt;1,"Număr dublat. ","")&amp;IF(OR(C66="",D66="",F66="",G66="",H66="",I66=""),"Date incomplete. ","")&amp;IF(AND(E66&lt;&gt;"",NOT(AND(LEN(E66)=13,ISNUMBER(-E66),IFERROR(MOD(SUMPRODUCT(MID(E66,{1,2,3,4,5,6,7,8,9,10,11,12},1)*{2,7,9,1,4,6,3,5,8,2,7,9}),11)-9*(MOD(SUMPRODUCT(MID(E66,{1,2,3,4,5,6,7,8,9,10,11,12},1)*{2,7,9,1,4,6,3,5,8,2,7,9}),11)=10)=--MID(E66,13,1),FALSE)))),"CNP invalid – verifică cifrele. ",IF(E66="","Lipsește CNP-ul. ",""))&amp;IF(COUNTIF('Linii borderou'!$B$5:$B$2004,B66)=0,"Nicio linie pe borderou. ","")&amp;IF(AND(I66="Numerar",N(N66)&gt;Plafon),"Numerar peste plafonul zilnic pentru această persoană ("&amp;FIXED(N66,2)&amp;" lei): plătește prin bancă. ","")))</f>
        <v/>
      </c>
    </row>
    <row r="67" spans="2:15" x14ac:dyDescent="0.2">
      <c r="B67" s="16" t="str">
        <f>IF(D67="","",MAX($B$5:B66)+1)</f>
        <v/>
      </c>
      <c r="C67" s="17"/>
      <c r="D67" s="12"/>
      <c r="E67" s="18"/>
      <c r="F67" s="12"/>
      <c r="G67" s="12"/>
      <c r="H67" s="12"/>
      <c r="I67" s="16"/>
      <c r="J67" s="19" t="str">
        <f>IF(B67="","",SUMIF('Linii borderou'!$B$5:$B$2004,B67,'Linii borderou'!$I$5:$I$2004))</f>
        <v/>
      </c>
      <c r="K67" s="19" t="str">
        <f t="shared" si="0"/>
        <v/>
      </c>
      <c r="L67" s="19" t="str">
        <f t="shared" si="1"/>
        <v/>
      </c>
      <c r="M67" s="19" t="str">
        <f t="shared" si="2"/>
        <v/>
      </c>
      <c r="N67" s="19" t="str">
        <f t="shared" si="3"/>
        <v/>
      </c>
      <c r="O67" s="20" t="str">
        <f>IF(AND(B67="",D67=""),"",TRIM(IF(COUNTIF($B$5:$B$504,B67)&gt;1,"Număr dublat. ","")&amp;IF(OR(C67="",D67="",F67="",G67="",H67="",I67=""),"Date incomplete. ","")&amp;IF(AND(E67&lt;&gt;"",NOT(AND(LEN(E67)=13,ISNUMBER(-E67),IFERROR(MOD(SUMPRODUCT(MID(E67,{1,2,3,4,5,6,7,8,9,10,11,12},1)*{2,7,9,1,4,6,3,5,8,2,7,9}),11)-9*(MOD(SUMPRODUCT(MID(E67,{1,2,3,4,5,6,7,8,9,10,11,12},1)*{2,7,9,1,4,6,3,5,8,2,7,9}),11)=10)=--MID(E67,13,1),FALSE)))),"CNP invalid – verifică cifrele. ",IF(E67="","Lipsește CNP-ul. ",""))&amp;IF(COUNTIF('Linii borderou'!$B$5:$B$2004,B67)=0,"Nicio linie pe borderou. ","")&amp;IF(AND(I67="Numerar",N(N67)&gt;Plafon),"Numerar peste plafonul zilnic pentru această persoană ("&amp;FIXED(N67,2)&amp;" lei): plătește prin bancă. ","")))</f>
        <v/>
      </c>
    </row>
    <row r="68" spans="2:15" x14ac:dyDescent="0.2">
      <c r="B68" s="16" t="str">
        <f>IF(D68="","",MAX($B$5:B67)+1)</f>
        <v/>
      </c>
      <c r="C68" s="17"/>
      <c r="D68" s="12"/>
      <c r="E68" s="18"/>
      <c r="F68" s="12"/>
      <c r="G68" s="12"/>
      <c r="H68" s="12"/>
      <c r="I68" s="16"/>
      <c r="J68" s="19" t="str">
        <f>IF(B68="","",SUMIF('Linii borderou'!$B$5:$B$2004,B68,'Linii borderou'!$I$5:$I$2004))</f>
        <v/>
      </c>
      <c r="K68" s="19" t="str">
        <f t="shared" si="0"/>
        <v/>
      </c>
      <c r="L68" s="19" t="str">
        <f t="shared" si="1"/>
        <v/>
      </c>
      <c r="M68" s="19" t="str">
        <f t="shared" si="2"/>
        <v/>
      </c>
      <c r="N68" s="19" t="str">
        <f t="shared" si="3"/>
        <v/>
      </c>
      <c r="O68" s="20" t="str">
        <f>IF(AND(B68="",D68=""),"",TRIM(IF(COUNTIF($B$5:$B$504,B68)&gt;1,"Număr dublat. ","")&amp;IF(OR(C68="",D68="",F68="",G68="",H68="",I68=""),"Date incomplete. ","")&amp;IF(AND(E68&lt;&gt;"",NOT(AND(LEN(E68)=13,ISNUMBER(-E68),IFERROR(MOD(SUMPRODUCT(MID(E68,{1,2,3,4,5,6,7,8,9,10,11,12},1)*{2,7,9,1,4,6,3,5,8,2,7,9}),11)-9*(MOD(SUMPRODUCT(MID(E68,{1,2,3,4,5,6,7,8,9,10,11,12},1)*{2,7,9,1,4,6,3,5,8,2,7,9}),11)=10)=--MID(E68,13,1),FALSE)))),"CNP invalid – verifică cifrele. ",IF(E68="","Lipsește CNP-ul. ",""))&amp;IF(COUNTIF('Linii borderou'!$B$5:$B$2004,B68)=0,"Nicio linie pe borderou. ","")&amp;IF(AND(I68="Numerar",N(N68)&gt;Plafon),"Numerar peste plafonul zilnic pentru această persoană ("&amp;FIXED(N68,2)&amp;" lei): plătește prin bancă. ","")))</f>
        <v/>
      </c>
    </row>
    <row r="69" spans="2:15" x14ac:dyDescent="0.2">
      <c r="B69" s="16" t="str">
        <f>IF(D69="","",MAX($B$5:B68)+1)</f>
        <v/>
      </c>
      <c r="C69" s="17"/>
      <c r="D69" s="12"/>
      <c r="E69" s="18"/>
      <c r="F69" s="12"/>
      <c r="G69" s="12"/>
      <c r="H69" s="12"/>
      <c r="I69" s="16"/>
      <c r="J69" s="19" t="str">
        <f>IF(B69="","",SUMIF('Linii borderou'!$B$5:$B$2004,B69,'Linii borderou'!$I$5:$I$2004))</f>
        <v/>
      </c>
      <c r="K69" s="19" t="str">
        <f t="shared" ref="K69:K132" si="4">IF(OR(B69="",H69=""),"",ROUND(J69*IFERROR(VLOOKUP(H69,TabelAch,2,FALSE),0),2))</f>
        <v/>
      </c>
      <c r="L69" s="19" t="str">
        <f t="shared" ref="L69:L132" si="5">IF(OR(B69="",H69=""),"",ROUND(J69*IFERROR(VLOOKUP(H69,TabelAch,3,FALSE),0),2))</f>
        <v/>
      </c>
      <c r="M69" s="19" t="str">
        <f t="shared" ref="M69:M132" si="6">IF(B69="","",J69-N(K69)-N(L69))</f>
        <v/>
      </c>
      <c r="N69" s="19" t="str">
        <f t="shared" ref="N69:N132" si="7">IF(OR(B69="",E69=""),"",SUMIFS($M$5:$M$504,$E$5:$E$504,E69,$C$5:$C$504,C69,$I$5:$I$504,"Numerar"))</f>
        <v/>
      </c>
      <c r="O69" s="20" t="str">
        <f>IF(AND(B69="",D69=""),"",TRIM(IF(COUNTIF($B$5:$B$504,B69)&gt;1,"Număr dublat. ","")&amp;IF(OR(C69="",D69="",F69="",G69="",H69="",I69=""),"Date incomplete. ","")&amp;IF(AND(E69&lt;&gt;"",NOT(AND(LEN(E69)=13,ISNUMBER(-E69),IFERROR(MOD(SUMPRODUCT(MID(E69,{1,2,3,4,5,6,7,8,9,10,11,12},1)*{2,7,9,1,4,6,3,5,8,2,7,9}),11)-9*(MOD(SUMPRODUCT(MID(E69,{1,2,3,4,5,6,7,8,9,10,11,12},1)*{2,7,9,1,4,6,3,5,8,2,7,9}),11)=10)=--MID(E69,13,1),FALSE)))),"CNP invalid – verifică cifrele. ",IF(E69="","Lipsește CNP-ul. ",""))&amp;IF(COUNTIF('Linii borderou'!$B$5:$B$2004,B69)=0,"Nicio linie pe borderou. ","")&amp;IF(AND(I69="Numerar",N(N69)&gt;Plafon),"Numerar peste plafonul zilnic pentru această persoană ("&amp;FIXED(N69,2)&amp;" lei): plătește prin bancă. ","")))</f>
        <v/>
      </c>
    </row>
    <row r="70" spans="2:15" x14ac:dyDescent="0.2">
      <c r="B70" s="16" t="str">
        <f>IF(D70="","",MAX($B$5:B69)+1)</f>
        <v/>
      </c>
      <c r="C70" s="17"/>
      <c r="D70" s="12"/>
      <c r="E70" s="18"/>
      <c r="F70" s="12"/>
      <c r="G70" s="12"/>
      <c r="H70" s="12"/>
      <c r="I70" s="16"/>
      <c r="J70" s="19" t="str">
        <f>IF(B70="","",SUMIF('Linii borderou'!$B$5:$B$2004,B70,'Linii borderou'!$I$5:$I$2004))</f>
        <v/>
      </c>
      <c r="K70" s="19" t="str">
        <f t="shared" si="4"/>
        <v/>
      </c>
      <c r="L70" s="19" t="str">
        <f t="shared" si="5"/>
        <v/>
      </c>
      <c r="M70" s="19" t="str">
        <f t="shared" si="6"/>
        <v/>
      </c>
      <c r="N70" s="19" t="str">
        <f t="shared" si="7"/>
        <v/>
      </c>
      <c r="O70" s="20" t="str">
        <f>IF(AND(B70="",D70=""),"",TRIM(IF(COUNTIF($B$5:$B$504,B70)&gt;1,"Număr dublat. ","")&amp;IF(OR(C70="",D70="",F70="",G70="",H70="",I70=""),"Date incomplete. ","")&amp;IF(AND(E70&lt;&gt;"",NOT(AND(LEN(E70)=13,ISNUMBER(-E70),IFERROR(MOD(SUMPRODUCT(MID(E70,{1,2,3,4,5,6,7,8,9,10,11,12},1)*{2,7,9,1,4,6,3,5,8,2,7,9}),11)-9*(MOD(SUMPRODUCT(MID(E70,{1,2,3,4,5,6,7,8,9,10,11,12},1)*{2,7,9,1,4,6,3,5,8,2,7,9}),11)=10)=--MID(E70,13,1),FALSE)))),"CNP invalid – verifică cifrele. ",IF(E70="","Lipsește CNP-ul. ",""))&amp;IF(COUNTIF('Linii borderou'!$B$5:$B$2004,B70)=0,"Nicio linie pe borderou. ","")&amp;IF(AND(I70="Numerar",N(N70)&gt;Plafon),"Numerar peste plafonul zilnic pentru această persoană ("&amp;FIXED(N70,2)&amp;" lei): plătește prin bancă. ","")))</f>
        <v/>
      </c>
    </row>
    <row r="71" spans="2:15" x14ac:dyDescent="0.2">
      <c r="B71" s="16" t="str">
        <f>IF(D71="","",MAX($B$5:B70)+1)</f>
        <v/>
      </c>
      <c r="C71" s="17"/>
      <c r="D71" s="12"/>
      <c r="E71" s="18"/>
      <c r="F71" s="12"/>
      <c r="G71" s="12"/>
      <c r="H71" s="12"/>
      <c r="I71" s="16"/>
      <c r="J71" s="19" t="str">
        <f>IF(B71="","",SUMIF('Linii borderou'!$B$5:$B$2004,B71,'Linii borderou'!$I$5:$I$2004))</f>
        <v/>
      </c>
      <c r="K71" s="19" t="str">
        <f t="shared" si="4"/>
        <v/>
      </c>
      <c r="L71" s="19" t="str">
        <f t="shared" si="5"/>
        <v/>
      </c>
      <c r="M71" s="19" t="str">
        <f t="shared" si="6"/>
        <v/>
      </c>
      <c r="N71" s="19" t="str">
        <f t="shared" si="7"/>
        <v/>
      </c>
      <c r="O71" s="20" t="str">
        <f>IF(AND(B71="",D71=""),"",TRIM(IF(COUNTIF($B$5:$B$504,B71)&gt;1,"Număr dublat. ","")&amp;IF(OR(C71="",D71="",F71="",G71="",H71="",I71=""),"Date incomplete. ","")&amp;IF(AND(E71&lt;&gt;"",NOT(AND(LEN(E71)=13,ISNUMBER(-E71),IFERROR(MOD(SUMPRODUCT(MID(E71,{1,2,3,4,5,6,7,8,9,10,11,12},1)*{2,7,9,1,4,6,3,5,8,2,7,9}),11)-9*(MOD(SUMPRODUCT(MID(E71,{1,2,3,4,5,6,7,8,9,10,11,12},1)*{2,7,9,1,4,6,3,5,8,2,7,9}),11)=10)=--MID(E71,13,1),FALSE)))),"CNP invalid – verifică cifrele. ",IF(E71="","Lipsește CNP-ul. ",""))&amp;IF(COUNTIF('Linii borderou'!$B$5:$B$2004,B71)=0,"Nicio linie pe borderou. ","")&amp;IF(AND(I71="Numerar",N(N71)&gt;Plafon),"Numerar peste plafonul zilnic pentru această persoană ("&amp;FIXED(N71,2)&amp;" lei): plătește prin bancă. ","")))</f>
        <v/>
      </c>
    </row>
    <row r="72" spans="2:15" x14ac:dyDescent="0.2">
      <c r="B72" s="16" t="str">
        <f>IF(D72="","",MAX($B$5:B71)+1)</f>
        <v/>
      </c>
      <c r="C72" s="17"/>
      <c r="D72" s="12"/>
      <c r="E72" s="18"/>
      <c r="F72" s="12"/>
      <c r="G72" s="12"/>
      <c r="H72" s="12"/>
      <c r="I72" s="16"/>
      <c r="J72" s="19" t="str">
        <f>IF(B72="","",SUMIF('Linii borderou'!$B$5:$B$2004,B72,'Linii borderou'!$I$5:$I$2004))</f>
        <v/>
      </c>
      <c r="K72" s="19" t="str">
        <f t="shared" si="4"/>
        <v/>
      </c>
      <c r="L72" s="19" t="str">
        <f t="shared" si="5"/>
        <v/>
      </c>
      <c r="M72" s="19" t="str">
        <f t="shared" si="6"/>
        <v/>
      </c>
      <c r="N72" s="19" t="str">
        <f t="shared" si="7"/>
        <v/>
      </c>
      <c r="O72" s="20" t="str">
        <f>IF(AND(B72="",D72=""),"",TRIM(IF(COUNTIF($B$5:$B$504,B72)&gt;1,"Număr dublat. ","")&amp;IF(OR(C72="",D72="",F72="",G72="",H72="",I72=""),"Date incomplete. ","")&amp;IF(AND(E72&lt;&gt;"",NOT(AND(LEN(E72)=13,ISNUMBER(-E72),IFERROR(MOD(SUMPRODUCT(MID(E72,{1,2,3,4,5,6,7,8,9,10,11,12},1)*{2,7,9,1,4,6,3,5,8,2,7,9}),11)-9*(MOD(SUMPRODUCT(MID(E72,{1,2,3,4,5,6,7,8,9,10,11,12},1)*{2,7,9,1,4,6,3,5,8,2,7,9}),11)=10)=--MID(E72,13,1),FALSE)))),"CNP invalid – verifică cifrele. ",IF(E72="","Lipsește CNP-ul. ",""))&amp;IF(COUNTIF('Linii borderou'!$B$5:$B$2004,B72)=0,"Nicio linie pe borderou. ","")&amp;IF(AND(I72="Numerar",N(N72)&gt;Plafon),"Numerar peste plafonul zilnic pentru această persoană ("&amp;FIXED(N72,2)&amp;" lei): plătește prin bancă. ","")))</f>
        <v/>
      </c>
    </row>
    <row r="73" spans="2:15" x14ac:dyDescent="0.2">
      <c r="B73" s="16" t="str">
        <f>IF(D73="","",MAX($B$5:B72)+1)</f>
        <v/>
      </c>
      <c r="C73" s="17"/>
      <c r="D73" s="12"/>
      <c r="E73" s="18"/>
      <c r="F73" s="12"/>
      <c r="G73" s="12"/>
      <c r="H73" s="12"/>
      <c r="I73" s="16"/>
      <c r="J73" s="19" t="str">
        <f>IF(B73="","",SUMIF('Linii borderou'!$B$5:$B$2004,B73,'Linii borderou'!$I$5:$I$2004))</f>
        <v/>
      </c>
      <c r="K73" s="19" t="str">
        <f t="shared" si="4"/>
        <v/>
      </c>
      <c r="L73" s="19" t="str">
        <f t="shared" si="5"/>
        <v/>
      </c>
      <c r="M73" s="19" t="str">
        <f t="shared" si="6"/>
        <v/>
      </c>
      <c r="N73" s="19" t="str">
        <f t="shared" si="7"/>
        <v/>
      </c>
      <c r="O73" s="20" t="str">
        <f>IF(AND(B73="",D73=""),"",TRIM(IF(COUNTIF($B$5:$B$504,B73)&gt;1,"Număr dublat. ","")&amp;IF(OR(C73="",D73="",F73="",G73="",H73="",I73=""),"Date incomplete. ","")&amp;IF(AND(E73&lt;&gt;"",NOT(AND(LEN(E73)=13,ISNUMBER(-E73),IFERROR(MOD(SUMPRODUCT(MID(E73,{1,2,3,4,5,6,7,8,9,10,11,12},1)*{2,7,9,1,4,6,3,5,8,2,7,9}),11)-9*(MOD(SUMPRODUCT(MID(E73,{1,2,3,4,5,6,7,8,9,10,11,12},1)*{2,7,9,1,4,6,3,5,8,2,7,9}),11)=10)=--MID(E73,13,1),FALSE)))),"CNP invalid – verifică cifrele. ",IF(E73="","Lipsește CNP-ul. ",""))&amp;IF(COUNTIF('Linii borderou'!$B$5:$B$2004,B73)=0,"Nicio linie pe borderou. ","")&amp;IF(AND(I73="Numerar",N(N73)&gt;Plafon),"Numerar peste plafonul zilnic pentru această persoană ("&amp;FIXED(N73,2)&amp;" lei): plătește prin bancă. ","")))</f>
        <v/>
      </c>
    </row>
    <row r="74" spans="2:15" x14ac:dyDescent="0.2">
      <c r="B74" s="16" t="str">
        <f>IF(D74="","",MAX($B$5:B73)+1)</f>
        <v/>
      </c>
      <c r="C74" s="17"/>
      <c r="D74" s="12"/>
      <c r="E74" s="18"/>
      <c r="F74" s="12"/>
      <c r="G74" s="12"/>
      <c r="H74" s="12"/>
      <c r="I74" s="16"/>
      <c r="J74" s="19" t="str">
        <f>IF(B74="","",SUMIF('Linii borderou'!$B$5:$B$2004,B74,'Linii borderou'!$I$5:$I$2004))</f>
        <v/>
      </c>
      <c r="K74" s="19" t="str">
        <f t="shared" si="4"/>
        <v/>
      </c>
      <c r="L74" s="19" t="str">
        <f t="shared" si="5"/>
        <v/>
      </c>
      <c r="M74" s="19" t="str">
        <f t="shared" si="6"/>
        <v/>
      </c>
      <c r="N74" s="19" t="str">
        <f t="shared" si="7"/>
        <v/>
      </c>
      <c r="O74" s="20" t="str">
        <f>IF(AND(B74="",D74=""),"",TRIM(IF(COUNTIF($B$5:$B$504,B74)&gt;1,"Număr dublat. ","")&amp;IF(OR(C74="",D74="",F74="",G74="",H74="",I74=""),"Date incomplete. ","")&amp;IF(AND(E74&lt;&gt;"",NOT(AND(LEN(E74)=13,ISNUMBER(-E74),IFERROR(MOD(SUMPRODUCT(MID(E74,{1,2,3,4,5,6,7,8,9,10,11,12},1)*{2,7,9,1,4,6,3,5,8,2,7,9}),11)-9*(MOD(SUMPRODUCT(MID(E74,{1,2,3,4,5,6,7,8,9,10,11,12},1)*{2,7,9,1,4,6,3,5,8,2,7,9}),11)=10)=--MID(E74,13,1),FALSE)))),"CNP invalid – verifică cifrele. ",IF(E74="","Lipsește CNP-ul. ",""))&amp;IF(COUNTIF('Linii borderou'!$B$5:$B$2004,B74)=0,"Nicio linie pe borderou. ","")&amp;IF(AND(I74="Numerar",N(N74)&gt;Plafon),"Numerar peste plafonul zilnic pentru această persoană ("&amp;FIXED(N74,2)&amp;" lei): plătește prin bancă. ","")))</f>
        <v/>
      </c>
    </row>
    <row r="75" spans="2:15" x14ac:dyDescent="0.2">
      <c r="B75" s="16" t="str">
        <f>IF(D75="","",MAX($B$5:B74)+1)</f>
        <v/>
      </c>
      <c r="C75" s="17"/>
      <c r="D75" s="12"/>
      <c r="E75" s="18"/>
      <c r="F75" s="12"/>
      <c r="G75" s="12"/>
      <c r="H75" s="12"/>
      <c r="I75" s="16"/>
      <c r="J75" s="19" t="str">
        <f>IF(B75="","",SUMIF('Linii borderou'!$B$5:$B$2004,B75,'Linii borderou'!$I$5:$I$2004))</f>
        <v/>
      </c>
      <c r="K75" s="19" t="str">
        <f t="shared" si="4"/>
        <v/>
      </c>
      <c r="L75" s="19" t="str">
        <f t="shared" si="5"/>
        <v/>
      </c>
      <c r="M75" s="19" t="str">
        <f t="shared" si="6"/>
        <v/>
      </c>
      <c r="N75" s="19" t="str">
        <f t="shared" si="7"/>
        <v/>
      </c>
      <c r="O75" s="20" t="str">
        <f>IF(AND(B75="",D75=""),"",TRIM(IF(COUNTIF($B$5:$B$504,B75)&gt;1,"Număr dublat. ","")&amp;IF(OR(C75="",D75="",F75="",G75="",H75="",I75=""),"Date incomplete. ","")&amp;IF(AND(E75&lt;&gt;"",NOT(AND(LEN(E75)=13,ISNUMBER(-E75),IFERROR(MOD(SUMPRODUCT(MID(E75,{1,2,3,4,5,6,7,8,9,10,11,12},1)*{2,7,9,1,4,6,3,5,8,2,7,9}),11)-9*(MOD(SUMPRODUCT(MID(E75,{1,2,3,4,5,6,7,8,9,10,11,12},1)*{2,7,9,1,4,6,3,5,8,2,7,9}),11)=10)=--MID(E75,13,1),FALSE)))),"CNP invalid – verifică cifrele. ",IF(E75="","Lipsește CNP-ul. ",""))&amp;IF(COUNTIF('Linii borderou'!$B$5:$B$2004,B75)=0,"Nicio linie pe borderou. ","")&amp;IF(AND(I75="Numerar",N(N75)&gt;Plafon),"Numerar peste plafonul zilnic pentru această persoană ("&amp;FIXED(N75,2)&amp;" lei): plătește prin bancă. ","")))</f>
        <v/>
      </c>
    </row>
    <row r="76" spans="2:15" x14ac:dyDescent="0.2">
      <c r="B76" s="16" t="str">
        <f>IF(D76="","",MAX($B$5:B75)+1)</f>
        <v/>
      </c>
      <c r="C76" s="17"/>
      <c r="D76" s="12"/>
      <c r="E76" s="18"/>
      <c r="F76" s="12"/>
      <c r="G76" s="12"/>
      <c r="H76" s="12"/>
      <c r="I76" s="16"/>
      <c r="J76" s="19" t="str">
        <f>IF(B76="","",SUMIF('Linii borderou'!$B$5:$B$2004,B76,'Linii borderou'!$I$5:$I$2004))</f>
        <v/>
      </c>
      <c r="K76" s="19" t="str">
        <f t="shared" si="4"/>
        <v/>
      </c>
      <c r="L76" s="19" t="str">
        <f t="shared" si="5"/>
        <v/>
      </c>
      <c r="M76" s="19" t="str">
        <f t="shared" si="6"/>
        <v/>
      </c>
      <c r="N76" s="19" t="str">
        <f t="shared" si="7"/>
        <v/>
      </c>
      <c r="O76" s="20" t="str">
        <f>IF(AND(B76="",D76=""),"",TRIM(IF(COUNTIF($B$5:$B$504,B76)&gt;1,"Număr dublat. ","")&amp;IF(OR(C76="",D76="",F76="",G76="",H76="",I76=""),"Date incomplete. ","")&amp;IF(AND(E76&lt;&gt;"",NOT(AND(LEN(E76)=13,ISNUMBER(-E76),IFERROR(MOD(SUMPRODUCT(MID(E76,{1,2,3,4,5,6,7,8,9,10,11,12},1)*{2,7,9,1,4,6,3,5,8,2,7,9}),11)-9*(MOD(SUMPRODUCT(MID(E76,{1,2,3,4,5,6,7,8,9,10,11,12},1)*{2,7,9,1,4,6,3,5,8,2,7,9}),11)=10)=--MID(E76,13,1),FALSE)))),"CNP invalid – verifică cifrele. ",IF(E76="","Lipsește CNP-ul. ",""))&amp;IF(COUNTIF('Linii borderou'!$B$5:$B$2004,B76)=0,"Nicio linie pe borderou. ","")&amp;IF(AND(I76="Numerar",N(N76)&gt;Plafon),"Numerar peste plafonul zilnic pentru această persoană ("&amp;FIXED(N76,2)&amp;" lei): plătește prin bancă. ","")))</f>
        <v/>
      </c>
    </row>
    <row r="77" spans="2:15" x14ac:dyDescent="0.2">
      <c r="B77" s="16" t="str">
        <f>IF(D77="","",MAX($B$5:B76)+1)</f>
        <v/>
      </c>
      <c r="C77" s="17"/>
      <c r="D77" s="12"/>
      <c r="E77" s="18"/>
      <c r="F77" s="12"/>
      <c r="G77" s="12"/>
      <c r="H77" s="12"/>
      <c r="I77" s="16"/>
      <c r="J77" s="19" t="str">
        <f>IF(B77="","",SUMIF('Linii borderou'!$B$5:$B$2004,B77,'Linii borderou'!$I$5:$I$2004))</f>
        <v/>
      </c>
      <c r="K77" s="19" t="str">
        <f t="shared" si="4"/>
        <v/>
      </c>
      <c r="L77" s="19" t="str">
        <f t="shared" si="5"/>
        <v/>
      </c>
      <c r="M77" s="19" t="str">
        <f t="shared" si="6"/>
        <v/>
      </c>
      <c r="N77" s="19" t="str">
        <f t="shared" si="7"/>
        <v/>
      </c>
      <c r="O77" s="20" t="str">
        <f>IF(AND(B77="",D77=""),"",TRIM(IF(COUNTIF($B$5:$B$504,B77)&gt;1,"Număr dublat. ","")&amp;IF(OR(C77="",D77="",F77="",G77="",H77="",I77=""),"Date incomplete. ","")&amp;IF(AND(E77&lt;&gt;"",NOT(AND(LEN(E77)=13,ISNUMBER(-E77),IFERROR(MOD(SUMPRODUCT(MID(E77,{1,2,3,4,5,6,7,8,9,10,11,12},1)*{2,7,9,1,4,6,3,5,8,2,7,9}),11)-9*(MOD(SUMPRODUCT(MID(E77,{1,2,3,4,5,6,7,8,9,10,11,12},1)*{2,7,9,1,4,6,3,5,8,2,7,9}),11)=10)=--MID(E77,13,1),FALSE)))),"CNP invalid – verifică cifrele. ",IF(E77="","Lipsește CNP-ul. ",""))&amp;IF(COUNTIF('Linii borderou'!$B$5:$B$2004,B77)=0,"Nicio linie pe borderou. ","")&amp;IF(AND(I77="Numerar",N(N77)&gt;Plafon),"Numerar peste plafonul zilnic pentru această persoană ("&amp;FIXED(N77,2)&amp;" lei): plătește prin bancă. ","")))</f>
        <v/>
      </c>
    </row>
    <row r="78" spans="2:15" x14ac:dyDescent="0.2">
      <c r="B78" s="16" t="str">
        <f>IF(D78="","",MAX($B$5:B77)+1)</f>
        <v/>
      </c>
      <c r="C78" s="17"/>
      <c r="D78" s="12"/>
      <c r="E78" s="18"/>
      <c r="F78" s="12"/>
      <c r="G78" s="12"/>
      <c r="H78" s="12"/>
      <c r="I78" s="16"/>
      <c r="J78" s="19" t="str">
        <f>IF(B78="","",SUMIF('Linii borderou'!$B$5:$B$2004,B78,'Linii borderou'!$I$5:$I$2004))</f>
        <v/>
      </c>
      <c r="K78" s="19" t="str">
        <f t="shared" si="4"/>
        <v/>
      </c>
      <c r="L78" s="19" t="str">
        <f t="shared" si="5"/>
        <v/>
      </c>
      <c r="M78" s="19" t="str">
        <f t="shared" si="6"/>
        <v/>
      </c>
      <c r="N78" s="19" t="str">
        <f t="shared" si="7"/>
        <v/>
      </c>
      <c r="O78" s="20" t="str">
        <f>IF(AND(B78="",D78=""),"",TRIM(IF(COUNTIF($B$5:$B$504,B78)&gt;1,"Număr dublat. ","")&amp;IF(OR(C78="",D78="",F78="",G78="",H78="",I78=""),"Date incomplete. ","")&amp;IF(AND(E78&lt;&gt;"",NOT(AND(LEN(E78)=13,ISNUMBER(-E78),IFERROR(MOD(SUMPRODUCT(MID(E78,{1,2,3,4,5,6,7,8,9,10,11,12},1)*{2,7,9,1,4,6,3,5,8,2,7,9}),11)-9*(MOD(SUMPRODUCT(MID(E78,{1,2,3,4,5,6,7,8,9,10,11,12},1)*{2,7,9,1,4,6,3,5,8,2,7,9}),11)=10)=--MID(E78,13,1),FALSE)))),"CNP invalid – verifică cifrele. ",IF(E78="","Lipsește CNP-ul. ",""))&amp;IF(COUNTIF('Linii borderou'!$B$5:$B$2004,B78)=0,"Nicio linie pe borderou. ","")&amp;IF(AND(I78="Numerar",N(N78)&gt;Plafon),"Numerar peste plafonul zilnic pentru această persoană ("&amp;FIXED(N78,2)&amp;" lei): plătește prin bancă. ","")))</f>
        <v/>
      </c>
    </row>
    <row r="79" spans="2:15" x14ac:dyDescent="0.2">
      <c r="B79" s="16" t="str">
        <f>IF(D79="","",MAX($B$5:B78)+1)</f>
        <v/>
      </c>
      <c r="C79" s="17"/>
      <c r="D79" s="12"/>
      <c r="E79" s="18"/>
      <c r="F79" s="12"/>
      <c r="G79" s="12"/>
      <c r="H79" s="12"/>
      <c r="I79" s="16"/>
      <c r="J79" s="19" t="str">
        <f>IF(B79="","",SUMIF('Linii borderou'!$B$5:$B$2004,B79,'Linii borderou'!$I$5:$I$2004))</f>
        <v/>
      </c>
      <c r="K79" s="19" t="str">
        <f t="shared" si="4"/>
        <v/>
      </c>
      <c r="L79" s="19" t="str">
        <f t="shared" si="5"/>
        <v/>
      </c>
      <c r="M79" s="19" t="str">
        <f t="shared" si="6"/>
        <v/>
      </c>
      <c r="N79" s="19" t="str">
        <f t="shared" si="7"/>
        <v/>
      </c>
      <c r="O79" s="20" t="str">
        <f>IF(AND(B79="",D79=""),"",TRIM(IF(COUNTIF($B$5:$B$504,B79)&gt;1,"Număr dublat. ","")&amp;IF(OR(C79="",D79="",F79="",G79="",H79="",I79=""),"Date incomplete. ","")&amp;IF(AND(E79&lt;&gt;"",NOT(AND(LEN(E79)=13,ISNUMBER(-E79),IFERROR(MOD(SUMPRODUCT(MID(E79,{1,2,3,4,5,6,7,8,9,10,11,12},1)*{2,7,9,1,4,6,3,5,8,2,7,9}),11)-9*(MOD(SUMPRODUCT(MID(E79,{1,2,3,4,5,6,7,8,9,10,11,12},1)*{2,7,9,1,4,6,3,5,8,2,7,9}),11)=10)=--MID(E79,13,1),FALSE)))),"CNP invalid – verifică cifrele. ",IF(E79="","Lipsește CNP-ul. ",""))&amp;IF(COUNTIF('Linii borderou'!$B$5:$B$2004,B79)=0,"Nicio linie pe borderou. ","")&amp;IF(AND(I79="Numerar",N(N79)&gt;Plafon),"Numerar peste plafonul zilnic pentru această persoană ("&amp;FIXED(N79,2)&amp;" lei): plătește prin bancă. ","")))</f>
        <v/>
      </c>
    </row>
    <row r="80" spans="2:15" x14ac:dyDescent="0.2">
      <c r="B80" s="16" t="str">
        <f>IF(D80="","",MAX($B$5:B79)+1)</f>
        <v/>
      </c>
      <c r="C80" s="17"/>
      <c r="D80" s="12"/>
      <c r="E80" s="18"/>
      <c r="F80" s="12"/>
      <c r="G80" s="12"/>
      <c r="H80" s="12"/>
      <c r="I80" s="16"/>
      <c r="J80" s="19" t="str">
        <f>IF(B80="","",SUMIF('Linii borderou'!$B$5:$B$2004,B80,'Linii borderou'!$I$5:$I$2004))</f>
        <v/>
      </c>
      <c r="K80" s="19" t="str">
        <f t="shared" si="4"/>
        <v/>
      </c>
      <c r="L80" s="19" t="str">
        <f t="shared" si="5"/>
        <v/>
      </c>
      <c r="M80" s="19" t="str">
        <f t="shared" si="6"/>
        <v/>
      </c>
      <c r="N80" s="19" t="str">
        <f t="shared" si="7"/>
        <v/>
      </c>
      <c r="O80" s="20" t="str">
        <f>IF(AND(B80="",D80=""),"",TRIM(IF(COUNTIF($B$5:$B$504,B80)&gt;1,"Număr dublat. ","")&amp;IF(OR(C80="",D80="",F80="",G80="",H80="",I80=""),"Date incomplete. ","")&amp;IF(AND(E80&lt;&gt;"",NOT(AND(LEN(E80)=13,ISNUMBER(-E80),IFERROR(MOD(SUMPRODUCT(MID(E80,{1,2,3,4,5,6,7,8,9,10,11,12},1)*{2,7,9,1,4,6,3,5,8,2,7,9}),11)-9*(MOD(SUMPRODUCT(MID(E80,{1,2,3,4,5,6,7,8,9,10,11,12},1)*{2,7,9,1,4,6,3,5,8,2,7,9}),11)=10)=--MID(E80,13,1),FALSE)))),"CNP invalid – verifică cifrele. ",IF(E80="","Lipsește CNP-ul. ",""))&amp;IF(COUNTIF('Linii borderou'!$B$5:$B$2004,B80)=0,"Nicio linie pe borderou. ","")&amp;IF(AND(I80="Numerar",N(N80)&gt;Plafon),"Numerar peste plafonul zilnic pentru această persoană ("&amp;FIXED(N80,2)&amp;" lei): plătește prin bancă. ","")))</f>
        <v/>
      </c>
    </row>
    <row r="81" spans="2:15" x14ac:dyDescent="0.2">
      <c r="B81" s="16" t="str">
        <f>IF(D81="","",MAX($B$5:B80)+1)</f>
        <v/>
      </c>
      <c r="C81" s="17"/>
      <c r="D81" s="12"/>
      <c r="E81" s="18"/>
      <c r="F81" s="12"/>
      <c r="G81" s="12"/>
      <c r="H81" s="12"/>
      <c r="I81" s="16"/>
      <c r="J81" s="19" t="str">
        <f>IF(B81="","",SUMIF('Linii borderou'!$B$5:$B$2004,B81,'Linii borderou'!$I$5:$I$2004))</f>
        <v/>
      </c>
      <c r="K81" s="19" t="str">
        <f t="shared" si="4"/>
        <v/>
      </c>
      <c r="L81" s="19" t="str">
        <f t="shared" si="5"/>
        <v/>
      </c>
      <c r="M81" s="19" t="str">
        <f t="shared" si="6"/>
        <v/>
      </c>
      <c r="N81" s="19" t="str">
        <f t="shared" si="7"/>
        <v/>
      </c>
      <c r="O81" s="20" t="str">
        <f>IF(AND(B81="",D81=""),"",TRIM(IF(COUNTIF($B$5:$B$504,B81)&gt;1,"Număr dublat. ","")&amp;IF(OR(C81="",D81="",F81="",G81="",H81="",I81=""),"Date incomplete. ","")&amp;IF(AND(E81&lt;&gt;"",NOT(AND(LEN(E81)=13,ISNUMBER(-E81),IFERROR(MOD(SUMPRODUCT(MID(E81,{1,2,3,4,5,6,7,8,9,10,11,12},1)*{2,7,9,1,4,6,3,5,8,2,7,9}),11)-9*(MOD(SUMPRODUCT(MID(E81,{1,2,3,4,5,6,7,8,9,10,11,12},1)*{2,7,9,1,4,6,3,5,8,2,7,9}),11)=10)=--MID(E81,13,1),FALSE)))),"CNP invalid – verifică cifrele. ",IF(E81="","Lipsește CNP-ul. ",""))&amp;IF(COUNTIF('Linii borderou'!$B$5:$B$2004,B81)=0,"Nicio linie pe borderou. ","")&amp;IF(AND(I81="Numerar",N(N81)&gt;Plafon),"Numerar peste plafonul zilnic pentru această persoană ("&amp;FIXED(N81,2)&amp;" lei): plătește prin bancă. ","")))</f>
        <v/>
      </c>
    </row>
    <row r="82" spans="2:15" x14ac:dyDescent="0.2">
      <c r="B82" s="16" t="str">
        <f>IF(D82="","",MAX($B$5:B81)+1)</f>
        <v/>
      </c>
      <c r="C82" s="17"/>
      <c r="D82" s="12"/>
      <c r="E82" s="18"/>
      <c r="F82" s="12"/>
      <c r="G82" s="12"/>
      <c r="H82" s="12"/>
      <c r="I82" s="16"/>
      <c r="J82" s="19" t="str">
        <f>IF(B82="","",SUMIF('Linii borderou'!$B$5:$B$2004,B82,'Linii borderou'!$I$5:$I$2004))</f>
        <v/>
      </c>
      <c r="K82" s="19" t="str">
        <f t="shared" si="4"/>
        <v/>
      </c>
      <c r="L82" s="19" t="str">
        <f t="shared" si="5"/>
        <v/>
      </c>
      <c r="M82" s="19" t="str">
        <f t="shared" si="6"/>
        <v/>
      </c>
      <c r="N82" s="19" t="str">
        <f t="shared" si="7"/>
        <v/>
      </c>
      <c r="O82" s="20" t="str">
        <f>IF(AND(B82="",D82=""),"",TRIM(IF(COUNTIF($B$5:$B$504,B82)&gt;1,"Număr dublat. ","")&amp;IF(OR(C82="",D82="",F82="",G82="",H82="",I82=""),"Date incomplete. ","")&amp;IF(AND(E82&lt;&gt;"",NOT(AND(LEN(E82)=13,ISNUMBER(-E82),IFERROR(MOD(SUMPRODUCT(MID(E82,{1,2,3,4,5,6,7,8,9,10,11,12},1)*{2,7,9,1,4,6,3,5,8,2,7,9}),11)-9*(MOD(SUMPRODUCT(MID(E82,{1,2,3,4,5,6,7,8,9,10,11,12},1)*{2,7,9,1,4,6,3,5,8,2,7,9}),11)=10)=--MID(E82,13,1),FALSE)))),"CNP invalid – verifică cifrele. ",IF(E82="","Lipsește CNP-ul. ",""))&amp;IF(COUNTIF('Linii borderou'!$B$5:$B$2004,B82)=0,"Nicio linie pe borderou. ","")&amp;IF(AND(I82="Numerar",N(N82)&gt;Plafon),"Numerar peste plafonul zilnic pentru această persoană ("&amp;FIXED(N82,2)&amp;" lei): plătește prin bancă. ","")))</f>
        <v/>
      </c>
    </row>
    <row r="83" spans="2:15" x14ac:dyDescent="0.2">
      <c r="B83" s="16" t="str">
        <f>IF(D83="","",MAX($B$5:B82)+1)</f>
        <v/>
      </c>
      <c r="C83" s="17"/>
      <c r="D83" s="12"/>
      <c r="E83" s="18"/>
      <c r="F83" s="12"/>
      <c r="G83" s="12"/>
      <c r="H83" s="12"/>
      <c r="I83" s="16"/>
      <c r="J83" s="19" t="str">
        <f>IF(B83="","",SUMIF('Linii borderou'!$B$5:$B$2004,B83,'Linii borderou'!$I$5:$I$2004))</f>
        <v/>
      </c>
      <c r="K83" s="19" t="str">
        <f t="shared" si="4"/>
        <v/>
      </c>
      <c r="L83" s="19" t="str">
        <f t="shared" si="5"/>
        <v/>
      </c>
      <c r="M83" s="19" t="str">
        <f t="shared" si="6"/>
        <v/>
      </c>
      <c r="N83" s="19" t="str">
        <f t="shared" si="7"/>
        <v/>
      </c>
      <c r="O83" s="20" t="str">
        <f>IF(AND(B83="",D83=""),"",TRIM(IF(COUNTIF($B$5:$B$504,B83)&gt;1,"Număr dublat. ","")&amp;IF(OR(C83="",D83="",F83="",G83="",H83="",I83=""),"Date incomplete. ","")&amp;IF(AND(E83&lt;&gt;"",NOT(AND(LEN(E83)=13,ISNUMBER(-E83),IFERROR(MOD(SUMPRODUCT(MID(E83,{1,2,3,4,5,6,7,8,9,10,11,12},1)*{2,7,9,1,4,6,3,5,8,2,7,9}),11)-9*(MOD(SUMPRODUCT(MID(E83,{1,2,3,4,5,6,7,8,9,10,11,12},1)*{2,7,9,1,4,6,3,5,8,2,7,9}),11)=10)=--MID(E83,13,1),FALSE)))),"CNP invalid – verifică cifrele. ",IF(E83="","Lipsește CNP-ul. ",""))&amp;IF(COUNTIF('Linii borderou'!$B$5:$B$2004,B83)=0,"Nicio linie pe borderou. ","")&amp;IF(AND(I83="Numerar",N(N83)&gt;Plafon),"Numerar peste plafonul zilnic pentru această persoană ("&amp;FIXED(N83,2)&amp;" lei): plătește prin bancă. ","")))</f>
        <v/>
      </c>
    </row>
    <row r="84" spans="2:15" x14ac:dyDescent="0.2">
      <c r="B84" s="16" t="str">
        <f>IF(D84="","",MAX($B$5:B83)+1)</f>
        <v/>
      </c>
      <c r="C84" s="17"/>
      <c r="D84" s="12"/>
      <c r="E84" s="18"/>
      <c r="F84" s="12"/>
      <c r="G84" s="12"/>
      <c r="H84" s="12"/>
      <c r="I84" s="16"/>
      <c r="J84" s="19" t="str">
        <f>IF(B84="","",SUMIF('Linii borderou'!$B$5:$B$2004,B84,'Linii borderou'!$I$5:$I$2004))</f>
        <v/>
      </c>
      <c r="K84" s="19" t="str">
        <f t="shared" si="4"/>
        <v/>
      </c>
      <c r="L84" s="19" t="str">
        <f t="shared" si="5"/>
        <v/>
      </c>
      <c r="M84" s="19" t="str">
        <f t="shared" si="6"/>
        <v/>
      </c>
      <c r="N84" s="19" t="str">
        <f t="shared" si="7"/>
        <v/>
      </c>
      <c r="O84" s="20" t="str">
        <f>IF(AND(B84="",D84=""),"",TRIM(IF(COUNTIF($B$5:$B$504,B84)&gt;1,"Număr dublat. ","")&amp;IF(OR(C84="",D84="",F84="",G84="",H84="",I84=""),"Date incomplete. ","")&amp;IF(AND(E84&lt;&gt;"",NOT(AND(LEN(E84)=13,ISNUMBER(-E84),IFERROR(MOD(SUMPRODUCT(MID(E84,{1,2,3,4,5,6,7,8,9,10,11,12},1)*{2,7,9,1,4,6,3,5,8,2,7,9}),11)-9*(MOD(SUMPRODUCT(MID(E84,{1,2,3,4,5,6,7,8,9,10,11,12},1)*{2,7,9,1,4,6,3,5,8,2,7,9}),11)=10)=--MID(E84,13,1),FALSE)))),"CNP invalid – verifică cifrele. ",IF(E84="","Lipsește CNP-ul. ",""))&amp;IF(COUNTIF('Linii borderou'!$B$5:$B$2004,B84)=0,"Nicio linie pe borderou. ","")&amp;IF(AND(I84="Numerar",N(N84)&gt;Plafon),"Numerar peste plafonul zilnic pentru această persoană ("&amp;FIXED(N84,2)&amp;" lei): plătește prin bancă. ","")))</f>
        <v/>
      </c>
    </row>
    <row r="85" spans="2:15" x14ac:dyDescent="0.2">
      <c r="B85" s="16" t="str">
        <f>IF(D85="","",MAX($B$5:B84)+1)</f>
        <v/>
      </c>
      <c r="C85" s="17"/>
      <c r="D85" s="12"/>
      <c r="E85" s="18"/>
      <c r="F85" s="12"/>
      <c r="G85" s="12"/>
      <c r="H85" s="12"/>
      <c r="I85" s="16"/>
      <c r="J85" s="19" t="str">
        <f>IF(B85="","",SUMIF('Linii borderou'!$B$5:$B$2004,B85,'Linii borderou'!$I$5:$I$2004))</f>
        <v/>
      </c>
      <c r="K85" s="19" t="str">
        <f t="shared" si="4"/>
        <v/>
      </c>
      <c r="L85" s="19" t="str">
        <f t="shared" si="5"/>
        <v/>
      </c>
      <c r="M85" s="19" t="str">
        <f t="shared" si="6"/>
        <v/>
      </c>
      <c r="N85" s="19" t="str">
        <f t="shared" si="7"/>
        <v/>
      </c>
      <c r="O85" s="20" t="str">
        <f>IF(AND(B85="",D85=""),"",TRIM(IF(COUNTIF($B$5:$B$504,B85)&gt;1,"Număr dublat. ","")&amp;IF(OR(C85="",D85="",F85="",G85="",H85="",I85=""),"Date incomplete. ","")&amp;IF(AND(E85&lt;&gt;"",NOT(AND(LEN(E85)=13,ISNUMBER(-E85),IFERROR(MOD(SUMPRODUCT(MID(E85,{1,2,3,4,5,6,7,8,9,10,11,12},1)*{2,7,9,1,4,6,3,5,8,2,7,9}),11)-9*(MOD(SUMPRODUCT(MID(E85,{1,2,3,4,5,6,7,8,9,10,11,12},1)*{2,7,9,1,4,6,3,5,8,2,7,9}),11)=10)=--MID(E85,13,1),FALSE)))),"CNP invalid – verifică cifrele. ",IF(E85="","Lipsește CNP-ul. ",""))&amp;IF(COUNTIF('Linii borderou'!$B$5:$B$2004,B85)=0,"Nicio linie pe borderou. ","")&amp;IF(AND(I85="Numerar",N(N85)&gt;Plafon),"Numerar peste plafonul zilnic pentru această persoană ("&amp;FIXED(N85,2)&amp;" lei): plătește prin bancă. ","")))</f>
        <v/>
      </c>
    </row>
    <row r="86" spans="2:15" x14ac:dyDescent="0.2">
      <c r="B86" s="16" t="str">
        <f>IF(D86="","",MAX($B$5:B85)+1)</f>
        <v/>
      </c>
      <c r="C86" s="17"/>
      <c r="D86" s="12"/>
      <c r="E86" s="18"/>
      <c r="F86" s="12"/>
      <c r="G86" s="12"/>
      <c r="H86" s="12"/>
      <c r="I86" s="16"/>
      <c r="J86" s="19" t="str">
        <f>IF(B86="","",SUMIF('Linii borderou'!$B$5:$B$2004,B86,'Linii borderou'!$I$5:$I$2004))</f>
        <v/>
      </c>
      <c r="K86" s="19" t="str">
        <f t="shared" si="4"/>
        <v/>
      </c>
      <c r="L86" s="19" t="str">
        <f t="shared" si="5"/>
        <v/>
      </c>
      <c r="M86" s="19" t="str">
        <f t="shared" si="6"/>
        <v/>
      </c>
      <c r="N86" s="19" t="str">
        <f t="shared" si="7"/>
        <v/>
      </c>
      <c r="O86" s="20" t="str">
        <f>IF(AND(B86="",D86=""),"",TRIM(IF(COUNTIF($B$5:$B$504,B86)&gt;1,"Număr dublat. ","")&amp;IF(OR(C86="",D86="",F86="",G86="",H86="",I86=""),"Date incomplete. ","")&amp;IF(AND(E86&lt;&gt;"",NOT(AND(LEN(E86)=13,ISNUMBER(-E86),IFERROR(MOD(SUMPRODUCT(MID(E86,{1,2,3,4,5,6,7,8,9,10,11,12},1)*{2,7,9,1,4,6,3,5,8,2,7,9}),11)-9*(MOD(SUMPRODUCT(MID(E86,{1,2,3,4,5,6,7,8,9,10,11,12},1)*{2,7,9,1,4,6,3,5,8,2,7,9}),11)=10)=--MID(E86,13,1),FALSE)))),"CNP invalid – verifică cifrele. ",IF(E86="","Lipsește CNP-ul. ",""))&amp;IF(COUNTIF('Linii borderou'!$B$5:$B$2004,B86)=0,"Nicio linie pe borderou. ","")&amp;IF(AND(I86="Numerar",N(N86)&gt;Plafon),"Numerar peste plafonul zilnic pentru această persoană ("&amp;FIXED(N86,2)&amp;" lei): plătește prin bancă. ","")))</f>
        <v/>
      </c>
    </row>
    <row r="87" spans="2:15" x14ac:dyDescent="0.2">
      <c r="B87" s="16" t="str">
        <f>IF(D87="","",MAX($B$5:B86)+1)</f>
        <v/>
      </c>
      <c r="C87" s="17"/>
      <c r="D87" s="12"/>
      <c r="E87" s="18"/>
      <c r="F87" s="12"/>
      <c r="G87" s="12"/>
      <c r="H87" s="12"/>
      <c r="I87" s="16"/>
      <c r="J87" s="19" t="str">
        <f>IF(B87="","",SUMIF('Linii borderou'!$B$5:$B$2004,B87,'Linii borderou'!$I$5:$I$2004))</f>
        <v/>
      </c>
      <c r="K87" s="19" t="str">
        <f t="shared" si="4"/>
        <v/>
      </c>
      <c r="L87" s="19" t="str">
        <f t="shared" si="5"/>
        <v/>
      </c>
      <c r="M87" s="19" t="str">
        <f t="shared" si="6"/>
        <v/>
      </c>
      <c r="N87" s="19" t="str">
        <f t="shared" si="7"/>
        <v/>
      </c>
      <c r="O87" s="20" t="str">
        <f>IF(AND(B87="",D87=""),"",TRIM(IF(COUNTIF($B$5:$B$504,B87)&gt;1,"Număr dublat. ","")&amp;IF(OR(C87="",D87="",F87="",G87="",H87="",I87=""),"Date incomplete. ","")&amp;IF(AND(E87&lt;&gt;"",NOT(AND(LEN(E87)=13,ISNUMBER(-E87),IFERROR(MOD(SUMPRODUCT(MID(E87,{1,2,3,4,5,6,7,8,9,10,11,12},1)*{2,7,9,1,4,6,3,5,8,2,7,9}),11)-9*(MOD(SUMPRODUCT(MID(E87,{1,2,3,4,5,6,7,8,9,10,11,12},1)*{2,7,9,1,4,6,3,5,8,2,7,9}),11)=10)=--MID(E87,13,1),FALSE)))),"CNP invalid – verifică cifrele. ",IF(E87="","Lipsește CNP-ul. ",""))&amp;IF(COUNTIF('Linii borderou'!$B$5:$B$2004,B87)=0,"Nicio linie pe borderou. ","")&amp;IF(AND(I87="Numerar",N(N87)&gt;Plafon),"Numerar peste plafonul zilnic pentru această persoană ("&amp;FIXED(N87,2)&amp;" lei): plătește prin bancă. ","")))</f>
        <v/>
      </c>
    </row>
    <row r="88" spans="2:15" x14ac:dyDescent="0.2">
      <c r="B88" s="16" t="str">
        <f>IF(D88="","",MAX($B$5:B87)+1)</f>
        <v/>
      </c>
      <c r="C88" s="17"/>
      <c r="D88" s="12"/>
      <c r="E88" s="18"/>
      <c r="F88" s="12"/>
      <c r="G88" s="12"/>
      <c r="H88" s="12"/>
      <c r="I88" s="16"/>
      <c r="J88" s="19" t="str">
        <f>IF(B88="","",SUMIF('Linii borderou'!$B$5:$B$2004,B88,'Linii borderou'!$I$5:$I$2004))</f>
        <v/>
      </c>
      <c r="K88" s="19" t="str">
        <f t="shared" si="4"/>
        <v/>
      </c>
      <c r="L88" s="19" t="str">
        <f t="shared" si="5"/>
        <v/>
      </c>
      <c r="M88" s="19" t="str">
        <f t="shared" si="6"/>
        <v/>
      </c>
      <c r="N88" s="19" t="str">
        <f t="shared" si="7"/>
        <v/>
      </c>
      <c r="O88" s="20" t="str">
        <f>IF(AND(B88="",D88=""),"",TRIM(IF(COUNTIF($B$5:$B$504,B88)&gt;1,"Număr dublat. ","")&amp;IF(OR(C88="",D88="",F88="",G88="",H88="",I88=""),"Date incomplete. ","")&amp;IF(AND(E88&lt;&gt;"",NOT(AND(LEN(E88)=13,ISNUMBER(-E88),IFERROR(MOD(SUMPRODUCT(MID(E88,{1,2,3,4,5,6,7,8,9,10,11,12},1)*{2,7,9,1,4,6,3,5,8,2,7,9}),11)-9*(MOD(SUMPRODUCT(MID(E88,{1,2,3,4,5,6,7,8,9,10,11,12},1)*{2,7,9,1,4,6,3,5,8,2,7,9}),11)=10)=--MID(E88,13,1),FALSE)))),"CNP invalid – verifică cifrele. ",IF(E88="","Lipsește CNP-ul. ",""))&amp;IF(COUNTIF('Linii borderou'!$B$5:$B$2004,B88)=0,"Nicio linie pe borderou. ","")&amp;IF(AND(I88="Numerar",N(N88)&gt;Plafon),"Numerar peste plafonul zilnic pentru această persoană ("&amp;FIXED(N88,2)&amp;" lei): plătește prin bancă. ","")))</f>
        <v/>
      </c>
    </row>
    <row r="89" spans="2:15" x14ac:dyDescent="0.2">
      <c r="B89" s="16" t="str">
        <f>IF(D89="","",MAX($B$5:B88)+1)</f>
        <v/>
      </c>
      <c r="C89" s="17"/>
      <c r="D89" s="12"/>
      <c r="E89" s="18"/>
      <c r="F89" s="12"/>
      <c r="G89" s="12"/>
      <c r="H89" s="12"/>
      <c r="I89" s="16"/>
      <c r="J89" s="19" t="str">
        <f>IF(B89="","",SUMIF('Linii borderou'!$B$5:$B$2004,B89,'Linii borderou'!$I$5:$I$2004))</f>
        <v/>
      </c>
      <c r="K89" s="19" t="str">
        <f t="shared" si="4"/>
        <v/>
      </c>
      <c r="L89" s="19" t="str">
        <f t="shared" si="5"/>
        <v/>
      </c>
      <c r="M89" s="19" t="str">
        <f t="shared" si="6"/>
        <v/>
      </c>
      <c r="N89" s="19" t="str">
        <f t="shared" si="7"/>
        <v/>
      </c>
      <c r="O89" s="20" t="str">
        <f>IF(AND(B89="",D89=""),"",TRIM(IF(COUNTIF($B$5:$B$504,B89)&gt;1,"Număr dublat. ","")&amp;IF(OR(C89="",D89="",F89="",G89="",H89="",I89=""),"Date incomplete. ","")&amp;IF(AND(E89&lt;&gt;"",NOT(AND(LEN(E89)=13,ISNUMBER(-E89),IFERROR(MOD(SUMPRODUCT(MID(E89,{1,2,3,4,5,6,7,8,9,10,11,12},1)*{2,7,9,1,4,6,3,5,8,2,7,9}),11)-9*(MOD(SUMPRODUCT(MID(E89,{1,2,3,4,5,6,7,8,9,10,11,12},1)*{2,7,9,1,4,6,3,5,8,2,7,9}),11)=10)=--MID(E89,13,1),FALSE)))),"CNP invalid – verifică cifrele. ",IF(E89="","Lipsește CNP-ul. ",""))&amp;IF(COUNTIF('Linii borderou'!$B$5:$B$2004,B89)=0,"Nicio linie pe borderou. ","")&amp;IF(AND(I89="Numerar",N(N89)&gt;Plafon),"Numerar peste plafonul zilnic pentru această persoană ("&amp;FIXED(N89,2)&amp;" lei): plătește prin bancă. ","")))</f>
        <v/>
      </c>
    </row>
    <row r="90" spans="2:15" x14ac:dyDescent="0.2">
      <c r="B90" s="16" t="str">
        <f>IF(D90="","",MAX($B$5:B89)+1)</f>
        <v/>
      </c>
      <c r="C90" s="17"/>
      <c r="D90" s="12"/>
      <c r="E90" s="18"/>
      <c r="F90" s="12"/>
      <c r="G90" s="12"/>
      <c r="H90" s="12"/>
      <c r="I90" s="16"/>
      <c r="J90" s="19" t="str">
        <f>IF(B90="","",SUMIF('Linii borderou'!$B$5:$B$2004,B90,'Linii borderou'!$I$5:$I$2004))</f>
        <v/>
      </c>
      <c r="K90" s="19" t="str">
        <f t="shared" si="4"/>
        <v/>
      </c>
      <c r="L90" s="19" t="str">
        <f t="shared" si="5"/>
        <v/>
      </c>
      <c r="M90" s="19" t="str">
        <f t="shared" si="6"/>
        <v/>
      </c>
      <c r="N90" s="19" t="str">
        <f t="shared" si="7"/>
        <v/>
      </c>
      <c r="O90" s="20" t="str">
        <f>IF(AND(B90="",D90=""),"",TRIM(IF(COUNTIF($B$5:$B$504,B90)&gt;1,"Număr dublat. ","")&amp;IF(OR(C90="",D90="",F90="",G90="",H90="",I90=""),"Date incomplete. ","")&amp;IF(AND(E90&lt;&gt;"",NOT(AND(LEN(E90)=13,ISNUMBER(-E90),IFERROR(MOD(SUMPRODUCT(MID(E90,{1,2,3,4,5,6,7,8,9,10,11,12},1)*{2,7,9,1,4,6,3,5,8,2,7,9}),11)-9*(MOD(SUMPRODUCT(MID(E90,{1,2,3,4,5,6,7,8,9,10,11,12},1)*{2,7,9,1,4,6,3,5,8,2,7,9}),11)=10)=--MID(E90,13,1),FALSE)))),"CNP invalid – verifică cifrele. ",IF(E90="","Lipsește CNP-ul. ",""))&amp;IF(COUNTIF('Linii borderou'!$B$5:$B$2004,B90)=0,"Nicio linie pe borderou. ","")&amp;IF(AND(I90="Numerar",N(N90)&gt;Plafon),"Numerar peste plafonul zilnic pentru această persoană ("&amp;FIXED(N90,2)&amp;" lei): plătește prin bancă. ","")))</f>
        <v/>
      </c>
    </row>
    <row r="91" spans="2:15" x14ac:dyDescent="0.2">
      <c r="B91" s="16" t="str">
        <f>IF(D91="","",MAX($B$5:B90)+1)</f>
        <v/>
      </c>
      <c r="C91" s="17"/>
      <c r="D91" s="12"/>
      <c r="E91" s="18"/>
      <c r="F91" s="12"/>
      <c r="G91" s="12"/>
      <c r="H91" s="12"/>
      <c r="I91" s="16"/>
      <c r="J91" s="19" t="str">
        <f>IF(B91="","",SUMIF('Linii borderou'!$B$5:$B$2004,B91,'Linii borderou'!$I$5:$I$2004))</f>
        <v/>
      </c>
      <c r="K91" s="19" t="str">
        <f t="shared" si="4"/>
        <v/>
      </c>
      <c r="L91" s="19" t="str">
        <f t="shared" si="5"/>
        <v/>
      </c>
      <c r="M91" s="19" t="str">
        <f t="shared" si="6"/>
        <v/>
      </c>
      <c r="N91" s="19" t="str">
        <f t="shared" si="7"/>
        <v/>
      </c>
      <c r="O91" s="20" t="str">
        <f>IF(AND(B91="",D91=""),"",TRIM(IF(COUNTIF($B$5:$B$504,B91)&gt;1,"Număr dublat. ","")&amp;IF(OR(C91="",D91="",F91="",G91="",H91="",I91=""),"Date incomplete. ","")&amp;IF(AND(E91&lt;&gt;"",NOT(AND(LEN(E91)=13,ISNUMBER(-E91),IFERROR(MOD(SUMPRODUCT(MID(E91,{1,2,3,4,5,6,7,8,9,10,11,12},1)*{2,7,9,1,4,6,3,5,8,2,7,9}),11)-9*(MOD(SUMPRODUCT(MID(E91,{1,2,3,4,5,6,7,8,9,10,11,12},1)*{2,7,9,1,4,6,3,5,8,2,7,9}),11)=10)=--MID(E91,13,1),FALSE)))),"CNP invalid – verifică cifrele. ",IF(E91="","Lipsește CNP-ul. ",""))&amp;IF(COUNTIF('Linii borderou'!$B$5:$B$2004,B91)=0,"Nicio linie pe borderou. ","")&amp;IF(AND(I91="Numerar",N(N91)&gt;Plafon),"Numerar peste plafonul zilnic pentru această persoană ("&amp;FIXED(N91,2)&amp;" lei): plătește prin bancă. ","")))</f>
        <v/>
      </c>
    </row>
    <row r="92" spans="2:15" x14ac:dyDescent="0.2">
      <c r="B92" s="16" t="str">
        <f>IF(D92="","",MAX($B$5:B91)+1)</f>
        <v/>
      </c>
      <c r="C92" s="17"/>
      <c r="D92" s="12"/>
      <c r="E92" s="18"/>
      <c r="F92" s="12"/>
      <c r="G92" s="12"/>
      <c r="H92" s="12"/>
      <c r="I92" s="16"/>
      <c r="J92" s="19" t="str">
        <f>IF(B92="","",SUMIF('Linii borderou'!$B$5:$B$2004,B92,'Linii borderou'!$I$5:$I$2004))</f>
        <v/>
      </c>
      <c r="K92" s="19" t="str">
        <f t="shared" si="4"/>
        <v/>
      </c>
      <c r="L92" s="19" t="str">
        <f t="shared" si="5"/>
        <v/>
      </c>
      <c r="M92" s="19" t="str">
        <f t="shared" si="6"/>
        <v/>
      </c>
      <c r="N92" s="19" t="str">
        <f t="shared" si="7"/>
        <v/>
      </c>
      <c r="O92" s="20" t="str">
        <f>IF(AND(B92="",D92=""),"",TRIM(IF(COUNTIF($B$5:$B$504,B92)&gt;1,"Număr dublat. ","")&amp;IF(OR(C92="",D92="",F92="",G92="",H92="",I92=""),"Date incomplete. ","")&amp;IF(AND(E92&lt;&gt;"",NOT(AND(LEN(E92)=13,ISNUMBER(-E92),IFERROR(MOD(SUMPRODUCT(MID(E92,{1,2,3,4,5,6,7,8,9,10,11,12},1)*{2,7,9,1,4,6,3,5,8,2,7,9}),11)-9*(MOD(SUMPRODUCT(MID(E92,{1,2,3,4,5,6,7,8,9,10,11,12},1)*{2,7,9,1,4,6,3,5,8,2,7,9}),11)=10)=--MID(E92,13,1),FALSE)))),"CNP invalid – verifică cifrele. ",IF(E92="","Lipsește CNP-ul. ",""))&amp;IF(COUNTIF('Linii borderou'!$B$5:$B$2004,B92)=0,"Nicio linie pe borderou. ","")&amp;IF(AND(I92="Numerar",N(N92)&gt;Plafon),"Numerar peste plafonul zilnic pentru această persoană ("&amp;FIXED(N92,2)&amp;" lei): plătește prin bancă. ","")))</f>
        <v/>
      </c>
    </row>
    <row r="93" spans="2:15" x14ac:dyDescent="0.2">
      <c r="B93" s="16" t="str">
        <f>IF(D93="","",MAX($B$5:B92)+1)</f>
        <v/>
      </c>
      <c r="C93" s="17"/>
      <c r="D93" s="12"/>
      <c r="E93" s="18"/>
      <c r="F93" s="12"/>
      <c r="G93" s="12"/>
      <c r="H93" s="12"/>
      <c r="I93" s="16"/>
      <c r="J93" s="19" t="str">
        <f>IF(B93="","",SUMIF('Linii borderou'!$B$5:$B$2004,B93,'Linii borderou'!$I$5:$I$2004))</f>
        <v/>
      </c>
      <c r="K93" s="19" t="str">
        <f t="shared" si="4"/>
        <v/>
      </c>
      <c r="L93" s="19" t="str">
        <f t="shared" si="5"/>
        <v/>
      </c>
      <c r="M93" s="19" t="str">
        <f t="shared" si="6"/>
        <v/>
      </c>
      <c r="N93" s="19" t="str">
        <f t="shared" si="7"/>
        <v/>
      </c>
      <c r="O93" s="20" t="str">
        <f>IF(AND(B93="",D93=""),"",TRIM(IF(COUNTIF($B$5:$B$504,B93)&gt;1,"Număr dublat. ","")&amp;IF(OR(C93="",D93="",F93="",G93="",H93="",I93=""),"Date incomplete. ","")&amp;IF(AND(E93&lt;&gt;"",NOT(AND(LEN(E93)=13,ISNUMBER(-E93),IFERROR(MOD(SUMPRODUCT(MID(E93,{1,2,3,4,5,6,7,8,9,10,11,12},1)*{2,7,9,1,4,6,3,5,8,2,7,9}),11)-9*(MOD(SUMPRODUCT(MID(E93,{1,2,3,4,5,6,7,8,9,10,11,12},1)*{2,7,9,1,4,6,3,5,8,2,7,9}),11)=10)=--MID(E93,13,1),FALSE)))),"CNP invalid – verifică cifrele. ",IF(E93="","Lipsește CNP-ul. ",""))&amp;IF(COUNTIF('Linii borderou'!$B$5:$B$2004,B93)=0,"Nicio linie pe borderou. ","")&amp;IF(AND(I93="Numerar",N(N93)&gt;Plafon),"Numerar peste plafonul zilnic pentru această persoană ("&amp;FIXED(N93,2)&amp;" lei): plătește prin bancă. ","")))</f>
        <v/>
      </c>
    </row>
    <row r="94" spans="2:15" x14ac:dyDescent="0.2">
      <c r="B94" s="16" t="str">
        <f>IF(D94="","",MAX($B$5:B93)+1)</f>
        <v/>
      </c>
      <c r="C94" s="17"/>
      <c r="D94" s="12"/>
      <c r="E94" s="18"/>
      <c r="F94" s="12"/>
      <c r="G94" s="12"/>
      <c r="H94" s="12"/>
      <c r="I94" s="16"/>
      <c r="J94" s="19" t="str">
        <f>IF(B94="","",SUMIF('Linii borderou'!$B$5:$B$2004,B94,'Linii borderou'!$I$5:$I$2004))</f>
        <v/>
      </c>
      <c r="K94" s="19" t="str">
        <f t="shared" si="4"/>
        <v/>
      </c>
      <c r="L94" s="19" t="str">
        <f t="shared" si="5"/>
        <v/>
      </c>
      <c r="M94" s="19" t="str">
        <f t="shared" si="6"/>
        <v/>
      </c>
      <c r="N94" s="19" t="str">
        <f t="shared" si="7"/>
        <v/>
      </c>
      <c r="O94" s="20" t="str">
        <f>IF(AND(B94="",D94=""),"",TRIM(IF(COUNTIF($B$5:$B$504,B94)&gt;1,"Număr dublat. ","")&amp;IF(OR(C94="",D94="",F94="",G94="",H94="",I94=""),"Date incomplete. ","")&amp;IF(AND(E94&lt;&gt;"",NOT(AND(LEN(E94)=13,ISNUMBER(-E94),IFERROR(MOD(SUMPRODUCT(MID(E94,{1,2,3,4,5,6,7,8,9,10,11,12},1)*{2,7,9,1,4,6,3,5,8,2,7,9}),11)-9*(MOD(SUMPRODUCT(MID(E94,{1,2,3,4,5,6,7,8,9,10,11,12},1)*{2,7,9,1,4,6,3,5,8,2,7,9}),11)=10)=--MID(E94,13,1),FALSE)))),"CNP invalid – verifică cifrele. ",IF(E94="","Lipsește CNP-ul. ",""))&amp;IF(COUNTIF('Linii borderou'!$B$5:$B$2004,B94)=0,"Nicio linie pe borderou. ","")&amp;IF(AND(I94="Numerar",N(N94)&gt;Plafon),"Numerar peste plafonul zilnic pentru această persoană ("&amp;FIXED(N94,2)&amp;" lei): plătește prin bancă. ","")))</f>
        <v/>
      </c>
    </row>
    <row r="95" spans="2:15" x14ac:dyDescent="0.2">
      <c r="B95" s="16" t="str">
        <f>IF(D95="","",MAX($B$5:B94)+1)</f>
        <v/>
      </c>
      <c r="C95" s="17"/>
      <c r="D95" s="12"/>
      <c r="E95" s="18"/>
      <c r="F95" s="12"/>
      <c r="G95" s="12"/>
      <c r="H95" s="12"/>
      <c r="I95" s="16"/>
      <c r="J95" s="19" t="str">
        <f>IF(B95="","",SUMIF('Linii borderou'!$B$5:$B$2004,B95,'Linii borderou'!$I$5:$I$2004))</f>
        <v/>
      </c>
      <c r="K95" s="19" t="str">
        <f t="shared" si="4"/>
        <v/>
      </c>
      <c r="L95" s="19" t="str">
        <f t="shared" si="5"/>
        <v/>
      </c>
      <c r="M95" s="19" t="str">
        <f t="shared" si="6"/>
        <v/>
      </c>
      <c r="N95" s="19" t="str">
        <f t="shared" si="7"/>
        <v/>
      </c>
      <c r="O95" s="20" t="str">
        <f>IF(AND(B95="",D95=""),"",TRIM(IF(COUNTIF($B$5:$B$504,B95)&gt;1,"Număr dublat. ","")&amp;IF(OR(C95="",D95="",F95="",G95="",H95="",I95=""),"Date incomplete. ","")&amp;IF(AND(E95&lt;&gt;"",NOT(AND(LEN(E95)=13,ISNUMBER(-E95),IFERROR(MOD(SUMPRODUCT(MID(E95,{1,2,3,4,5,6,7,8,9,10,11,12},1)*{2,7,9,1,4,6,3,5,8,2,7,9}),11)-9*(MOD(SUMPRODUCT(MID(E95,{1,2,3,4,5,6,7,8,9,10,11,12},1)*{2,7,9,1,4,6,3,5,8,2,7,9}),11)=10)=--MID(E95,13,1),FALSE)))),"CNP invalid – verifică cifrele. ",IF(E95="","Lipsește CNP-ul. ",""))&amp;IF(COUNTIF('Linii borderou'!$B$5:$B$2004,B95)=0,"Nicio linie pe borderou. ","")&amp;IF(AND(I95="Numerar",N(N95)&gt;Plafon),"Numerar peste plafonul zilnic pentru această persoană ("&amp;FIXED(N95,2)&amp;" lei): plătește prin bancă. ","")))</f>
        <v/>
      </c>
    </row>
    <row r="96" spans="2:15" x14ac:dyDescent="0.2">
      <c r="B96" s="16" t="str">
        <f>IF(D96="","",MAX($B$5:B95)+1)</f>
        <v/>
      </c>
      <c r="C96" s="17"/>
      <c r="D96" s="12"/>
      <c r="E96" s="18"/>
      <c r="F96" s="12"/>
      <c r="G96" s="12"/>
      <c r="H96" s="12"/>
      <c r="I96" s="16"/>
      <c r="J96" s="19" t="str">
        <f>IF(B96="","",SUMIF('Linii borderou'!$B$5:$B$2004,B96,'Linii borderou'!$I$5:$I$2004))</f>
        <v/>
      </c>
      <c r="K96" s="19" t="str">
        <f t="shared" si="4"/>
        <v/>
      </c>
      <c r="L96" s="19" t="str">
        <f t="shared" si="5"/>
        <v/>
      </c>
      <c r="M96" s="19" t="str">
        <f t="shared" si="6"/>
        <v/>
      </c>
      <c r="N96" s="19" t="str">
        <f t="shared" si="7"/>
        <v/>
      </c>
      <c r="O96" s="20" t="str">
        <f>IF(AND(B96="",D96=""),"",TRIM(IF(COUNTIF($B$5:$B$504,B96)&gt;1,"Număr dublat. ","")&amp;IF(OR(C96="",D96="",F96="",G96="",H96="",I96=""),"Date incomplete. ","")&amp;IF(AND(E96&lt;&gt;"",NOT(AND(LEN(E96)=13,ISNUMBER(-E96),IFERROR(MOD(SUMPRODUCT(MID(E96,{1,2,3,4,5,6,7,8,9,10,11,12},1)*{2,7,9,1,4,6,3,5,8,2,7,9}),11)-9*(MOD(SUMPRODUCT(MID(E96,{1,2,3,4,5,6,7,8,9,10,11,12},1)*{2,7,9,1,4,6,3,5,8,2,7,9}),11)=10)=--MID(E96,13,1),FALSE)))),"CNP invalid – verifică cifrele. ",IF(E96="","Lipsește CNP-ul. ",""))&amp;IF(COUNTIF('Linii borderou'!$B$5:$B$2004,B96)=0,"Nicio linie pe borderou. ","")&amp;IF(AND(I96="Numerar",N(N96)&gt;Plafon),"Numerar peste plafonul zilnic pentru această persoană ("&amp;FIXED(N96,2)&amp;" lei): plătește prin bancă. ","")))</f>
        <v/>
      </c>
    </row>
    <row r="97" spans="2:15" x14ac:dyDescent="0.2">
      <c r="B97" s="16" t="str">
        <f>IF(D97="","",MAX($B$5:B96)+1)</f>
        <v/>
      </c>
      <c r="C97" s="17"/>
      <c r="D97" s="12"/>
      <c r="E97" s="18"/>
      <c r="F97" s="12"/>
      <c r="G97" s="12"/>
      <c r="H97" s="12"/>
      <c r="I97" s="16"/>
      <c r="J97" s="19" t="str">
        <f>IF(B97="","",SUMIF('Linii borderou'!$B$5:$B$2004,B97,'Linii borderou'!$I$5:$I$2004))</f>
        <v/>
      </c>
      <c r="K97" s="19" t="str">
        <f t="shared" si="4"/>
        <v/>
      </c>
      <c r="L97" s="19" t="str">
        <f t="shared" si="5"/>
        <v/>
      </c>
      <c r="M97" s="19" t="str">
        <f t="shared" si="6"/>
        <v/>
      </c>
      <c r="N97" s="19" t="str">
        <f t="shared" si="7"/>
        <v/>
      </c>
      <c r="O97" s="20" t="str">
        <f>IF(AND(B97="",D97=""),"",TRIM(IF(COUNTIF($B$5:$B$504,B97)&gt;1,"Număr dublat. ","")&amp;IF(OR(C97="",D97="",F97="",G97="",H97="",I97=""),"Date incomplete. ","")&amp;IF(AND(E97&lt;&gt;"",NOT(AND(LEN(E97)=13,ISNUMBER(-E97),IFERROR(MOD(SUMPRODUCT(MID(E97,{1,2,3,4,5,6,7,8,9,10,11,12},1)*{2,7,9,1,4,6,3,5,8,2,7,9}),11)-9*(MOD(SUMPRODUCT(MID(E97,{1,2,3,4,5,6,7,8,9,10,11,12},1)*{2,7,9,1,4,6,3,5,8,2,7,9}),11)=10)=--MID(E97,13,1),FALSE)))),"CNP invalid – verifică cifrele. ",IF(E97="","Lipsește CNP-ul. ",""))&amp;IF(COUNTIF('Linii borderou'!$B$5:$B$2004,B97)=0,"Nicio linie pe borderou. ","")&amp;IF(AND(I97="Numerar",N(N97)&gt;Plafon),"Numerar peste plafonul zilnic pentru această persoană ("&amp;FIXED(N97,2)&amp;" lei): plătește prin bancă. ","")))</f>
        <v/>
      </c>
    </row>
    <row r="98" spans="2:15" x14ac:dyDescent="0.2">
      <c r="B98" s="16" t="str">
        <f>IF(D98="","",MAX($B$5:B97)+1)</f>
        <v/>
      </c>
      <c r="C98" s="17"/>
      <c r="D98" s="12"/>
      <c r="E98" s="18"/>
      <c r="F98" s="12"/>
      <c r="G98" s="12"/>
      <c r="H98" s="12"/>
      <c r="I98" s="16"/>
      <c r="J98" s="19" t="str">
        <f>IF(B98="","",SUMIF('Linii borderou'!$B$5:$B$2004,B98,'Linii borderou'!$I$5:$I$2004))</f>
        <v/>
      </c>
      <c r="K98" s="19" t="str">
        <f t="shared" si="4"/>
        <v/>
      </c>
      <c r="L98" s="19" t="str">
        <f t="shared" si="5"/>
        <v/>
      </c>
      <c r="M98" s="19" t="str">
        <f t="shared" si="6"/>
        <v/>
      </c>
      <c r="N98" s="19" t="str">
        <f t="shared" si="7"/>
        <v/>
      </c>
      <c r="O98" s="20" t="str">
        <f>IF(AND(B98="",D98=""),"",TRIM(IF(COUNTIF($B$5:$B$504,B98)&gt;1,"Număr dublat. ","")&amp;IF(OR(C98="",D98="",F98="",G98="",H98="",I98=""),"Date incomplete. ","")&amp;IF(AND(E98&lt;&gt;"",NOT(AND(LEN(E98)=13,ISNUMBER(-E98),IFERROR(MOD(SUMPRODUCT(MID(E98,{1,2,3,4,5,6,7,8,9,10,11,12},1)*{2,7,9,1,4,6,3,5,8,2,7,9}),11)-9*(MOD(SUMPRODUCT(MID(E98,{1,2,3,4,5,6,7,8,9,10,11,12},1)*{2,7,9,1,4,6,3,5,8,2,7,9}),11)=10)=--MID(E98,13,1),FALSE)))),"CNP invalid – verifică cifrele. ",IF(E98="","Lipsește CNP-ul. ",""))&amp;IF(COUNTIF('Linii borderou'!$B$5:$B$2004,B98)=0,"Nicio linie pe borderou. ","")&amp;IF(AND(I98="Numerar",N(N98)&gt;Plafon),"Numerar peste plafonul zilnic pentru această persoană ("&amp;FIXED(N98,2)&amp;" lei): plătește prin bancă. ","")))</f>
        <v/>
      </c>
    </row>
    <row r="99" spans="2:15" x14ac:dyDescent="0.2">
      <c r="B99" s="16" t="str">
        <f>IF(D99="","",MAX($B$5:B98)+1)</f>
        <v/>
      </c>
      <c r="C99" s="17"/>
      <c r="D99" s="12"/>
      <c r="E99" s="18"/>
      <c r="F99" s="12"/>
      <c r="G99" s="12"/>
      <c r="H99" s="12"/>
      <c r="I99" s="16"/>
      <c r="J99" s="19" t="str">
        <f>IF(B99="","",SUMIF('Linii borderou'!$B$5:$B$2004,B99,'Linii borderou'!$I$5:$I$2004))</f>
        <v/>
      </c>
      <c r="K99" s="19" t="str">
        <f t="shared" si="4"/>
        <v/>
      </c>
      <c r="L99" s="19" t="str">
        <f t="shared" si="5"/>
        <v/>
      </c>
      <c r="M99" s="19" t="str">
        <f t="shared" si="6"/>
        <v/>
      </c>
      <c r="N99" s="19" t="str">
        <f t="shared" si="7"/>
        <v/>
      </c>
      <c r="O99" s="20" t="str">
        <f>IF(AND(B99="",D99=""),"",TRIM(IF(COUNTIF($B$5:$B$504,B99)&gt;1,"Număr dublat. ","")&amp;IF(OR(C99="",D99="",F99="",G99="",H99="",I99=""),"Date incomplete. ","")&amp;IF(AND(E99&lt;&gt;"",NOT(AND(LEN(E99)=13,ISNUMBER(-E99),IFERROR(MOD(SUMPRODUCT(MID(E99,{1,2,3,4,5,6,7,8,9,10,11,12},1)*{2,7,9,1,4,6,3,5,8,2,7,9}),11)-9*(MOD(SUMPRODUCT(MID(E99,{1,2,3,4,5,6,7,8,9,10,11,12},1)*{2,7,9,1,4,6,3,5,8,2,7,9}),11)=10)=--MID(E99,13,1),FALSE)))),"CNP invalid – verifică cifrele. ",IF(E99="","Lipsește CNP-ul. ",""))&amp;IF(COUNTIF('Linii borderou'!$B$5:$B$2004,B99)=0,"Nicio linie pe borderou. ","")&amp;IF(AND(I99="Numerar",N(N99)&gt;Plafon),"Numerar peste plafonul zilnic pentru această persoană ("&amp;FIXED(N99,2)&amp;" lei): plătește prin bancă. ","")))</f>
        <v/>
      </c>
    </row>
    <row r="100" spans="2:15" x14ac:dyDescent="0.2">
      <c r="B100" s="16" t="str">
        <f>IF(D100="","",MAX($B$5:B99)+1)</f>
        <v/>
      </c>
      <c r="C100" s="17"/>
      <c r="D100" s="12"/>
      <c r="E100" s="18"/>
      <c r="F100" s="12"/>
      <c r="G100" s="12"/>
      <c r="H100" s="12"/>
      <c r="I100" s="16"/>
      <c r="J100" s="19" t="str">
        <f>IF(B100="","",SUMIF('Linii borderou'!$B$5:$B$2004,B100,'Linii borderou'!$I$5:$I$2004))</f>
        <v/>
      </c>
      <c r="K100" s="19" t="str">
        <f t="shared" si="4"/>
        <v/>
      </c>
      <c r="L100" s="19" t="str">
        <f t="shared" si="5"/>
        <v/>
      </c>
      <c r="M100" s="19" t="str">
        <f t="shared" si="6"/>
        <v/>
      </c>
      <c r="N100" s="19" t="str">
        <f t="shared" si="7"/>
        <v/>
      </c>
      <c r="O100" s="20" t="str">
        <f>IF(AND(B100="",D100=""),"",TRIM(IF(COUNTIF($B$5:$B$504,B100)&gt;1,"Număr dublat. ","")&amp;IF(OR(C100="",D100="",F100="",G100="",H100="",I100=""),"Date incomplete. ","")&amp;IF(AND(E100&lt;&gt;"",NOT(AND(LEN(E100)=13,ISNUMBER(-E100),IFERROR(MOD(SUMPRODUCT(MID(E100,{1,2,3,4,5,6,7,8,9,10,11,12},1)*{2,7,9,1,4,6,3,5,8,2,7,9}),11)-9*(MOD(SUMPRODUCT(MID(E100,{1,2,3,4,5,6,7,8,9,10,11,12},1)*{2,7,9,1,4,6,3,5,8,2,7,9}),11)=10)=--MID(E100,13,1),FALSE)))),"CNP invalid – verifică cifrele. ",IF(E100="","Lipsește CNP-ul. ",""))&amp;IF(COUNTIF('Linii borderou'!$B$5:$B$2004,B100)=0,"Nicio linie pe borderou. ","")&amp;IF(AND(I100="Numerar",N(N100)&gt;Plafon),"Numerar peste plafonul zilnic pentru această persoană ("&amp;FIXED(N100,2)&amp;" lei): plătește prin bancă. ","")))</f>
        <v/>
      </c>
    </row>
    <row r="101" spans="2:15" x14ac:dyDescent="0.2">
      <c r="B101" s="16" t="str">
        <f>IF(D101="","",MAX($B$5:B100)+1)</f>
        <v/>
      </c>
      <c r="C101" s="17"/>
      <c r="D101" s="12"/>
      <c r="E101" s="18"/>
      <c r="F101" s="12"/>
      <c r="G101" s="12"/>
      <c r="H101" s="12"/>
      <c r="I101" s="16"/>
      <c r="J101" s="19" t="str">
        <f>IF(B101="","",SUMIF('Linii borderou'!$B$5:$B$2004,B101,'Linii borderou'!$I$5:$I$2004))</f>
        <v/>
      </c>
      <c r="K101" s="19" t="str">
        <f t="shared" si="4"/>
        <v/>
      </c>
      <c r="L101" s="19" t="str">
        <f t="shared" si="5"/>
        <v/>
      </c>
      <c r="M101" s="19" t="str">
        <f t="shared" si="6"/>
        <v/>
      </c>
      <c r="N101" s="19" t="str">
        <f t="shared" si="7"/>
        <v/>
      </c>
      <c r="O101" s="20" t="str">
        <f>IF(AND(B101="",D101=""),"",TRIM(IF(COUNTIF($B$5:$B$504,B101)&gt;1,"Număr dublat. ","")&amp;IF(OR(C101="",D101="",F101="",G101="",H101="",I101=""),"Date incomplete. ","")&amp;IF(AND(E101&lt;&gt;"",NOT(AND(LEN(E101)=13,ISNUMBER(-E101),IFERROR(MOD(SUMPRODUCT(MID(E101,{1,2,3,4,5,6,7,8,9,10,11,12},1)*{2,7,9,1,4,6,3,5,8,2,7,9}),11)-9*(MOD(SUMPRODUCT(MID(E101,{1,2,3,4,5,6,7,8,9,10,11,12},1)*{2,7,9,1,4,6,3,5,8,2,7,9}),11)=10)=--MID(E101,13,1),FALSE)))),"CNP invalid – verifică cifrele. ",IF(E101="","Lipsește CNP-ul. ",""))&amp;IF(COUNTIF('Linii borderou'!$B$5:$B$2004,B101)=0,"Nicio linie pe borderou. ","")&amp;IF(AND(I101="Numerar",N(N101)&gt;Plafon),"Numerar peste plafonul zilnic pentru această persoană ("&amp;FIXED(N101,2)&amp;" lei): plătește prin bancă. ","")))</f>
        <v/>
      </c>
    </row>
    <row r="102" spans="2:15" x14ac:dyDescent="0.2">
      <c r="B102" s="16" t="str">
        <f>IF(D102="","",MAX($B$5:B101)+1)</f>
        <v/>
      </c>
      <c r="C102" s="17"/>
      <c r="D102" s="12"/>
      <c r="E102" s="18"/>
      <c r="F102" s="12"/>
      <c r="G102" s="12"/>
      <c r="H102" s="12"/>
      <c r="I102" s="16"/>
      <c r="J102" s="19" t="str">
        <f>IF(B102="","",SUMIF('Linii borderou'!$B$5:$B$2004,B102,'Linii borderou'!$I$5:$I$2004))</f>
        <v/>
      </c>
      <c r="K102" s="19" t="str">
        <f t="shared" si="4"/>
        <v/>
      </c>
      <c r="L102" s="19" t="str">
        <f t="shared" si="5"/>
        <v/>
      </c>
      <c r="M102" s="19" t="str">
        <f t="shared" si="6"/>
        <v/>
      </c>
      <c r="N102" s="19" t="str">
        <f t="shared" si="7"/>
        <v/>
      </c>
      <c r="O102" s="20" t="str">
        <f>IF(AND(B102="",D102=""),"",TRIM(IF(COUNTIF($B$5:$B$504,B102)&gt;1,"Număr dublat. ","")&amp;IF(OR(C102="",D102="",F102="",G102="",H102="",I102=""),"Date incomplete. ","")&amp;IF(AND(E102&lt;&gt;"",NOT(AND(LEN(E102)=13,ISNUMBER(-E102),IFERROR(MOD(SUMPRODUCT(MID(E102,{1,2,3,4,5,6,7,8,9,10,11,12},1)*{2,7,9,1,4,6,3,5,8,2,7,9}),11)-9*(MOD(SUMPRODUCT(MID(E102,{1,2,3,4,5,6,7,8,9,10,11,12},1)*{2,7,9,1,4,6,3,5,8,2,7,9}),11)=10)=--MID(E102,13,1),FALSE)))),"CNP invalid – verifică cifrele. ",IF(E102="","Lipsește CNP-ul. ",""))&amp;IF(COUNTIF('Linii borderou'!$B$5:$B$2004,B102)=0,"Nicio linie pe borderou. ","")&amp;IF(AND(I102="Numerar",N(N102)&gt;Plafon),"Numerar peste plafonul zilnic pentru această persoană ("&amp;FIXED(N102,2)&amp;" lei): plătește prin bancă. ","")))</f>
        <v/>
      </c>
    </row>
    <row r="103" spans="2:15" x14ac:dyDescent="0.2">
      <c r="B103" s="16" t="str">
        <f>IF(D103="","",MAX($B$5:B102)+1)</f>
        <v/>
      </c>
      <c r="C103" s="17"/>
      <c r="D103" s="12"/>
      <c r="E103" s="18"/>
      <c r="F103" s="12"/>
      <c r="G103" s="12"/>
      <c r="H103" s="12"/>
      <c r="I103" s="16"/>
      <c r="J103" s="19" t="str">
        <f>IF(B103="","",SUMIF('Linii borderou'!$B$5:$B$2004,B103,'Linii borderou'!$I$5:$I$2004))</f>
        <v/>
      </c>
      <c r="K103" s="19" t="str">
        <f t="shared" si="4"/>
        <v/>
      </c>
      <c r="L103" s="19" t="str">
        <f t="shared" si="5"/>
        <v/>
      </c>
      <c r="M103" s="19" t="str">
        <f t="shared" si="6"/>
        <v/>
      </c>
      <c r="N103" s="19" t="str">
        <f t="shared" si="7"/>
        <v/>
      </c>
      <c r="O103" s="20" t="str">
        <f>IF(AND(B103="",D103=""),"",TRIM(IF(COUNTIF($B$5:$B$504,B103)&gt;1,"Număr dublat. ","")&amp;IF(OR(C103="",D103="",F103="",G103="",H103="",I103=""),"Date incomplete. ","")&amp;IF(AND(E103&lt;&gt;"",NOT(AND(LEN(E103)=13,ISNUMBER(-E103),IFERROR(MOD(SUMPRODUCT(MID(E103,{1,2,3,4,5,6,7,8,9,10,11,12},1)*{2,7,9,1,4,6,3,5,8,2,7,9}),11)-9*(MOD(SUMPRODUCT(MID(E103,{1,2,3,4,5,6,7,8,9,10,11,12},1)*{2,7,9,1,4,6,3,5,8,2,7,9}),11)=10)=--MID(E103,13,1),FALSE)))),"CNP invalid – verifică cifrele. ",IF(E103="","Lipsește CNP-ul. ",""))&amp;IF(COUNTIF('Linii borderou'!$B$5:$B$2004,B103)=0,"Nicio linie pe borderou. ","")&amp;IF(AND(I103="Numerar",N(N103)&gt;Plafon),"Numerar peste plafonul zilnic pentru această persoană ("&amp;FIXED(N103,2)&amp;" lei): plătește prin bancă. ","")))</f>
        <v/>
      </c>
    </row>
    <row r="104" spans="2:15" x14ac:dyDescent="0.2">
      <c r="B104" s="16" t="str">
        <f>IF(D104="","",MAX($B$5:B103)+1)</f>
        <v/>
      </c>
      <c r="C104" s="17"/>
      <c r="D104" s="12"/>
      <c r="E104" s="18"/>
      <c r="F104" s="12"/>
      <c r="G104" s="12"/>
      <c r="H104" s="12"/>
      <c r="I104" s="16"/>
      <c r="J104" s="19" t="str">
        <f>IF(B104="","",SUMIF('Linii borderou'!$B$5:$B$2004,B104,'Linii borderou'!$I$5:$I$2004))</f>
        <v/>
      </c>
      <c r="K104" s="19" t="str">
        <f t="shared" si="4"/>
        <v/>
      </c>
      <c r="L104" s="19" t="str">
        <f t="shared" si="5"/>
        <v/>
      </c>
      <c r="M104" s="19" t="str">
        <f t="shared" si="6"/>
        <v/>
      </c>
      <c r="N104" s="19" t="str">
        <f t="shared" si="7"/>
        <v/>
      </c>
      <c r="O104" s="20" t="str">
        <f>IF(AND(B104="",D104=""),"",TRIM(IF(COUNTIF($B$5:$B$504,B104)&gt;1,"Număr dublat. ","")&amp;IF(OR(C104="",D104="",F104="",G104="",H104="",I104=""),"Date incomplete. ","")&amp;IF(AND(E104&lt;&gt;"",NOT(AND(LEN(E104)=13,ISNUMBER(-E104),IFERROR(MOD(SUMPRODUCT(MID(E104,{1,2,3,4,5,6,7,8,9,10,11,12},1)*{2,7,9,1,4,6,3,5,8,2,7,9}),11)-9*(MOD(SUMPRODUCT(MID(E104,{1,2,3,4,5,6,7,8,9,10,11,12},1)*{2,7,9,1,4,6,3,5,8,2,7,9}),11)=10)=--MID(E104,13,1),FALSE)))),"CNP invalid – verifică cifrele. ",IF(E104="","Lipsește CNP-ul. ",""))&amp;IF(COUNTIF('Linii borderou'!$B$5:$B$2004,B104)=0,"Nicio linie pe borderou. ","")&amp;IF(AND(I104="Numerar",N(N104)&gt;Plafon),"Numerar peste plafonul zilnic pentru această persoană ("&amp;FIXED(N104,2)&amp;" lei): plătește prin bancă. ","")))</f>
        <v/>
      </c>
    </row>
    <row r="105" spans="2:15" x14ac:dyDescent="0.2">
      <c r="B105" s="16" t="str">
        <f>IF(D105="","",MAX($B$5:B104)+1)</f>
        <v/>
      </c>
      <c r="C105" s="17"/>
      <c r="D105" s="12"/>
      <c r="E105" s="18"/>
      <c r="F105" s="12"/>
      <c r="G105" s="12"/>
      <c r="H105" s="12"/>
      <c r="I105" s="16"/>
      <c r="J105" s="19" t="str">
        <f>IF(B105="","",SUMIF('Linii borderou'!$B$5:$B$2004,B105,'Linii borderou'!$I$5:$I$2004))</f>
        <v/>
      </c>
      <c r="K105" s="19" t="str">
        <f t="shared" si="4"/>
        <v/>
      </c>
      <c r="L105" s="19" t="str">
        <f t="shared" si="5"/>
        <v/>
      </c>
      <c r="M105" s="19" t="str">
        <f t="shared" si="6"/>
        <v/>
      </c>
      <c r="N105" s="19" t="str">
        <f t="shared" si="7"/>
        <v/>
      </c>
      <c r="O105" s="20" t="str">
        <f>IF(AND(B105="",D105=""),"",TRIM(IF(COUNTIF($B$5:$B$504,B105)&gt;1,"Număr dublat. ","")&amp;IF(OR(C105="",D105="",F105="",G105="",H105="",I105=""),"Date incomplete. ","")&amp;IF(AND(E105&lt;&gt;"",NOT(AND(LEN(E105)=13,ISNUMBER(-E105),IFERROR(MOD(SUMPRODUCT(MID(E105,{1,2,3,4,5,6,7,8,9,10,11,12},1)*{2,7,9,1,4,6,3,5,8,2,7,9}),11)-9*(MOD(SUMPRODUCT(MID(E105,{1,2,3,4,5,6,7,8,9,10,11,12},1)*{2,7,9,1,4,6,3,5,8,2,7,9}),11)=10)=--MID(E105,13,1),FALSE)))),"CNP invalid – verifică cifrele. ",IF(E105="","Lipsește CNP-ul. ",""))&amp;IF(COUNTIF('Linii borderou'!$B$5:$B$2004,B105)=0,"Nicio linie pe borderou. ","")&amp;IF(AND(I105="Numerar",N(N105)&gt;Plafon),"Numerar peste plafonul zilnic pentru această persoană ("&amp;FIXED(N105,2)&amp;" lei): plătește prin bancă. ","")))</f>
        <v/>
      </c>
    </row>
    <row r="106" spans="2:15" x14ac:dyDescent="0.2">
      <c r="B106" s="16" t="str">
        <f>IF(D106="","",MAX($B$5:B105)+1)</f>
        <v/>
      </c>
      <c r="C106" s="17"/>
      <c r="D106" s="12"/>
      <c r="E106" s="18"/>
      <c r="F106" s="12"/>
      <c r="G106" s="12"/>
      <c r="H106" s="12"/>
      <c r="I106" s="16"/>
      <c r="J106" s="19" t="str">
        <f>IF(B106="","",SUMIF('Linii borderou'!$B$5:$B$2004,B106,'Linii borderou'!$I$5:$I$2004))</f>
        <v/>
      </c>
      <c r="K106" s="19" t="str">
        <f t="shared" si="4"/>
        <v/>
      </c>
      <c r="L106" s="19" t="str">
        <f t="shared" si="5"/>
        <v/>
      </c>
      <c r="M106" s="19" t="str">
        <f t="shared" si="6"/>
        <v/>
      </c>
      <c r="N106" s="19" t="str">
        <f t="shared" si="7"/>
        <v/>
      </c>
      <c r="O106" s="20" t="str">
        <f>IF(AND(B106="",D106=""),"",TRIM(IF(COUNTIF($B$5:$B$504,B106)&gt;1,"Număr dublat. ","")&amp;IF(OR(C106="",D106="",F106="",G106="",H106="",I106=""),"Date incomplete. ","")&amp;IF(AND(E106&lt;&gt;"",NOT(AND(LEN(E106)=13,ISNUMBER(-E106),IFERROR(MOD(SUMPRODUCT(MID(E106,{1,2,3,4,5,6,7,8,9,10,11,12},1)*{2,7,9,1,4,6,3,5,8,2,7,9}),11)-9*(MOD(SUMPRODUCT(MID(E106,{1,2,3,4,5,6,7,8,9,10,11,12},1)*{2,7,9,1,4,6,3,5,8,2,7,9}),11)=10)=--MID(E106,13,1),FALSE)))),"CNP invalid – verifică cifrele. ",IF(E106="","Lipsește CNP-ul. ",""))&amp;IF(COUNTIF('Linii borderou'!$B$5:$B$2004,B106)=0,"Nicio linie pe borderou. ","")&amp;IF(AND(I106="Numerar",N(N106)&gt;Plafon),"Numerar peste plafonul zilnic pentru această persoană ("&amp;FIXED(N106,2)&amp;" lei): plătește prin bancă. ","")))</f>
        <v/>
      </c>
    </row>
    <row r="107" spans="2:15" x14ac:dyDescent="0.2">
      <c r="B107" s="16" t="str">
        <f>IF(D107="","",MAX($B$5:B106)+1)</f>
        <v/>
      </c>
      <c r="C107" s="17"/>
      <c r="D107" s="12"/>
      <c r="E107" s="18"/>
      <c r="F107" s="12"/>
      <c r="G107" s="12"/>
      <c r="H107" s="12"/>
      <c r="I107" s="16"/>
      <c r="J107" s="19" t="str">
        <f>IF(B107="","",SUMIF('Linii borderou'!$B$5:$B$2004,B107,'Linii borderou'!$I$5:$I$2004))</f>
        <v/>
      </c>
      <c r="K107" s="19" t="str">
        <f t="shared" si="4"/>
        <v/>
      </c>
      <c r="L107" s="19" t="str">
        <f t="shared" si="5"/>
        <v/>
      </c>
      <c r="M107" s="19" t="str">
        <f t="shared" si="6"/>
        <v/>
      </c>
      <c r="N107" s="19" t="str">
        <f t="shared" si="7"/>
        <v/>
      </c>
      <c r="O107" s="20" t="str">
        <f>IF(AND(B107="",D107=""),"",TRIM(IF(COUNTIF($B$5:$B$504,B107)&gt;1,"Număr dublat. ","")&amp;IF(OR(C107="",D107="",F107="",G107="",H107="",I107=""),"Date incomplete. ","")&amp;IF(AND(E107&lt;&gt;"",NOT(AND(LEN(E107)=13,ISNUMBER(-E107),IFERROR(MOD(SUMPRODUCT(MID(E107,{1,2,3,4,5,6,7,8,9,10,11,12},1)*{2,7,9,1,4,6,3,5,8,2,7,9}),11)-9*(MOD(SUMPRODUCT(MID(E107,{1,2,3,4,5,6,7,8,9,10,11,12},1)*{2,7,9,1,4,6,3,5,8,2,7,9}),11)=10)=--MID(E107,13,1),FALSE)))),"CNP invalid – verifică cifrele. ",IF(E107="","Lipsește CNP-ul. ",""))&amp;IF(COUNTIF('Linii borderou'!$B$5:$B$2004,B107)=0,"Nicio linie pe borderou. ","")&amp;IF(AND(I107="Numerar",N(N107)&gt;Plafon),"Numerar peste plafonul zilnic pentru această persoană ("&amp;FIXED(N107,2)&amp;" lei): plătește prin bancă. ","")))</f>
        <v/>
      </c>
    </row>
    <row r="108" spans="2:15" x14ac:dyDescent="0.2">
      <c r="B108" s="16" t="str">
        <f>IF(D108="","",MAX($B$5:B107)+1)</f>
        <v/>
      </c>
      <c r="C108" s="17"/>
      <c r="D108" s="12"/>
      <c r="E108" s="18"/>
      <c r="F108" s="12"/>
      <c r="G108" s="12"/>
      <c r="H108" s="12"/>
      <c r="I108" s="16"/>
      <c r="J108" s="19" t="str">
        <f>IF(B108="","",SUMIF('Linii borderou'!$B$5:$B$2004,B108,'Linii borderou'!$I$5:$I$2004))</f>
        <v/>
      </c>
      <c r="K108" s="19" t="str">
        <f t="shared" si="4"/>
        <v/>
      </c>
      <c r="L108" s="19" t="str">
        <f t="shared" si="5"/>
        <v/>
      </c>
      <c r="M108" s="19" t="str">
        <f t="shared" si="6"/>
        <v/>
      </c>
      <c r="N108" s="19" t="str">
        <f t="shared" si="7"/>
        <v/>
      </c>
      <c r="O108" s="20" t="str">
        <f>IF(AND(B108="",D108=""),"",TRIM(IF(COUNTIF($B$5:$B$504,B108)&gt;1,"Număr dublat. ","")&amp;IF(OR(C108="",D108="",F108="",G108="",H108="",I108=""),"Date incomplete. ","")&amp;IF(AND(E108&lt;&gt;"",NOT(AND(LEN(E108)=13,ISNUMBER(-E108),IFERROR(MOD(SUMPRODUCT(MID(E108,{1,2,3,4,5,6,7,8,9,10,11,12},1)*{2,7,9,1,4,6,3,5,8,2,7,9}),11)-9*(MOD(SUMPRODUCT(MID(E108,{1,2,3,4,5,6,7,8,9,10,11,12},1)*{2,7,9,1,4,6,3,5,8,2,7,9}),11)=10)=--MID(E108,13,1),FALSE)))),"CNP invalid – verifică cifrele. ",IF(E108="","Lipsește CNP-ul. ",""))&amp;IF(COUNTIF('Linii borderou'!$B$5:$B$2004,B108)=0,"Nicio linie pe borderou. ","")&amp;IF(AND(I108="Numerar",N(N108)&gt;Plafon),"Numerar peste plafonul zilnic pentru această persoană ("&amp;FIXED(N108,2)&amp;" lei): plătește prin bancă. ","")))</f>
        <v/>
      </c>
    </row>
    <row r="109" spans="2:15" x14ac:dyDescent="0.2">
      <c r="B109" s="16" t="str">
        <f>IF(D109="","",MAX($B$5:B108)+1)</f>
        <v/>
      </c>
      <c r="C109" s="17"/>
      <c r="D109" s="12"/>
      <c r="E109" s="18"/>
      <c r="F109" s="12"/>
      <c r="G109" s="12"/>
      <c r="H109" s="12"/>
      <c r="I109" s="16"/>
      <c r="J109" s="19" t="str">
        <f>IF(B109="","",SUMIF('Linii borderou'!$B$5:$B$2004,B109,'Linii borderou'!$I$5:$I$2004))</f>
        <v/>
      </c>
      <c r="K109" s="19" t="str">
        <f t="shared" si="4"/>
        <v/>
      </c>
      <c r="L109" s="19" t="str">
        <f t="shared" si="5"/>
        <v/>
      </c>
      <c r="M109" s="19" t="str">
        <f t="shared" si="6"/>
        <v/>
      </c>
      <c r="N109" s="19" t="str">
        <f t="shared" si="7"/>
        <v/>
      </c>
      <c r="O109" s="20" t="str">
        <f>IF(AND(B109="",D109=""),"",TRIM(IF(COUNTIF($B$5:$B$504,B109)&gt;1,"Număr dublat. ","")&amp;IF(OR(C109="",D109="",F109="",G109="",H109="",I109=""),"Date incomplete. ","")&amp;IF(AND(E109&lt;&gt;"",NOT(AND(LEN(E109)=13,ISNUMBER(-E109),IFERROR(MOD(SUMPRODUCT(MID(E109,{1,2,3,4,5,6,7,8,9,10,11,12},1)*{2,7,9,1,4,6,3,5,8,2,7,9}),11)-9*(MOD(SUMPRODUCT(MID(E109,{1,2,3,4,5,6,7,8,9,10,11,12},1)*{2,7,9,1,4,6,3,5,8,2,7,9}),11)=10)=--MID(E109,13,1),FALSE)))),"CNP invalid – verifică cifrele. ",IF(E109="","Lipsește CNP-ul. ",""))&amp;IF(COUNTIF('Linii borderou'!$B$5:$B$2004,B109)=0,"Nicio linie pe borderou. ","")&amp;IF(AND(I109="Numerar",N(N109)&gt;Plafon),"Numerar peste plafonul zilnic pentru această persoană ("&amp;FIXED(N109,2)&amp;" lei): plătește prin bancă. ","")))</f>
        <v/>
      </c>
    </row>
    <row r="110" spans="2:15" x14ac:dyDescent="0.2">
      <c r="B110" s="16" t="str">
        <f>IF(D110="","",MAX($B$5:B109)+1)</f>
        <v/>
      </c>
      <c r="C110" s="17"/>
      <c r="D110" s="12"/>
      <c r="E110" s="18"/>
      <c r="F110" s="12"/>
      <c r="G110" s="12"/>
      <c r="H110" s="12"/>
      <c r="I110" s="16"/>
      <c r="J110" s="19" t="str">
        <f>IF(B110="","",SUMIF('Linii borderou'!$B$5:$B$2004,B110,'Linii borderou'!$I$5:$I$2004))</f>
        <v/>
      </c>
      <c r="K110" s="19" t="str">
        <f t="shared" si="4"/>
        <v/>
      </c>
      <c r="L110" s="19" t="str">
        <f t="shared" si="5"/>
        <v/>
      </c>
      <c r="M110" s="19" t="str">
        <f t="shared" si="6"/>
        <v/>
      </c>
      <c r="N110" s="19" t="str">
        <f t="shared" si="7"/>
        <v/>
      </c>
      <c r="O110" s="20" t="str">
        <f>IF(AND(B110="",D110=""),"",TRIM(IF(COUNTIF($B$5:$B$504,B110)&gt;1,"Număr dublat. ","")&amp;IF(OR(C110="",D110="",F110="",G110="",H110="",I110=""),"Date incomplete. ","")&amp;IF(AND(E110&lt;&gt;"",NOT(AND(LEN(E110)=13,ISNUMBER(-E110),IFERROR(MOD(SUMPRODUCT(MID(E110,{1,2,3,4,5,6,7,8,9,10,11,12},1)*{2,7,9,1,4,6,3,5,8,2,7,9}),11)-9*(MOD(SUMPRODUCT(MID(E110,{1,2,3,4,5,6,7,8,9,10,11,12},1)*{2,7,9,1,4,6,3,5,8,2,7,9}),11)=10)=--MID(E110,13,1),FALSE)))),"CNP invalid – verifică cifrele. ",IF(E110="","Lipsește CNP-ul. ",""))&amp;IF(COUNTIF('Linii borderou'!$B$5:$B$2004,B110)=0,"Nicio linie pe borderou. ","")&amp;IF(AND(I110="Numerar",N(N110)&gt;Plafon),"Numerar peste plafonul zilnic pentru această persoană ("&amp;FIXED(N110,2)&amp;" lei): plătește prin bancă. ","")))</f>
        <v/>
      </c>
    </row>
    <row r="111" spans="2:15" x14ac:dyDescent="0.2">
      <c r="B111" s="16" t="str">
        <f>IF(D111="","",MAX($B$5:B110)+1)</f>
        <v/>
      </c>
      <c r="C111" s="17"/>
      <c r="D111" s="12"/>
      <c r="E111" s="18"/>
      <c r="F111" s="12"/>
      <c r="G111" s="12"/>
      <c r="H111" s="12"/>
      <c r="I111" s="16"/>
      <c r="J111" s="19" t="str">
        <f>IF(B111="","",SUMIF('Linii borderou'!$B$5:$B$2004,B111,'Linii borderou'!$I$5:$I$2004))</f>
        <v/>
      </c>
      <c r="K111" s="19" t="str">
        <f t="shared" si="4"/>
        <v/>
      </c>
      <c r="L111" s="19" t="str">
        <f t="shared" si="5"/>
        <v/>
      </c>
      <c r="M111" s="19" t="str">
        <f t="shared" si="6"/>
        <v/>
      </c>
      <c r="N111" s="19" t="str">
        <f t="shared" si="7"/>
        <v/>
      </c>
      <c r="O111" s="20" t="str">
        <f>IF(AND(B111="",D111=""),"",TRIM(IF(COUNTIF($B$5:$B$504,B111)&gt;1,"Număr dublat. ","")&amp;IF(OR(C111="",D111="",F111="",G111="",H111="",I111=""),"Date incomplete. ","")&amp;IF(AND(E111&lt;&gt;"",NOT(AND(LEN(E111)=13,ISNUMBER(-E111),IFERROR(MOD(SUMPRODUCT(MID(E111,{1,2,3,4,5,6,7,8,9,10,11,12},1)*{2,7,9,1,4,6,3,5,8,2,7,9}),11)-9*(MOD(SUMPRODUCT(MID(E111,{1,2,3,4,5,6,7,8,9,10,11,12},1)*{2,7,9,1,4,6,3,5,8,2,7,9}),11)=10)=--MID(E111,13,1),FALSE)))),"CNP invalid – verifică cifrele. ",IF(E111="","Lipsește CNP-ul. ",""))&amp;IF(COUNTIF('Linii borderou'!$B$5:$B$2004,B111)=0,"Nicio linie pe borderou. ","")&amp;IF(AND(I111="Numerar",N(N111)&gt;Plafon),"Numerar peste plafonul zilnic pentru această persoană ("&amp;FIXED(N111,2)&amp;" lei): plătește prin bancă. ","")))</f>
        <v/>
      </c>
    </row>
    <row r="112" spans="2:15" x14ac:dyDescent="0.2">
      <c r="B112" s="16" t="str">
        <f>IF(D112="","",MAX($B$5:B111)+1)</f>
        <v/>
      </c>
      <c r="C112" s="17"/>
      <c r="D112" s="12"/>
      <c r="E112" s="18"/>
      <c r="F112" s="12"/>
      <c r="G112" s="12"/>
      <c r="H112" s="12"/>
      <c r="I112" s="16"/>
      <c r="J112" s="19" t="str">
        <f>IF(B112="","",SUMIF('Linii borderou'!$B$5:$B$2004,B112,'Linii borderou'!$I$5:$I$2004))</f>
        <v/>
      </c>
      <c r="K112" s="19" t="str">
        <f t="shared" si="4"/>
        <v/>
      </c>
      <c r="L112" s="19" t="str">
        <f t="shared" si="5"/>
        <v/>
      </c>
      <c r="M112" s="19" t="str">
        <f t="shared" si="6"/>
        <v/>
      </c>
      <c r="N112" s="19" t="str">
        <f t="shared" si="7"/>
        <v/>
      </c>
      <c r="O112" s="20" t="str">
        <f>IF(AND(B112="",D112=""),"",TRIM(IF(COUNTIF($B$5:$B$504,B112)&gt;1,"Număr dublat. ","")&amp;IF(OR(C112="",D112="",F112="",G112="",H112="",I112=""),"Date incomplete. ","")&amp;IF(AND(E112&lt;&gt;"",NOT(AND(LEN(E112)=13,ISNUMBER(-E112),IFERROR(MOD(SUMPRODUCT(MID(E112,{1,2,3,4,5,6,7,8,9,10,11,12},1)*{2,7,9,1,4,6,3,5,8,2,7,9}),11)-9*(MOD(SUMPRODUCT(MID(E112,{1,2,3,4,5,6,7,8,9,10,11,12},1)*{2,7,9,1,4,6,3,5,8,2,7,9}),11)=10)=--MID(E112,13,1),FALSE)))),"CNP invalid – verifică cifrele. ",IF(E112="","Lipsește CNP-ul. ",""))&amp;IF(COUNTIF('Linii borderou'!$B$5:$B$2004,B112)=0,"Nicio linie pe borderou. ","")&amp;IF(AND(I112="Numerar",N(N112)&gt;Plafon),"Numerar peste plafonul zilnic pentru această persoană ("&amp;FIXED(N112,2)&amp;" lei): plătește prin bancă. ","")))</f>
        <v/>
      </c>
    </row>
    <row r="113" spans="2:15" x14ac:dyDescent="0.2">
      <c r="B113" s="16" t="str">
        <f>IF(D113="","",MAX($B$5:B112)+1)</f>
        <v/>
      </c>
      <c r="C113" s="17"/>
      <c r="D113" s="12"/>
      <c r="E113" s="18"/>
      <c r="F113" s="12"/>
      <c r="G113" s="12"/>
      <c r="H113" s="12"/>
      <c r="I113" s="16"/>
      <c r="J113" s="19" t="str">
        <f>IF(B113="","",SUMIF('Linii borderou'!$B$5:$B$2004,B113,'Linii borderou'!$I$5:$I$2004))</f>
        <v/>
      </c>
      <c r="K113" s="19" t="str">
        <f t="shared" si="4"/>
        <v/>
      </c>
      <c r="L113" s="19" t="str">
        <f t="shared" si="5"/>
        <v/>
      </c>
      <c r="M113" s="19" t="str">
        <f t="shared" si="6"/>
        <v/>
      </c>
      <c r="N113" s="19" t="str">
        <f t="shared" si="7"/>
        <v/>
      </c>
      <c r="O113" s="20" t="str">
        <f>IF(AND(B113="",D113=""),"",TRIM(IF(COUNTIF($B$5:$B$504,B113)&gt;1,"Număr dublat. ","")&amp;IF(OR(C113="",D113="",F113="",G113="",H113="",I113=""),"Date incomplete. ","")&amp;IF(AND(E113&lt;&gt;"",NOT(AND(LEN(E113)=13,ISNUMBER(-E113),IFERROR(MOD(SUMPRODUCT(MID(E113,{1,2,3,4,5,6,7,8,9,10,11,12},1)*{2,7,9,1,4,6,3,5,8,2,7,9}),11)-9*(MOD(SUMPRODUCT(MID(E113,{1,2,3,4,5,6,7,8,9,10,11,12},1)*{2,7,9,1,4,6,3,5,8,2,7,9}),11)=10)=--MID(E113,13,1),FALSE)))),"CNP invalid – verifică cifrele. ",IF(E113="","Lipsește CNP-ul. ",""))&amp;IF(COUNTIF('Linii borderou'!$B$5:$B$2004,B113)=0,"Nicio linie pe borderou. ","")&amp;IF(AND(I113="Numerar",N(N113)&gt;Plafon),"Numerar peste plafonul zilnic pentru această persoană ("&amp;FIXED(N113,2)&amp;" lei): plătește prin bancă. ","")))</f>
        <v/>
      </c>
    </row>
    <row r="114" spans="2:15" x14ac:dyDescent="0.2">
      <c r="B114" s="16" t="str">
        <f>IF(D114="","",MAX($B$5:B113)+1)</f>
        <v/>
      </c>
      <c r="C114" s="17"/>
      <c r="D114" s="12"/>
      <c r="E114" s="18"/>
      <c r="F114" s="12"/>
      <c r="G114" s="12"/>
      <c r="H114" s="12"/>
      <c r="I114" s="16"/>
      <c r="J114" s="19" t="str">
        <f>IF(B114="","",SUMIF('Linii borderou'!$B$5:$B$2004,B114,'Linii borderou'!$I$5:$I$2004))</f>
        <v/>
      </c>
      <c r="K114" s="19" t="str">
        <f t="shared" si="4"/>
        <v/>
      </c>
      <c r="L114" s="19" t="str">
        <f t="shared" si="5"/>
        <v/>
      </c>
      <c r="M114" s="19" t="str">
        <f t="shared" si="6"/>
        <v/>
      </c>
      <c r="N114" s="19" t="str">
        <f t="shared" si="7"/>
        <v/>
      </c>
      <c r="O114" s="20" t="str">
        <f>IF(AND(B114="",D114=""),"",TRIM(IF(COUNTIF($B$5:$B$504,B114)&gt;1,"Număr dublat. ","")&amp;IF(OR(C114="",D114="",F114="",G114="",H114="",I114=""),"Date incomplete. ","")&amp;IF(AND(E114&lt;&gt;"",NOT(AND(LEN(E114)=13,ISNUMBER(-E114),IFERROR(MOD(SUMPRODUCT(MID(E114,{1,2,3,4,5,6,7,8,9,10,11,12},1)*{2,7,9,1,4,6,3,5,8,2,7,9}),11)-9*(MOD(SUMPRODUCT(MID(E114,{1,2,3,4,5,6,7,8,9,10,11,12},1)*{2,7,9,1,4,6,3,5,8,2,7,9}),11)=10)=--MID(E114,13,1),FALSE)))),"CNP invalid – verifică cifrele. ",IF(E114="","Lipsește CNP-ul. ",""))&amp;IF(COUNTIF('Linii borderou'!$B$5:$B$2004,B114)=0,"Nicio linie pe borderou. ","")&amp;IF(AND(I114="Numerar",N(N114)&gt;Plafon),"Numerar peste plafonul zilnic pentru această persoană ("&amp;FIXED(N114,2)&amp;" lei): plătește prin bancă. ","")))</f>
        <v/>
      </c>
    </row>
    <row r="115" spans="2:15" x14ac:dyDescent="0.2">
      <c r="B115" s="16" t="str">
        <f>IF(D115="","",MAX($B$5:B114)+1)</f>
        <v/>
      </c>
      <c r="C115" s="17"/>
      <c r="D115" s="12"/>
      <c r="E115" s="18"/>
      <c r="F115" s="12"/>
      <c r="G115" s="12"/>
      <c r="H115" s="12"/>
      <c r="I115" s="16"/>
      <c r="J115" s="19" t="str">
        <f>IF(B115="","",SUMIF('Linii borderou'!$B$5:$B$2004,B115,'Linii borderou'!$I$5:$I$2004))</f>
        <v/>
      </c>
      <c r="K115" s="19" t="str">
        <f t="shared" si="4"/>
        <v/>
      </c>
      <c r="L115" s="19" t="str">
        <f t="shared" si="5"/>
        <v/>
      </c>
      <c r="M115" s="19" t="str">
        <f t="shared" si="6"/>
        <v/>
      </c>
      <c r="N115" s="19" t="str">
        <f t="shared" si="7"/>
        <v/>
      </c>
      <c r="O115" s="20" t="str">
        <f>IF(AND(B115="",D115=""),"",TRIM(IF(COUNTIF($B$5:$B$504,B115)&gt;1,"Număr dublat. ","")&amp;IF(OR(C115="",D115="",F115="",G115="",H115="",I115=""),"Date incomplete. ","")&amp;IF(AND(E115&lt;&gt;"",NOT(AND(LEN(E115)=13,ISNUMBER(-E115),IFERROR(MOD(SUMPRODUCT(MID(E115,{1,2,3,4,5,6,7,8,9,10,11,12},1)*{2,7,9,1,4,6,3,5,8,2,7,9}),11)-9*(MOD(SUMPRODUCT(MID(E115,{1,2,3,4,5,6,7,8,9,10,11,12},1)*{2,7,9,1,4,6,3,5,8,2,7,9}),11)=10)=--MID(E115,13,1),FALSE)))),"CNP invalid – verifică cifrele. ",IF(E115="","Lipsește CNP-ul. ",""))&amp;IF(COUNTIF('Linii borderou'!$B$5:$B$2004,B115)=0,"Nicio linie pe borderou. ","")&amp;IF(AND(I115="Numerar",N(N115)&gt;Plafon),"Numerar peste plafonul zilnic pentru această persoană ("&amp;FIXED(N115,2)&amp;" lei): plătește prin bancă. ","")))</f>
        <v/>
      </c>
    </row>
    <row r="116" spans="2:15" x14ac:dyDescent="0.2">
      <c r="B116" s="16" t="str">
        <f>IF(D116="","",MAX($B$5:B115)+1)</f>
        <v/>
      </c>
      <c r="C116" s="17"/>
      <c r="D116" s="12"/>
      <c r="E116" s="18"/>
      <c r="F116" s="12"/>
      <c r="G116" s="12"/>
      <c r="H116" s="12"/>
      <c r="I116" s="16"/>
      <c r="J116" s="19" t="str">
        <f>IF(B116="","",SUMIF('Linii borderou'!$B$5:$B$2004,B116,'Linii borderou'!$I$5:$I$2004))</f>
        <v/>
      </c>
      <c r="K116" s="19" t="str">
        <f t="shared" si="4"/>
        <v/>
      </c>
      <c r="L116" s="19" t="str">
        <f t="shared" si="5"/>
        <v/>
      </c>
      <c r="M116" s="19" t="str">
        <f t="shared" si="6"/>
        <v/>
      </c>
      <c r="N116" s="19" t="str">
        <f t="shared" si="7"/>
        <v/>
      </c>
      <c r="O116" s="20" t="str">
        <f>IF(AND(B116="",D116=""),"",TRIM(IF(COUNTIF($B$5:$B$504,B116)&gt;1,"Număr dublat. ","")&amp;IF(OR(C116="",D116="",F116="",G116="",H116="",I116=""),"Date incomplete. ","")&amp;IF(AND(E116&lt;&gt;"",NOT(AND(LEN(E116)=13,ISNUMBER(-E116),IFERROR(MOD(SUMPRODUCT(MID(E116,{1,2,3,4,5,6,7,8,9,10,11,12},1)*{2,7,9,1,4,6,3,5,8,2,7,9}),11)-9*(MOD(SUMPRODUCT(MID(E116,{1,2,3,4,5,6,7,8,9,10,11,12},1)*{2,7,9,1,4,6,3,5,8,2,7,9}),11)=10)=--MID(E116,13,1),FALSE)))),"CNP invalid – verifică cifrele. ",IF(E116="","Lipsește CNP-ul. ",""))&amp;IF(COUNTIF('Linii borderou'!$B$5:$B$2004,B116)=0,"Nicio linie pe borderou. ","")&amp;IF(AND(I116="Numerar",N(N116)&gt;Plafon),"Numerar peste plafonul zilnic pentru această persoană ("&amp;FIXED(N116,2)&amp;" lei): plătește prin bancă. ","")))</f>
        <v/>
      </c>
    </row>
    <row r="117" spans="2:15" x14ac:dyDescent="0.2">
      <c r="B117" s="16" t="str">
        <f>IF(D117="","",MAX($B$5:B116)+1)</f>
        <v/>
      </c>
      <c r="C117" s="17"/>
      <c r="D117" s="12"/>
      <c r="E117" s="18"/>
      <c r="F117" s="12"/>
      <c r="G117" s="12"/>
      <c r="H117" s="12"/>
      <c r="I117" s="16"/>
      <c r="J117" s="19" t="str">
        <f>IF(B117="","",SUMIF('Linii borderou'!$B$5:$B$2004,B117,'Linii borderou'!$I$5:$I$2004))</f>
        <v/>
      </c>
      <c r="K117" s="19" t="str">
        <f t="shared" si="4"/>
        <v/>
      </c>
      <c r="L117" s="19" t="str">
        <f t="shared" si="5"/>
        <v/>
      </c>
      <c r="M117" s="19" t="str">
        <f t="shared" si="6"/>
        <v/>
      </c>
      <c r="N117" s="19" t="str">
        <f t="shared" si="7"/>
        <v/>
      </c>
      <c r="O117" s="20" t="str">
        <f>IF(AND(B117="",D117=""),"",TRIM(IF(COUNTIF($B$5:$B$504,B117)&gt;1,"Număr dublat. ","")&amp;IF(OR(C117="",D117="",F117="",G117="",H117="",I117=""),"Date incomplete. ","")&amp;IF(AND(E117&lt;&gt;"",NOT(AND(LEN(E117)=13,ISNUMBER(-E117),IFERROR(MOD(SUMPRODUCT(MID(E117,{1,2,3,4,5,6,7,8,9,10,11,12},1)*{2,7,9,1,4,6,3,5,8,2,7,9}),11)-9*(MOD(SUMPRODUCT(MID(E117,{1,2,3,4,5,6,7,8,9,10,11,12},1)*{2,7,9,1,4,6,3,5,8,2,7,9}),11)=10)=--MID(E117,13,1),FALSE)))),"CNP invalid – verifică cifrele. ",IF(E117="","Lipsește CNP-ul. ",""))&amp;IF(COUNTIF('Linii borderou'!$B$5:$B$2004,B117)=0,"Nicio linie pe borderou. ","")&amp;IF(AND(I117="Numerar",N(N117)&gt;Plafon),"Numerar peste plafonul zilnic pentru această persoană ("&amp;FIXED(N117,2)&amp;" lei): plătește prin bancă. ","")))</f>
        <v/>
      </c>
    </row>
    <row r="118" spans="2:15" x14ac:dyDescent="0.2">
      <c r="B118" s="16" t="str">
        <f>IF(D118="","",MAX($B$5:B117)+1)</f>
        <v/>
      </c>
      <c r="C118" s="17"/>
      <c r="D118" s="12"/>
      <c r="E118" s="18"/>
      <c r="F118" s="12"/>
      <c r="G118" s="12"/>
      <c r="H118" s="12"/>
      <c r="I118" s="16"/>
      <c r="J118" s="19" t="str">
        <f>IF(B118="","",SUMIF('Linii borderou'!$B$5:$B$2004,B118,'Linii borderou'!$I$5:$I$2004))</f>
        <v/>
      </c>
      <c r="K118" s="19" t="str">
        <f t="shared" si="4"/>
        <v/>
      </c>
      <c r="L118" s="19" t="str">
        <f t="shared" si="5"/>
        <v/>
      </c>
      <c r="M118" s="19" t="str">
        <f t="shared" si="6"/>
        <v/>
      </c>
      <c r="N118" s="19" t="str">
        <f t="shared" si="7"/>
        <v/>
      </c>
      <c r="O118" s="20" t="str">
        <f>IF(AND(B118="",D118=""),"",TRIM(IF(COUNTIF($B$5:$B$504,B118)&gt;1,"Număr dublat. ","")&amp;IF(OR(C118="",D118="",F118="",G118="",H118="",I118=""),"Date incomplete. ","")&amp;IF(AND(E118&lt;&gt;"",NOT(AND(LEN(E118)=13,ISNUMBER(-E118),IFERROR(MOD(SUMPRODUCT(MID(E118,{1,2,3,4,5,6,7,8,9,10,11,12},1)*{2,7,9,1,4,6,3,5,8,2,7,9}),11)-9*(MOD(SUMPRODUCT(MID(E118,{1,2,3,4,5,6,7,8,9,10,11,12},1)*{2,7,9,1,4,6,3,5,8,2,7,9}),11)=10)=--MID(E118,13,1),FALSE)))),"CNP invalid – verifică cifrele. ",IF(E118="","Lipsește CNP-ul. ",""))&amp;IF(COUNTIF('Linii borderou'!$B$5:$B$2004,B118)=0,"Nicio linie pe borderou. ","")&amp;IF(AND(I118="Numerar",N(N118)&gt;Plafon),"Numerar peste plafonul zilnic pentru această persoană ("&amp;FIXED(N118,2)&amp;" lei): plătește prin bancă. ","")))</f>
        <v/>
      </c>
    </row>
    <row r="119" spans="2:15" x14ac:dyDescent="0.2">
      <c r="B119" s="16" t="str">
        <f>IF(D119="","",MAX($B$5:B118)+1)</f>
        <v/>
      </c>
      <c r="C119" s="17"/>
      <c r="D119" s="12"/>
      <c r="E119" s="18"/>
      <c r="F119" s="12"/>
      <c r="G119" s="12"/>
      <c r="H119" s="12"/>
      <c r="I119" s="16"/>
      <c r="J119" s="19" t="str">
        <f>IF(B119="","",SUMIF('Linii borderou'!$B$5:$B$2004,B119,'Linii borderou'!$I$5:$I$2004))</f>
        <v/>
      </c>
      <c r="K119" s="19" t="str">
        <f t="shared" si="4"/>
        <v/>
      </c>
      <c r="L119" s="19" t="str">
        <f t="shared" si="5"/>
        <v/>
      </c>
      <c r="M119" s="19" t="str">
        <f t="shared" si="6"/>
        <v/>
      </c>
      <c r="N119" s="19" t="str">
        <f t="shared" si="7"/>
        <v/>
      </c>
      <c r="O119" s="20" t="str">
        <f>IF(AND(B119="",D119=""),"",TRIM(IF(COUNTIF($B$5:$B$504,B119)&gt;1,"Număr dublat. ","")&amp;IF(OR(C119="",D119="",F119="",G119="",H119="",I119=""),"Date incomplete. ","")&amp;IF(AND(E119&lt;&gt;"",NOT(AND(LEN(E119)=13,ISNUMBER(-E119),IFERROR(MOD(SUMPRODUCT(MID(E119,{1,2,3,4,5,6,7,8,9,10,11,12},1)*{2,7,9,1,4,6,3,5,8,2,7,9}),11)-9*(MOD(SUMPRODUCT(MID(E119,{1,2,3,4,5,6,7,8,9,10,11,12},1)*{2,7,9,1,4,6,3,5,8,2,7,9}),11)=10)=--MID(E119,13,1),FALSE)))),"CNP invalid – verifică cifrele. ",IF(E119="","Lipsește CNP-ul. ",""))&amp;IF(COUNTIF('Linii borderou'!$B$5:$B$2004,B119)=0,"Nicio linie pe borderou. ","")&amp;IF(AND(I119="Numerar",N(N119)&gt;Plafon),"Numerar peste plafonul zilnic pentru această persoană ("&amp;FIXED(N119,2)&amp;" lei): plătește prin bancă. ","")))</f>
        <v/>
      </c>
    </row>
    <row r="120" spans="2:15" x14ac:dyDescent="0.2">
      <c r="B120" s="16" t="str">
        <f>IF(D120="","",MAX($B$5:B119)+1)</f>
        <v/>
      </c>
      <c r="C120" s="17"/>
      <c r="D120" s="12"/>
      <c r="E120" s="18"/>
      <c r="F120" s="12"/>
      <c r="G120" s="12"/>
      <c r="H120" s="12"/>
      <c r="I120" s="16"/>
      <c r="J120" s="19" t="str">
        <f>IF(B120="","",SUMIF('Linii borderou'!$B$5:$B$2004,B120,'Linii borderou'!$I$5:$I$2004))</f>
        <v/>
      </c>
      <c r="K120" s="19" t="str">
        <f t="shared" si="4"/>
        <v/>
      </c>
      <c r="L120" s="19" t="str">
        <f t="shared" si="5"/>
        <v/>
      </c>
      <c r="M120" s="19" t="str">
        <f t="shared" si="6"/>
        <v/>
      </c>
      <c r="N120" s="19" t="str">
        <f t="shared" si="7"/>
        <v/>
      </c>
      <c r="O120" s="20" t="str">
        <f>IF(AND(B120="",D120=""),"",TRIM(IF(COUNTIF($B$5:$B$504,B120)&gt;1,"Număr dublat. ","")&amp;IF(OR(C120="",D120="",F120="",G120="",H120="",I120=""),"Date incomplete. ","")&amp;IF(AND(E120&lt;&gt;"",NOT(AND(LEN(E120)=13,ISNUMBER(-E120),IFERROR(MOD(SUMPRODUCT(MID(E120,{1,2,3,4,5,6,7,8,9,10,11,12},1)*{2,7,9,1,4,6,3,5,8,2,7,9}),11)-9*(MOD(SUMPRODUCT(MID(E120,{1,2,3,4,5,6,7,8,9,10,11,12},1)*{2,7,9,1,4,6,3,5,8,2,7,9}),11)=10)=--MID(E120,13,1),FALSE)))),"CNP invalid – verifică cifrele. ",IF(E120="","Lipsește CNP-ul. ",""))&amp;IF(COUNTIF('Linii borderou'!$B$5:$B$2004,B120)=0,"Nicio linie pe borderou. ","")&amp;IF(AND(I120="Numerar",N(N120)&gt;Plafon),"Numerar peste plafonul zilnic pentru această persoană ("&amp;FIXED(N120,2)&amp;" lei): plătește prin bancă. ","")))</f>
        <v/>
      </c>
    </row>
    <row r="121" spans="2:15" x14ac:dyDescent="0.2">
      <c r="B121" s="16" t="str">
        <f>IF(D121="","",MAX($B$5:B120)+1)</f>
        <v/>
      </c>
      <c r="C121" s="17"/>
      <c r="D121" s="12"/>
      <c r="E121" s="18"/>
      <c r="F121" s="12"/>
      <c r="G121" s="12"/>
      <c r="H121" s="12"/>
      <c r="I121" s="16"/>
      <c r="J121" s="19" t="str">
        <f>IF(B121="","",SUMIF('Linii borderou'!$B$5:$B$2004,B121,'Linii borderou'!$I$5:$I$2004))</f>
        <v/>
      </c>
      <c r="K121" s="19" t="str">
        <f t="shared" si="4"/>
        <v/>
      </c>
      <c r="L121" s="19" t="str">
        <f t="shared" si="5"/>
        <v/>
      </c>
      <c r="M121" s="19" t="str">
        <f t="shared" si="6"/>
        <v/>
      </c>
      <c r="N121" s="19" t="str">
        <f t="shared" si="7"/>
        <v/>
      </c>
      <c r="O121" s="20" t="str">
        <f>IF(AND(B121="",D121=""),"",TRIM(IF(COUNTIF($B$5:$B$504,B121)&gt;1,"Număr dublat. ","")&amp;IF(OR(C121="",D121="",F121="",G121="",H121="",I121=""),"Date incomplete. ","")&amp;IF(AND(E121&lt;&gt;"",NOT(AND(LEN(E121)=13,ISNUMBER(-E121),IFERROR(MOD(SUMPRODUCT(MID(E121,{1,2,3,4,5,6,7,8,9,10,11,12},1)*{2,7,9,1,4,6,3,5,8,2,7,9}),11)-9*(MOD(SUMPRODUCT(MID(E121,{1,2,3,4,5,6,7,8,9,10,11,12},1)*{2,7,9,1,4,6,3,5,8,2,7,9}),11)=10)=--MID(E121,13,1),FALSE)))),"CNP invalid – verifică cifrele. ",IF(E121="","Lipsește CNP-ul. ",""))&amp;IF(COUNTIF('Linii borderou'!$B$5:$B$2004,B121)=0,"Nicio linie pe borderou. ","")&amp;IF(AND(I121="Numerar",N(N121)&gt;Plafon),"Numerar peste plafonul zilnic pentru această persoană ("&amp;FIXED(N121,2)&amp;" lei): plătește prin bancă. ","")))</f>
        <v/>
      </c>
    </row>
    <row r="122" spans="2:15" x14ac:dyDescent="0.2">
      <c r="B122" s="16" t="str">
        <f>IF(D122="","",MAX($B$5:B121)+1)</f>
        <v/>
      </c>
      <c r="C122" s="17"/>
      <c r="D122" s="12"/>
      <c r="E122" s="18"/>
      <c r="F122" s="12"/>
      <c r="G122" s="12"/>
      <c r="H122" s="12"/>
      <c r="I122" s="16"/>
      <c r="J122" s="19" t="str">
        <f>IF(B122="","",SUMIF('Linii borderou'!$B$5:$B$2004,B122,'Linii borderou'!$I$5:$I$2004))</f>
        <v/>
      </c>
      <c r="K122" s="19" t="str">
        <f t="shared" si="4"/>
        <v/>
      </c>
      <c r="L122" s="19" t="str">
        <f t="shared" si="5"/>
        <v/>
      </c>
      <c r="M122" s="19" t="str">
        <f t="shared" si="6"/>
        <v/>
      </c>
      <c r="N122" s="19" t="str">
        <f t="shared" si="7"/>
        <v/>
      </c>
      <c r="O122" s="20" t="str">
        <f>IF(AND(B122="",D122=""),"",TRIM(IF(COUNTIF($B$5:$B$504,B122)&gt;1,"Număr dublat. ","")&amp;IF(OR(C122="",D122="",F122="",G122="",H122="",I122=""),"Date incomplete. ","")&amp;IF(AND(E122&lt;&gt;"",NOT(AND(LEN(E122)=13,ISNUMBER(-E122),IFERROR(MOD(SUMPRODUCT(MID(E122,{1,2,3,4,5,6,7,8,9,10,11,12},1)*{2,7,9,1,4,6,3,5,8,2,7,9}),11)-9*(MOD(SUMPRODUCT(MID(E122,{1,2,3,4,5,6,7,8,9,10,11,12},1)*{2,7,9,1,4,6,3,5,8,2,7,9}),11)=10)=--MID(E122,13,1),FALSE)))),"CNP invalid – verifică cifrele. ",IF(E122="","Lipsește CNP-ul. ",""))&amp;IF(COUNTIF('Linii borderou'!$B$5:$B$2004,B122)=0,"Nicio linie pe borderou. ","")&amp;IF(AND(I122="Numerar",N(N122)&gt;Plafon),"Numerar peste plafonul zilnic pentru această persoană ("&amp;FIXED(N122,2)&amp;" lei): plătește prin bancă. ","")))</f>
        <v/>
      </c>
    </row>
    <row r="123" spans="2:15" x14ac:dyDescent="0.2">
      <c r="B123" s="16" t="str">
        <f>IF(D123="","",MAX($B$5:B122)+1)</f>
        <v/>
      </c>
      <c r="C123" s="17"/>
      <c r="D123" s="12"/>
      <c r="E123" s="18"/>
      <c r="F123" s="12"/>
      <c r="G123" s="12"/>
      <c r="H123" s="12"/>
      <c r="I123" s="16"/>
      <c r="J123" s="19" t="str">
        <f>IF(B123="","",SUMIF('Linii borderou'!$B$5:$B$2004,B123,'Linii borderou'!$I$5:$I$2004))</f>
        <v/>
      </c>
      <c r="K123" s="19" t="str">
        <f t="shared" si="4"/>
        <v/>
      </c>
      <c r="L123" s="19" t="str">
        <f t="shared" si="5"/>
        <v/>
      </c>
      <c r="M123" s="19" t="str">
        <f t="shared" si="6"/>
        <v/>
      </c>
      <c r="N123" s="19" t="str">
        <f t="shared" si="7"/>
        <v/>
      </c>
      <c r="O123" s="20" t="str">
        <f>IF(AND(B123="",D123=""),"",TRIM(IF(COUNTIF($B$5:$B$504,B123)&gt;1,"Număr dublat. ","")&amp;IF(OR(C123="",D123="",F123="",G123="",H123="",I123=""),"Date incomplete. ","")&amp;IF(AND(E123&lt;&gt;"",NOT(AND(LEN(E123)=13,ISNUMBER(-E123),IFERROR(MOD(SUMPRODUCT(MID(E123,{1,2,3,4,5,6,7,8,9,10,11,12},1)*{2,7,9,1,4,6,3,5,8,2,7,9}),11)-9*(MOD(SUMPRODUCT(MID(E123,{1,2,3,4,5,6,7,8,9,10,11,12},1)*{2,7,9,1,4,6,3,5,8,2,7,9}),11)=10)=--MID(E123,13,1),FALSE)))),"CNP invalid – verifică cifrele. ",IF(E123="","Lipsește CNP-ul. ",""))&amp;IF(COUNTIF('Linii borderou'!$B$5:$B$2004,B123)=0,"Nicio linie pe borderou. ","")&amp;IF(AND(I123="Numerar",N(N123)&gt;Plafon),"Numerar peste plafonul zilnic pentru această persoană ("&amp;FIXED(N123,2)&amp;" lei): plătește prin bancă. ","")))</f>
        <v/>
      </c>
    </row>
    <row r="124" spans="2:15" x14ac:dyDescent="0.2">
      <c r="B124" s="16" t="str">
        <f>IF(D124="","",MAX($B$5:B123)+1)</f>
        <v/>
      </c>
      <c r="C124" s="17"/>
      <c r="D124" s="12"/>
      <c r="E124" s="18"/>
      <c r="F124" s="12"/>
      <c r="G124" s="12"/>
      <c r="H124" s="12"/>
      <c r="I124" s="16"/>
      <c r="J124" s="19" t="str">
        <f>IF(B124="","",SUMIF('Linii borderou'!$B$5:$B$2004,B124,'Linii borderou'!$I$5:$I$2004))</f>
        <v/>
      </c>
      <c r="K124" s="19" t="str">
        <f t="shared" si="4"/>
        <v/>
      </c>
      <c r="L124" s="19" t="str">
        <f t="shared" si="5"/>
        <v/>
      </c>
      <c r="M124" s="19" t="str">
        <f t="shared" si="6"/>
        <v/>
      </c>
      <c r="N124" s="19" t="str">
        <f t="shared" si="7"/>
        <v/>
      </c>
      <c r="O124" s="20" t="str">
        <f>IF(AND(B124="",D124=""),"",TRIM(IF(COUNTIF($B$5:$B$504,B124)&gt;1,"Număr dublat. ","")&amp;IF(OR(C124="",D124="",F124="",G124="",H124="",I124=""),"Date incomplete. ","")&amp;IF(AND(E124&lt;&gt;"",NOT(AND(LEN(E124)=13,ISNUMBER(-E124),IFERROR(MOD(SUMPRODUCT(MID(E124,{1,2,3,4,5,6,7,8,9,10,11,12},1)*{2,7,9,1,4,6,3,5,8,2,7,9}),11)-9*(MOD(SUMPRODUCT(MID(E124,{1,2,3,4,5,6,7,8,9,10,11,12},1)*{2,7,9,1,4,6,3,5,8,2,7,9}),11)=10)=--MID(E124,13,1),FALSE)))),"CNP invalid – verifică cifrele. ",IF(E124="","Lipsește CNP-ul. ",""))&amp;IF(COUNTIF('Linii borderou'!$B$5:$B$2004,B124)=0,"Nicio linie pe borderou. ","")&amp;IF(AND(I124="Numerar",N(N124)&gt;Plafon),"Numerar peste plafonul zilnic pentru această persoană ("&amp;FIXED(N124,2)&amp;" lei): plătește prin bancă. ","")))</f>
        <v/>
      </c>
    </row>
    <row r="125" spans="2:15" x14ac:dyDescent="0.2">
      <c r="B125" s="16" t="str">
        <f>IF(D125="","",MAX($B$5:B124)+1)</f>
        <v/>
      </c>
      <c r="C125" s="17"/>
      <c r="D125" s="12"/>
      <c r="E125" s="18"/>
      <c r="F125" s="12"/>
      <c r="G125" s="12"/>
      <c r="H125" s="12"/>
      <c r="I125" s="16"/>
      <c r="J125" s="19" t="str">
        <f>IF(B125="","",SUMIF('Linii borderou'!$B$5:$B$2004,B125,'Linii borderou'!$I$5:$I$2004))</f>
        <v/>
      </c>
      <c r="K125" s="19" t="str">
        <f t="shared" si="4"/>
        <v/>
      </c>
      <c r="L125" s="19" t="str">
        <f t="shared" si="5"/>
        <v/>
      </c>
      <c r="M125" s="19" t="str">
        <f t="shared" si="6"/>
        <v/>
      </c>
      <c r="N125" s="19" t="str">
        <f t="shared" si="7"/>
        <v/>
      </c>
      <c r="O125" s="20" t="str">
        <f>IF(AND(B125="",D125=""),"",TRIM(IF(COUNTIF($B$5:$B$504,B125)&gt;1,"Număr dublat. ","")&amp;IF(OR(C125="",D125="",F125="",G125="",H125="",I125=""),"Date incomplete. ","")&amp;IF(AND(E125&lt;&gt;"",NOT(AND(LEN(E125)=13,ISNUMBER(-E125),IFERROR(MOD(SUMPRODUCT(MID(E125,{1,2,3,4,5,6,7,8,9,10,11,12},1)*{2,7,9,1,4,6,3,5,8,2,7,9}),11)-9*(MOD(SUMPRODUCT(MID(E125,{1,2,3,4,5,6,7,8,9,10,11,12},1)*{2,7,9,1,4,6,3,5,8,2,7,9}),11)=10)=--MID(E125,13,1),FALSE)))),"CNP invalid – verifică cifrele. ",IF(E125="","Lipsește CNP-ul. ",""))&amp;IF(COUNTIF('Linii borderou'!$B$5:$B$2004,B125)=0,"Nicio linie pe borderou. ","")&amp;IF(AND(I125="Numerar",N(N125)&gt;Plafon),"Numerar peste plafonul zilnic pentru această persoană ("&amp;FIXED(N125,2)&amp;" lei): plătește prin bancă. ","")))</f>
        <v/>
      </c>
    </row>
    <row r="126" spans="2:15" x14ac:dyDescent="0.2">
      <c r="B126" s="16" t="str">
        <f>IF(D126="","",MAX($B$5:B125)+1)</f>
        <v/>
      </c>
      <c r="C126" s="17"/>
      <c r="D126" s="12"/>
      <c r="E126" s="18"/>
      <c r="F126" s="12"/>
      <c r="G126" s="12"/>
      <c r="H126" s="12"/>
      <c r="I126" s="16"/>
      <c r="J126" s="19" t="str">
        <f>IF(B126="","",SUMIF('Linii borderou'!$B$5:$B$2004,B126,'Linii borderou'!$I$5:$I$2004))</f>
        <v/>
      </c>
      <c r="K126" s="19" t="str">
        <f t="shared" si="4"/>
        <v/>
      </c>
      <c r="L126" s="19" t="str">
        <f t="shared" si="5"/>
        <v/>
      </c>
      <c r="M126" s="19" t="str">
        <f t="shared" si="6"/>
        <v/>
      </c>
      <c r="N126" s="19" t="str">
        <f t="shared" si="7"/>
        <v/>
      </c>
      <c r="O126" s="20" t="str">
        <f>IF(AND(B126="",D126=""),"",TRIM(IF(COUNTIF($B$5:$B$504,B126)&gt;1,"Număr dublat. ","")&amp;IF(OR(C126="",D126="",F126="",G126="",H126="",I126=""),"Date incomplete. ","")&amp;IF(AND(E126&lt;&gt;"",NOT(AND(LEN(E126)=13,ISNUMBER(-E126),IFERROR(MOD(SUMPRODUCT(MID(E126,{1,2,3,4,5,6,7,8,9,10,11,12},1)*{2,7,9,1,4,6,3,5,8,2,7,9}),11)-9*(MOD(SUMPRODUCT(MID(E126,{1,2,3,4,5,6,7,8,9,10,11,12},1)*{2,7,9,1,4,6,3,5,8,2,7,9}),11)=10)=--MID(E126,13,1),FALSE)))),"CNP invalid – verifică cifrele. ",IF(E126="","Lipsește CNP-ul. ",""))&amp;IF(COUNTIF('Linii borderou'!$B$5:$B$2004,B126)=0,"Nicio linie pe borderou. ","")&amp;IF(AND(I126="Numerar",N(N126)&gt;Plafon),"Numerar peste plafonul zilnic pentru această persoană ("&amp;FIXED(N126,2)&amp;" lei): plătește prin bancă. ","")))</f>
        <v/>
      </c>
    </row>
    <row r="127" spans="2:15" x14ac:dyDescent="0.2">
      <c r="B127" s="16" t="str">
        <f>IF(D127="","",MAX($B$5:B126)+1)</f>
        <v/>
      </c>
      <c r="C127" s="17"/>
      <c r="D127" s="12"/>
      <c r="E127" s="18"/>
      <c r="F127" s="12"/>
      <c r="G127" s="12"/>
      <c r="H127" s="12"/>
      <c r="I127" s="16"/>
      <c r="J127" s="19" t="str">
        <f>IF(B127="","",SUMIF('Linii borderou'!$B$5:$B$2004,B127,'Linii borderou'!$I$5:$I$2004))</f>
        <v/>
      </c>
      <c r="K127" s="19" t="str">
        <f t="shared" si="4"/>
        <v/>
      </c>
      <c r="L127" s="19" t="str">
        <f t="shared" si="5"/>
        <v/>
      </c>
      <c r="M127" s="19" t="str">
        <f t="shared" si="6"/>
        <v/>
      </c>
      <c r="N127" s="19" t="str">
        <f t="shared" si="7"/>
        <v/>
      </c>
      <c r="O127" s="20" t="str">
        <f>IF(AND(B127="",D127=""),"",TRIM(IF(COUNTIF($B$5:$B$504,B127)&gt;1,"Număr dublat. ","")&amp;IF(OR(C127="",D127="",F127="",G127="",H127="",I127=""),"Date incomplete. ","")&amp;IF(AND(E127&lt;&gt;"",NOT(AND(LEN(E127)=13,ISNUMBER(-E127),IFERROR(MOD(SUMPRODUCT(MID(E127,{1,2,3,4,5,6,7,8,9,10,11,12},1)*{2,7,9,1,4,6,3,5,8,2,7,9}),11)-9*(MOD(SUMPRODUCT(MID(E127,{1,2,3,4,5,6,7,8,9,10,11,12},1)*{2,7,9,1,4,6,3,5,8,2,7,9}),11)=10)=--MID(E127,13,1),FALSE)))),"CNP invalid – verifică cifrele. ",IF(E127="","Lipsește CNP-ul. ",""))&amp;IF(COUNTIF('Linii borderou'!$B$5:$B$2004,B127)=0,"Nicio linie pe borderou. ","")&amp;IF(AND(I127="Numerar",N(N127)&gt;Plafon),"Numerar peste plafonul zilnic pentru această persoană ("&amp;FIXED(N127,2)&amp;" lei): plătește prin bancă. ","")))</f>
        <v/>
      </c>
    </row>
    <row r="128" spans="2:15" x14ac:dyDescent="0.2">
      <c r="B128" s="16" t="str">
        <f>IF(D128="","",MAX($B$5:B127)+1)</f>
        <v/>
      </c>
      <c r="C128" s="17"/>
      <c r="D128" s="12"/>
      <c r="E128" s="18"/>
      <c r="F128" s="12"/>
      <c r="G128" s="12"/>
      <c r="H128" s="12"/>
      <c r="I128" s="16"/>
      <c r="J128" s="19" t="str">
        <f>IF(B128="","",SUMIF('Linii borderou'!$B$5:$B$2004,B128,'Linii borderou'!$I$5:$I$2004))</f>
        <v/>
      </c>
      <c r="K128" s="19" t="str">
        <f t="shared" si="4"/>
        <v/>
      </c>
      <c r="L128" s="19" t="str">
        <f t="shared" si="5"/>
        <v/>
      </c>
      <c r="M128" s="19" t="str">
        <f t="shared" si="6"/>
        <v/>
      </c>
      <c r="N128" s="19" t="str">
        <f t="shared" si="7"/>
        <v/>
      </c>
      <c r="O128" s="20" t="str">
        <f>IF(AND(B128="",D128=""),"",TRIM(IF(COUNTIF($B$5:$B$504,B128)&gt;1,"Număr dublat. ","")&amp;IF(OR(C128="",D128="",F128="",G128="",H128="",I128=""),"Date incomplete. ","")&amp;IF(AND(E128&lt;&gt;"",NOT(AND(LEN(E128)=13,ISNUMBER(-E128),IFERROR(MOD(SUMPRODUCT(MID(E128,{1,2,3,4,5,6,7,8,9,10,11,12},1)*{2,7,9,1,4,6,3,5,8,2,7,9}),11)-9*(MOD(SUMPRODUCT(MID(E128,{1,2,3,4,5,6,7,8,9,10,11,12},1)*{2,7,9,1,4,6,3,5,8,2,7,9}),11)=10)=--MID(E128,13,1),FALSE)))),"CNP invalid – verifică cifrele. ",IF(E128="","Lipsește CNP-ul. ",""))&amp;IF(COUNTIF('Linii borderou'!$B$5:$B$2004,B128)=0,"Nicio linie pe borderou. ","")&amp;IF(AND(I128="Numerar",N(N128)&gt;Plafon),"Numerar peste plafonul zilnic pentru această persoană ("&amp;FIXED(N128,2)&amp;" lei): plătește prin bancă. ","")))</f>
        <v/>
      </c>
    </row>
    <row r="129" spans="2:15" x14ac:dyDescent="0.2">
      <c r="B129" s="16" t="str">
        <f>IF(D129="","",MAX($B$5:B128)+1)</f>
        <v/>
      </c>
      <c r="C129" s="17"/>
      <c r="D129" s="12"/>
      <c r="E129" s="18"/>
      <c r="F129" s="12"/>
      <c r="G129" s="12"/>
      <c r="H129" s="12"/>
      <c r="I129" s="16"/>
      <c r="J129" s="19" t="str">
        <f>IF(B129="","",SUMIF('Linii borderou'!$B$5:$B$2004,B129,'Linii borderou'!$I$5:$I$2004))</f>
        <v/>
      </c>
      <c r="K129" s="19" t="str">
        <f t="shared" si="4"/>
        <v/>
      </c>
      <c r="L129" s="19" t="str">
        <f t="shared" si="5"/>
        <v/>
      </c>
      <c r="M129" s="19" t="str">
        <f t="shared" si="6"/>
        <v/>
      </c>
      <c r="N129" s="19" t="str">
        <f t="shared" si="7"/>
        <v/>
      </c>
      <c r="O129" s="20" t="str">
        <f>IF(AND(B129="",D129=""),"",TRIM(IF(COUNTIF($B$5:$B$504,B129)&gt;1,"Număr dublat. ","")&amp;IF(OR(C129="",D129="",F129="",G129="",H129="",I129=""),"Date incomplete. ","")&amp;IF(AND(E129&lt;&gt;"",NOT(AND(LEN(E129)=13,ISNUMBER(-E129),IFERROR(MOD(SUMPRODUCT(MID(E129,{1,2,3,4,5,6,7,8,9,10,11,12},1)*{2,7,9,1,4,6,3,5,8,2,7,9}),11)-9*(MOD(SUMPRODUCT(MID(E129,{1,2,3,4,5,6,7,8,9,10,11,12},1)*{2,7,9,1,4,6,3,5,8,2,7,9}),11)=10)=--MID(E129,13,1),FALSE)))),"CNP invalid – verifică cifrele. ",IF(E129="","Lipsește CNP-ul. ",""))&amp;IF(COUNTIF('Linii borderou'!$B$5:$B$2004,B129)=0,"Nicio linie pe borderou. ","")&amp;IF(AND(I129="Numerar",N(N129)&gt;Plafon),"Numerar peste plafonul zilnic pentru această persoană ("&amp;FIXED(N129,2)&amp;" lei): plătește prin bancă. ","")))</f>
        <v/>
      </c>
    </row>
    <row r="130" spans="2:15" x14ac:dyDescent="0.2">
      <c r="B130" s="16" t="str">
        <f>IF(D130="","",MAX($B$5:B129)+1)</f>
        <v/>
      </c>
      <c r="C130" s="17"/>
      <c r="D130" s="12"/>
      <c r="E130" s="18"/>
      <c r="F130" s="12"/>
      <c r="G130" s="12"/>
      <c r="H130" s="12"/>
      <c r="I130" s="16"/>
      <c r="J130" s="19" t="str">
        <f>IF(B130="","",SUMIF('Linii borderou'!$B$5:$B$2004,B130,'Linii borderou'!$I$5:$I$2004))</f>
        <v/>
      </c>
      <c r="K130" s="19" t="str">
        <f t="shared" si="4"/>
        <v/>
      </c>
      <c r="L130" s="19" t="str">
        <f t="shared" si="5"/>
        <v/>
      </c>
      <c r="M130" s="19" t="str">
        <f t="shared" si="6"/>
        <v/>
      </c>
      <c r="N130" s="19" t="str">
        <f t="shared" si="7"/>
        <v/>
      </c>
      <c r="O130" s="20" t="str">
        <f>IF(AND(B130="",D130=""),"",TRIM(IF(COUNTIF($B$5:$B$504,B130)&gt;1,"Număr dublat. ","")&amp;IF(OR(C130="",D130="",F130="",G130="",H130="",I130=""),"Date incomplete. ","")&amp;IF(AND(E130&lt;&gt;"",NOT(AND(LEN(E130)=13,ISNUMBER(-E130),IFERROR(MOD(SUMPRODUCT(MID(E130,{1,2,3,4,5,6,7,8,9,10,11,12},1)*{2,7,9,1,4,6,3,5,8,2,7,9}),11)-9*(MOD(SUMPRODUCT(MID(E130,{1,2,3,4,5,6,7,8,9,10,11,12},1)*{2,7,9,1,4,6,3,5,8,2,7,9}),11)=10)=--MID(E130,13,1),FALSE)))),"CNP invalid – verifică cifrele. ",IF(E130="","Lipsește CNP-ul. ",""))&amp;IF(COUNTIF('Linii borderou'!$B$5:$B$2004,B130)=0,"Nicio linie pe borderou. ","")&amp;IF(AND(I130="Numerar",N(N130)&gt;Plafon),"Numerar peste plafonul zilnic pentru această persoană ("&amp;FIXED(N130,2)&amp;" lei): plătește prin bancă. ","")))</f>
        <v/>
      </c>
    </row>
    <row r="131" spans="2:15" x14ac:dyDescent="0.2">
      <c r="B131" s="16" t="str">
        <f>IF(D131="","",MAX($B$5:B130)+1)</f>
        <v/>
      </c>
      <c r="C131" s="17"/>
      <c r="D131" s="12"/>
      <c r="E131" s="18"/>
      <c r="F131" s="12"/>
      <c r="G131" s="12"/>
      <c r="H131" s="12"/>
      <c r="I131" s="16"/>
      <c r="J131" s="19" t="str">
        <f>IF(B131="","",SUMIF('Linii borderou'!$B$5:$B$2004,B131,'Linii borderou'!$I$5:$I$2004))</f>
        <v/>
      </c>
      <c r="K131" s="19" t="str">
        <f t="shared" si="4"/>
        <v/>
      </c>
      <c r="L131" s="19" t="str">
        <f t="shared" si="5"/>
        <v/>
      </c>
      <c r="M131" s="19" t="str">
        <f t="shared" si="6"/>
        <v/>
      </c>
      <c r="N131" s="19" t="str">
        <f t="shared" si="7"/>
        <v/>
      </c>
      <c r="O131" s="20" t="str">
        <f>IF(AND(B131="",D131=""),"",TRIM(IF(COUNTIF($B$5:$B$504,B131)&gt;1,"Număr dublat. ","")&amp;IF(OR(C131="",D131="",F131="",G131="",H131="",I131=""),"Date incomplete. ","")&amp;IF(AND(E131&lt;&gt;"",NOT(AND(LEN(E131)=13,ISNUMBER(-E131),IFERROR(MOD(SUMPRODUCT(MID(E131,{1,2,3,4,5,6,7,8,9,10,11,12},1)*{2,7,9,1,4,6,3,5,8,2,7,9}),11)-9*(MOD(SUMPRODUCT(MID(E131,{1,2,3,4,5,6,7,8,9,10,11,12},1)*{2,7,9,1,4,6,3,5,8,2,7,9}),11)=10)=--MID(E131,13,1),FALSE)))),"CNP invalid – verifică cifrele. ",IF(E131="","Lipsește CNP-ul. ",""))&amp;IF(COUNTIF('Linii borderou'!$B$5:$B$2004,B131)=0,"Nicio linie pe borderou. ","")&amp;IF(AND(I131="Numerar",N(N131)&gt;Plafon),"Numerar peste plafonul zilnic pentru această persoană ("&amp;FIXED(N131,2)&amp;" lei): plătește prin bancă. ","")))</f>
        <v/>
      </c>
    </row>
    <row r="132" spans="2:15" x14ac:dyDescent="0.2">
      <c r="B132" s="16" t="str">
        <f>IF(D132="","",MAX($B$5:B131)+1)</f>
        <v/>
      </c>
      <c r="C132" s="17"/>
      <c r="D132" s="12"/>
      <c r="E132" s="18"/>
      <c r="F132" s="12"/>
      <c r="G132" s="12"/>
      <c r="H132" s="12"/>
      <c r="I132" s="16"/>
      <c r="J132" s="19" t="str">
        <f>IF(B132="","",SUMIF('Linii borderou'!$B$5:$B$2004,B132,'Linii borderou'!$I$5:$I$2004))</f>
        <v/>
      </c>
      <c r="K132" s="19" t="str">
        <f t="shared" si="4"/>
        <v/>
      </c>
      <c r="L132" s="19" t="str">
        <f t="shared" si="5"/>
        <v/>
      </c>
      <c r="M132" s="19" t="str">
        <f t="shared" si="6"/>
        <v/>
      </c>
      <c r="N132" s="19" t="str">
        <f t="shared" si="7"/>
        <v/>
      </c>
      <c r="O132" s="20" t="str">
        <f>IF(AND(B132="",D132=""),"",TRIM(IF(COUNTIF($B$5:$B$504,B132)&gt;1,"Număr dublat. ","")&amp;IF(OR(C132="",D132="",F132="",G132="",H132="",I132=""),"Date incomplete. ","")&amp;IF(AND(E132&lt;&gt;"",NOT(AND(LEN(E132)=13,ISNUMBER(-E132),IFERROR(MOD(SUMPRODUCT(MID(E132,{1,2,3,4,5,6,7,8,9,10,11,12},1)*{2,7,9,1,4,6,3,5,8,2,7,9}),11)-9*(MOD(SUMPRODUCT(MID(E132,{1,2,3,4,5,6,7,8,9,10,11,12},1)*{2,7,9,1,4,6,3,5,8,2,7,9}),11)=10)=--MID(E132,13,1),FALSE)))),"CNP invalid – verifică cifrele. ",IF(E132="","Lipsește CNP-ul. ",""))&amp;IF(COUNTIF('Linii borderou'!$B$5:$B$2004,B132)=0,"Nicio linie pe borderou. ","")&amp;IF(AND(I132="Numerar",N(N132)&gt;Plafon),"Numerar peste plafonul zilnic pentru această persoană ("&amp;FIXED(N132,2)&amp;" lei): plătește prin bancă. ","")))</f>
        <v/>
      </c>
    </row>
    <row r="133" spans="2:15" x14ac:dyDescent="0.2">
      <c r="B133" s="16" t="str">
        <f>IF(D133="","",MAX($B$5:B132)+1)</f>
        <v/>
      </c>
      <c r="C133" s="17"/>
      <c r="D133" s="12"/>
      <c r="E133" s="18"/>
      <c r="F133" s="12"/>
      <c r="G133" s="12"/>
      <c r="H133" s="12"/>
      <c r="I133" s="16"/>
      <c r="J133" s="19" t="str">
        <f>IF(B133="","",SUMIF('Linii borderou'!$B$5:$B$2004,B133,'Linii borderou'!$I$5:$I$2004))</f>
        <v/>
      </c>
      <c r="K133" s="19" t="str">
        <f t="shared" ref="K133:K196" si="8">IF(OR(B133="",H133=""),"",ROUND(J133*IFERROR(VLOOKUP(H133,TabelAch,2,FALSE),0),2))</f>
        <v/>
      </c>
      <c r="L133" s="19" t="str">
        <f t="shared" ref="L133:L196" si="9">IF(OR(B133="",H133=""),"",ROUND(J133*IFERROR(VLOOKUP(H133,TabelAch,3,FALSE),0),2))</f>
        <v/>
      </c>
      <c r="M133" s="19" t="str">
        <f t="shared" ref="M133:M196" si="10">IF(B133="","",J133-N(K133)-N(L133))</f>
        <v/>
      </c>
      <c r="N133" s="19" t="str">
        <f t="shared" ref="N133:N196" si="11">IF(OR(B133="",E133=""),"",SUMIFS($M$5:$M$504,$E$5:$E$504,E133,$C$5:$C$504,C133,$I$5:$I$504,"Numerar"))</f>
        <v/>
      </c>
      <c r="O133" s="20" t="str">
        <f>IF(AND(B133="",D133=""),"",TRIM(IF(COUNTIF($B$5:$B$504,B133)&gt;1,"Număr dublat. ","")&amp;IF(OR(C133="",D133="",F133="",G133="",H133="",I133=""),"Date incomplete. ","")&amp;IF(AND(E133&lt;&gt;"",NOT(AND(LEN(E133)=13,ISNUMBER(-E133),IFERROR(MOD(SUMPRODUCT(MID(E133,{1,2,3,4,5,6,7,8,9,10,11,12},1)*{2,7,9,1,4,6,3,5,8,2,7,9}),11)-9*(MOD(SUMPRODUCT(MID(E133,{1,2,3,4,5,6,7,8,9,10,11,12},1)*{2,7,9,1,4,6,3,5,8,2,7,9}),11)=10)=--MID(E133,13,1),FALSE)))),"CNP invalid – verifică cifrele. ",IF(E133="","Lipsește CNP-ul. ",""))&amp;IF(COUNTIF('Linii borderou'!$B$5:$B$2004,B133)=0,"Nicio linie pe borderou. ","")&amp;IF(AND(I133="Numerar",N(N133)&gt;Plafon),"Numerar peste plafonul zilnic pentru această persoană ("&amp;FIXED(N133,2)&amp;" lei): plătește prin bancă. ","")))</f>
        <v/>
      </c>
    </row>
    <row r="134" spans="2:15" x14ac:dyDescent="0.2">
      <c r="B134" s="16" t="str">
        <f>IF(D134="","",MAX($B$5:B133)+1)</f>
        <v/>
      </c>
      <c r="C134" s="17"/>
      <c r="D134" s="12"/>
      <c r="E134" s="18"/>
      <c r="F134" s="12"/>
      <c r="G134" s="12"/>
      <c r="H134" s="12"/>
      <c r="I134" s="16"/>
      <c r="J134" s="19" t="str">
        <f>IF(B134="","",SUMIF('Linii borderou'!$B$5:$B$2004,B134,'Linii borderou'!$I$5:$I$2004))</f>
        <v/>
      </c>
      <c r="K134" s="19" t="str">
        <f t="shared" si="8"/>
        <v/>
      </c>
      <c r="L134" s="19" t="str">
        <f t="shared" si="9"/>
        <v/>
      </c>
      <c r="M134" s="19" t="str">
        <f t="shared" si="10"/>
        <v/>
      </c>
      <c r="N134" s="19" t="str">
        <f t="shared" si="11"/>
        <v/>
      </c>
      <c r="O134" s="20" t="str">
        <f>IF(AND(B134="",D134=""),"",TRIM(IF(COUNTIF($B$5:$B$504,B134)&gt;1,"Număr dublat. ","")&amp;IF(OR(C134="",D134="",F134="",G134="",H134="",I134=""),"Date incomplete. ","")&amp;IF(AND(E134&lt;&gt;"",NOT(AND(LEN(E134)=13,ISNUMBER(-E134),IFERROR(MOD(SUMPRODUCT(MID(E134,{1,2,3,4,5,6,7,8,9,10,11,12},1)*{2,7,9,1,4,6,3,5,8,2,7,9}),11)-9*(MOD(SUMPRODUCT(MID(E134,{1,2,3,4,5,6,7,8,9,10,11,12},1)*{2,7,9,1,4,6,3,5,8,2,7,9}),11)=10)=--MID(E134,13,1),FALSE)))),"CNP invalid – verifică cifrele. ",IF(E134="","Lipsește CNP-ul. ",""))&amp;IF(COUNTIF('Linii borderou'!$B$5:$B$2004,B134)=0,"Nicio linie pe borderou. ","")&amp;IF(AND(I134="Numerar",N(N134)&gt;Plafon),"Numerar peste plafonul zilnic pentru această persoană ("&amp;FIXED(N134,2)&amp;" lei): plătește prin bancă. ","")))</f>
        <v/>
      </c>
    </row>
    <row r="135" spans="2:15" x14ac:dyDescent="0.2">
      <c r="B135" s="16" t="str">
        <f>IF(D135="","",MAX($B$5:B134)+1)</f>
        <v/>
      </c>
      <c r="C135" s="17"/>
      <c r="D135" s="12"/>
      <c r="E135" s="18"/>
      <c r="F135" s="12"/>
      <c r="G135" s="12"/>
      <c r="H135" s="12"/>
      <c r="I135" s="16"/>
      <c r="J135" s="19" t="str">
        <f>IF(B135="","",SUMIF('Linii borderou'!$B$5:$B$2004,B135,'Linii borderou'!$I$5:$I$2004))</f>
        <v/>
      </c>
      <c r="K135" s="19" t="str">
        <f t="shared" si="8"/>
        <v/>
      </c>
      <c r="L135" s="19" t="str">
        <f t="shared" si="9"/>
        <v/>
      </c>
      <c r="M135" s="19" t="str">
        <f t="shared" si="10"/>
        <v/>
      </c>
      <c r="N135" s="19" t="str">
        <f t="shared" si="11"/>
        <v/>
      </c>
      <c r="O135" s="20" t="str">
        <f>IF(AND(B135="",D135=""),"",TRIM(IF(COUNTIF($B$5:$B$504,B135)&gt;1,"Număr dublat. ","")&amp;IF(OR(C135="",D135="",F135="",G135="",H135="",I135=""),"Date incomplete. ","")&amp;IF(AND(E135&lt;&gt;"",NOT(AND(LEN(E135)=13,ISNUMBER(-E135),IFERROR(MOD(SUMPRODUCT(MID(E135,{1,2,3,4,5,6,7,8,9,10,11,12},1)*{2,7,9,1,4,6,3,5,8,2,7,9}),11)-9*(MOD(SUMPRODUCT(MID(E135,{1,2,3,4,5,6,7,8,9,10,11,12},1)*{2,7,9,1,4,6,3,5,8,2,7,9}),11)=10)=--MID(E135,13,1),FALSE)))),"CNP invalid – verifică cifrele. ",IF(E135="","Lipsește CNP-ul. ",""))&amp;IF(COUNTIF('Linii borderou'!$B$5:$B$2004,B135)=0,"Nicio linie pe borderou. ","")&amp;IF(AND(I135="Numerar",N(N135)&gt;Plafon),"Numerar peste plafonul zilnic pentru această persoană ("&amp;FIXED(N135,2)&amp;" lei): plătește prin bancă. ","")))</f>
        <v/>
      </c>
    </row>
    <row r="136" spans="2:15" x14ac:dyDescent="0.2">
      <c r="B136" s="16" t="str">
        <f>IF(D136="","",MAX($B$5:B135)+1)</f>
        <v/>
      </c>
      <c r="C136" s="17"/>
      <c r="D136" s="12"/>
      <c r="E136" s="18"/>
      <c r="F136" s="12"/>
      <c r="G136" s="12"/>
      <c r="H136" s="12"/>
      <c r="I136" s="16"/>
      <c r="J136" s="19" t="str">
        <f>IF(B136="","",SUMIF('Linii borderou'!$B$5:$B$2004,B136,'Linii borderou'!$I$5:$I$2004))</f>
        <v/>
      </c>
      <c r="K136" s="19" t="str">
        <f t="shared" si="8"/>
        <v/>
      </c>
      <c r="L136" s="19" t="str">
        <f t="shared" si="9"/>
        <v/>
      </c>
      <c r="M136" s="19" t="str">
        <f t="shared" si="10"/>
        <v/>
      </c>
      <c r="N136" s="19" t="str">
        <f t="shared" si="11"/>
        <v/>
      </c>
      <c r="O136" s="20" t="str">
        <f>IF(AND(B136="",D136=""),"",TRIM(IF(COUNTIF($B$5:$B$504,B136)&gt;1,"Număr dublat. ","")&amp;IF(OR(C136="",D136="",F136="",G136="",H136="",I136=""),"Date incomplete. ","")&amp;IF(AND(E136&lt;&gt;"",NOT(AND(LEN(E136)=13,ISNUMBER(-E136),IFERROR(MOD(SUMPRODUCT(MID(E136,{1,2,3,4,5,6,7,8,9,10,11,12},1)*{2,7,9,1,4,6,3,5,8,2,7,9}),11)-9*(MOD(SUMPRODUCT(MID(E136,{1,2,3,4,5,6,7,8,9,10,11,12},1)*{2,7,9,1,4,6,3,5,8,2,7,9}),11)=10)=--MID(E136,13,1),FALSE)))),"CNP invalid – verifică cifrele. ",IF(E136="","Lipsește CNP-ul. ",""))&amp;IF(COUNTIF('Linii borderou'!$B$5:$B$2004,B136)=0,"Nicio linie pe borderou. ","")&amp;IF(AND(I136="Numerar",N(N136)&gt;Plafon),"Numerar peste plafonul zilnic pentru această persoană ("&amp;FIXED(N136,2)&amp;" lei): plătește prin bancă. ","")))</f>
        <v/>
      </c>
    </row>
    <row r="137" spans="2:15" x14ac:dyDescent="0.2">
      <c r="B137" s="16" t="str">
        <f>IF(D137="","",MAX($B$5:B136)+1)</f>
        <v/>
      </c>
      <c r="C137" s="17"/>
      <c r="D137" s="12"/>
      <c r="E137" s="18"/>
      <c r="F137" s="12"/>
      <c r="G137" s="12"/>
      <c r="H137" s="12"/>
      <c r="I137" s="16"/>
      <c r="J137" s="19" t="str">
        <f>IF(B137="","",SUMIF('Linii borderou'!$B$5:$B$2004,B137,'Linii borderou'!$I$5:$I$2004))</f>
        <v/>
      </c>
      <c r="K137" s="19" t="str">
        <f t="shared" si="8"/>
        <v/>
      </c>
      <c r="L137" s="19" t="str">
        <f t="shared" si="9"/>
        <v/>
      </c>
      <c r="M137" s="19" t="str">
        <f t="shared" si="10"/>
        <v/>
      </c>
      <c r="N137" s="19" t="str">
        <f t="shared" si="11"/>
        <v/>
      </c>
      <c r="O137" s="20" t="str">
        <f>IF(AND(B137="",D137=""),"",TRIM(IF(COUNTIF($B$5:$B$504,B137)&gt;1,"Număr dublat. ","")&amp;IF(OR(C137="",D137="",F137="",G137="",H137="",I137=""),"Date incomplete. ","")&amp;IF(AND(E137&lt;&gt;"",NOT(AND(LEN(E137)=13,ISNUMBER(-E137),IFERROR(MOD(SUMPRODUCT(MID(E137,{1,2,3,4,5,6,7,8,9,10,11,12},1)*{2,7,9,1,4,6,3,5,8,2,7,9}),11)-9*(MOD(SUMPRODUCT(MID(E137,{1,2,3,4,5,6,7,8,9,10,11,12},1)*{2,7,9,1,4,6,3,5,8,2,7,9}),11)=10)=--MID(E137,13,1),FALSE)))),"CNP invalid – verifică cifrele. ",IF(E137="","Lipsește CNP-ul. ",""))&amp;IF(COUNTIF('Linii borderou'!$B$5:$B$2004,B137)=0,"Nicio linie pe borderou. ","")&amp;IF(AND(I137="Numerar",N(N137)&gt;Plafon),"Numerar peste plafonul zilnic pentru această persoană ("&amp;FIXED(N137,2)&amp;" lei): plătește prin bancă. ","")))</f>
        <v/>
      </c>
    </row>
    <row r="138" spans="2:15" x14ac:dyDescent="0.2">
      <c r="B138" s="16" t="str">
        <f>IF(D138="","",MAX($B$5:B137)+1)</f>
        <v/>
      </c>
      <c r="C138" s="17"/>
      <c r="D138" s="12"/>
      <c r="E138" s="18"/>
      <c r="F138" s="12"/>
      <c r="G138" s="12"/>
      <c r="H138" s="12"/>
      <c r="I138" s="16"/>
      <c r="J138" s="19" t="str">
        <f>IF(B138="","",SUMIF('Linii borderou'!$B$5:$B$2004,B138,'Linii borderou'!$I$5:$I$2004))</f>
        <v/>
      </c>
      <c r="K138" s="19" t="str">
        <f t="shared" si="8"/>
        <v/>
      </c>
      <c r="L138" s="19" t="str">
        <f t="shared" si="9"/>
        <v/>
      </c>
      <c r="M138" s="19" t="str">
        <f t="shared" si="10"/>
        <v/>
      </c>
      <c r="N138" s="19" t="str">
        <f t="shared" si="11"/>
        <v/>
      </c>
      <c r="O138" s="20" t="str">
        <f>IF(AND(B138="",D138=""),"",TRIM(IF(COUNTIF($B$5:$B$504,B138)&gt;1,"Număr dublat. ","")&amp;IF(OR(C138="",D138="",F138="",G138="",H138="",I138=""),"Date incomplete. ","")&amp;IF(AND(E138&lt;&gt;"",NOT(AND(LEN(E138)=13,ISNUMBER(-E138),IFERROR(MOD(SUMPRODUCT(MID(E138,{1,2,3,4,5,6,7,8,9,10,11,12},1)*{2,7,9,1,4,6,3,5,8,2,7,9}),11)-9*(MOD(SUMPRODUCT(MID(E138,{1,2,3,4,5,6,7,8,9,10,11,12},1)*{2,7,9,1,4,6,3,5,8,2,7,9}),11)=10)=--MID(E138,13,1),FALSE)))),"CNP invalid – verifică cifrele. ",IF(E138="","Lipsește CNP-ul. ",""))&amp;IF(COUNTIF('Linii borderou'!$B$5:$B$2004,B138)=0,"Nicio linie pe borderou. ","")&amp;IF(AND(I138="Numerar",N(N138)&gt;Plafon),"Numerar peste plafonul zilnic pentru această persoană ("&amp;FIXED(N138,2)&amp;" lei): plătește prin bancă. ","")))</f>
        <v/>
      </c>
    </row>
    <row r="139" spans="2:15" x14ac:dyDescent="0.2">
      <c r="B139" s="16" t="str">
        <f>IF(D139="","",MAX($B$5:B138)+1)</f>
        <v/>
      </c>
      <c r="C139" s="17"/>
      <c r="D139" s="12"/>
      <c r="E139" s="18"/>
      <c r="F139" s="12"/>
      <c r="G139" s="12"/>
      <c r="H139" s="12"/>
      <c r="I139" s="16"/>
      <c r="J139" s="19" t="str">
        <f>IF(B139="","",SUMIF('Linii borderou'!$B$5:$B$2004,B139,'Linii borderou'!$I$5:$I$2004))</f>
        <v/>
      </c>
      <c r="K139" s="19" t="str">
        <f t="shared" si="8"/>
        <v/>
      </c>
      <c r="L139" s="19" t="str">
        <f t="shared" si="9"/>
        <v/>
      </c>
      <c r="M139" s="19" t="str">
        <f t="shared" si="10"/>
        <v/>
      </c>
      <c r="N139" s="19" t="str">
        <f t="shared" si="11"/>
        <v/>
      </c>
      <c r="O139" s="20" t="str">
        <f>IF(AND(B139="",D139=""),"",TRIM(IF(COUNTIF($B$5:$B$504,B139)&gt;1,"Număr dublat. ","")&amp;IF(OR(C139="",D139="",F139="",G139="",H139="",I139=""),"Date incomplete. ","")&amp;IF(AND(E139&lt;&gt;"",NOT(AND(LEN(E139)=13,ISNUMBER(-E139),IFERROR(MOD(SUMPRODUCT(MID(E139,{1,2,3,4,5,6,7,8,9,10,11,12},1)*{2,7,9,1,4,6,3,5,8,2,7,9}),11)-9*(MOD(SUMPRODUCT(MID(E139,{1,2,3,4,5,6,7,8,9,10,11,12},1)*{2,7,9,1,4,6,3,5,8,2,7,9}),11)=10)=--MID(E139,13,1),FALSE)))),"CNP invalid – verifică cifrele. ",IF(E139="","Lipsește CNP-ul. ",""))&amp;IF(COUNTIF('Linii borderou'!$B$5:$B$2004,B139)=0,"Nicio linie pe borderou. ","")&amp;IF(AND(I139="Numerar",N(N139)&gt;Plafon),"Numerar peste plafonul zilnic pentru această persoană ("&amp;FIXED(N139,2)&amp;" lei): plătește prin bancă. ","")))</f>
        <v/>
      </c>
    </row>
    <row r="140" spans="2:15" x14ac:dyDescent="0.2">
      <c r="B140" s="16" t="str">
        <f>IF(D140="","",MAX($B$5:B139)+1)</f>
        <v/>
      </c>
      <c r="C140" s="17"/>
      <c r="D140" s="12"/>
      <c r="E140" s="18"/>
      <c r="F140" s="12"/>
      <c r="G140" s="12"/>
      <c r="H140" s="12"/>
      <c r="I140" s="16"/>
      <c r="J140" s="19" t="str">
        <f>IF(B140="","",SUMIF('Linii borderou'!$B$5:$B$2004,B140,'Linii borderou'!$I$5:$I$2004))</f>
        <v/>
      </c>
      <c r="K140" s="19" t="str">
        <f t="shared" si="8"/>
        <v/>
      </c>
      <c r="L140" s="19" t="str">
        <f t="shared" si="9"/>
        <v/>
      </c>
      <c r="M140" s="19" t="str">
        <f t="shared" si="10"/>
        <v/>
      </c>
      <c r="N140" s="19" t="str">
        <f t="shared" si="11"/>
        <v/>
      </c>
      <c r="O140" s="20" t="str">
        <f>IF(AND(B140="",D140=""),"",TRIM(IF(COUNTIF($B$5:$B$504,B140)&gt;1,"Număr dublat. ","")&amp;IF(OR(C140="",D140="",F140="",G140="",H140="",I140=""),"Date incomplete. ","")&amp;IF(AND(E140&lt;&gt;"",NOT(AND(LEN(E140)=13,ISNUMBER(-E140),IFERROR(MOD(SUMPRODUCT(MID(E140,{1,2,3,4,5,6,7,8,9,10,11,12},1)*{2,7,9,1,4,6,3,5,8,2,7,9}),11)-9*(MOD(SUMPRODUCT(MID(E140,{1,2,3,4,5,6,7,8,9,10,11,12},1)*{2,7,9,1,4,6,3,5,8,2,7,9}),11)=10)=--MID(E140,13,1),FALSE)))),"CNP invalid – verifică cifrele. ",IF(E140="","Lipsește CNP-ul. ",""))&amp;IF(COUNTIF('Linii borderou'!$B$5:$B$2004,B140)=0,"Nicio linie pe borderou. ","")&amp;IF(AND(I140="Numerar",N(N140)&gt;Plafon),"Numerar peste plafonul zilnic pentru această persoană ("&amp;FIXED(N140,2)&amp;" lei): plătește prin bancă. ","")))</f>
        <v/>
      </c>
    </row>
    <row r="141" spans="2:15" x14ac:dyDescent="0.2">
      <c r="B141" s="16" t="str">
        <f>IF(D141="","",MAX($B$5:B140)+1)</f>
        <v/>
      </c>
      <c r="C141" s="17"/>
      <c r="D141" s="12"/>
      <c r="E141" s="18"/>
      <c r="F141" s="12"/>
      <c r="G141" s="12"/>
      <c r="H141" s="12"/>
      <c r="I141" s="16"/>
      <c r="J141" s="19" t="str">
        <f>IF(B141="","",SUMIF('Linii borderou'!$B$5:$B$2004,B141,'Linii borderou'!$I$5:$I$2004))</f>
        <v/>
      </c>
      <c r="K141" s="19" t="str">
        <f t="shared" si="8"/>
        <v/>
      </c>
      <c r="L141" s="19" t="str">
        <f t="shared" si="9"/>
        <v/>
      </c>
      <c r="M141" s="19" t="str">
        <f t="shared" si="10"/>
        <v/>
      </c>
      <c r="N141" s="19" t="str">
        <f t="shared" si="11"/>
        <v/>
      </c>
      <c r="O141" s="20" t="str">
        <f>IF(AND(B141="",D141=""),"",TRIM(IF(COUNTIF($B$5:$B$504,B141)&gt;1,"Număr dublat. ","")&amp;IF(OR(C141="",D141="",F141="",G141="",H141="",I141=""),"Date incomplete. ","")&amp;IF(AND(E141&lt;&gt;"",NOT(AND(LEN(E141)=13,ISNUMBER(-E141),IFERROR(MOD(SUMPRODUCT(MID(E141,{1,2,3,4,5,6,7,8,9,10,11,12},1)*{2,7,9,1,4,6,3,5,8,2,7,9}),11)-9*(MOD(SUMPRODUCT(MID(E141,{1,2,3,4,5,6,7,8,9,10,11,12},1)*{2,7,9,1,4,6,3,5,8,2,7,9}),11)=10)=--MID(E141,13,1),FALSE)))),"CNP invalid – verifică cifrele. ",IF(E141="","Lipsește CNP-ul. ",""))&amp;IF(COUNTIF('Linii borderou'!$B$5:$B$2004,B141)=0,"Nicio linie pe borderou. ","")&amp;IF(AND(I141="Numerar",N(N141)&gt;Plafon),"Numerar peste plafonul zilnic pentru această persoană ("&amp;FIXED(N141,2)&amp;" lei): plătește prin bancă. ","")))</f>
        <v/>
      </c>
    </row>
    <row r="142" spans="2:15" x14ac:dyDescent="0.2">
      <c r="B142" s="16" t="str">
        <f>IF(D142="","",MAX($B$5:B141)+1)</f>
        <v/>
      </c>
      <c r="C142" s="17"/>
      <c r="D142" s="12"/>
      <c r="E142" s="18"/>
      <c r="F142" s="12"/>
      <c r="G142" s="12"/>
      <c r="H142" s="12"/>
      <c r="I142" s="16"/>
      <c r="J142" s="19" t="str">
        <f>IF(B142="","",SUMIF('Linii borderou'!$B$5:$B$2004,B142,'Linii borderou'!$I$5:$I$2004))</f>
        <v/>
      </c>
      <c r="K142" s="19" t="str">
        <f t="shared" si="8"/>
        <v/>
      </c>
      <c r="L142" s="19" t="str">
        <f t="shared" si="9"/>
        <v/>
      </c>
      <c r="M142" s="19" t="str">
        <f t="shared" si="10"/>
        <v/>
      </c>
      <c r="N142" s="19" t="str">
        <f t="shared" si="11"/>
        <v/>
      </c>
      <c r="O142" s="20" t="str">
        <f>IF(AND(B142="",D142=""),"",TRIM(IF(COUNTIF($B$5:$B$504,B142)&gt;1,"Număr dublat. ","")&amp;IF(OR(C142="",D142="",F142="",G142="",H142="",I142=""),"Date incomplete. ","")&amp;IF(AND(E142&lt;&gt;"",NOT(AND(LEN(E142)=13,ISNUMBER(-E142),IFERROR(MOD(SUMPRODUCT(MID(E142,{1,2,3,4,5,6,7,8,9,10,11,12},1)*{2,7,9,1,4,6,3,5,8,2,7,9}),11)-9*(MOD(SUMPRODUCT(MID(E142,{1,2,3,4,5,6,7,8,9,10,11,12},1)*{2,7,9,1,4,6,3,5,8,2,7,9}),11)=10)=--MID(E142,13,1),FALSE)))),"CNP invalid – verifică cifrele. ",IF(E142="","Lipsește CNP-ul. ",""))&amp;IF(COUNTIF('Linii borderou'!$B$5:$B$2004,B142)=0,"Nicio linie pe borderou. ","")&amp;IF(AND(I142="Numerar",N(N142)&gt;Plafon),"Numerar peste plafonul zilnic pentru această persoană ("&amp;FIXED(N142,2)&amp;" lei): plătește prin bancă. ","")))</f>
        <v/>
      </c>
    </row>
    <row r="143" spans="2:15" x14ac:dyDescent="0.2">
      <c r="B143" s="16" t="str">
        <f>IF(D143="","",MAX($B$5:B142)+1)</f>
        <v/>
      </c>
      <c r="C143" s="17"/>
      <c r="D143" s="12"/>
      <c r="E143" s="18"/>
      <c r="F143" s="12"/>
      <c r="G143" s="12"/>
      <c r="H143" s="12"/>
      <c r="I143" s="16"/>
      <c r="J143" s="19" t="str">
        <f>IF(B143="","",SUMIF('Linii borderou'!$B$5:$B$2004,B143,'Linii borderou'!$I$5:$I$2004))</f>
        <v/>
      </c>
      <c r="K143" s="19" t="str">
        <f t="shared" si="8"/>
        <v/>
      </c>
      <c r="L143" s="19" t="str">
        <f t="shared" si="9"/>
        <v/>
      </c>
      <c r="M143" s="19" t="str">
        <f t="shared" si="10"/>
        <v/>
      </c>
      <c r="N143" s="19" t="str">
        <f t="shared" si="11"/>
        <v/>
      </c>
      <c r="O143" s="20" t="str">
        <f>IF(AND(B143="",D143=""),"",TRIM(IF(COUNTIF($B$5:$B$504,B143)&gt;1,"Număr dublat. ","")&amp;IF(OR(C143="",D143="",F143="",G143="",H143="",I143=""),"Date incomplete. ","")&amp;IF(AND(E143&lt;&gt;"",NOT(AND(LEN(E143)=13,ISNUMBER(-E143),IFERROR(MOD(SUMPRODUCT(MID(E143,{1,2,3,4,5,6,7,8,9,10,11,12},1)*{2,7,9,1,4,6,3,5,8,2,7,9}),11)-9*(MOD(SUMPRODUCT(MID(E143,{1,2,3,4,5,6,7,8,9,10,11,12},1)*{2,7,9,1,4,6,3,5,8,2,7,9}),11)=10)=--MID(E143,13,1),FALSE)))),"CNP invalid – verifică cifrele. ",IF(E143="","Lipsește CNP-ul. ",""))&amp;IF(COUNTIF('Linii borderou'!$B$5:$B$2004,B143)=0,"Nicio linie pe borderou. ","")&amp;IF(AND(I143="Numerar",N(N143)&gt;Plafon),"Numerar peste plafonul zilnic pentru această persoană ("&amp;FIXED(N143,2)&amp;" lei): plătește prin bancă. ","")))</f>
        <v/>
      </c>
    </row>
    <row r="144" spans="2:15" x14ac:dyDescent="0.2">
      <c r="B144" s="16" t="str">
        <f>IF(D144="","",MAX($B$5:B143)+1)</f>
        <v/>
      </c>
      <c r="C144" s="17"/>
      <c r="D144" s="12"/>
      <c r="E144" s="18"/>
      <c r="F144" s="12"/>
      <c r="G144" s="12"/>
      <c r="H144" s="12"/>
      <c r="I144" s="16"/>
      <c r="J144" s="19" t="str">
        <f>IF(B144="","",SUMIF('Linii borderou'!$B$5:$B$2004,B144,'Linii borderou'!$I$5:$I$2004))</f>
        <v/>
      </c>
      <c r="K144" s="19" t="str">
        <f t="shared" si="8"/>
        <v/>
      </c>
      <c r="L144" s="19" t="str">
        <f t="shared" si="9"/>
        <v/>
      </c>
      <c r="M144" s="19" t="str">
        <f t="shared" si="10"/>
        <v/>
      </c>
      <c r="N144" s="19" t="str">
        <f t="shared" si="11"/>
        <v/>
      </c>
      <c r="O144" s="20" t="str">
        <f>IF(AND(B144="",D144=""),"",TRIM(IF(COUNTIF($B$5:$B$504,B144)&gt;1,"Număr dublat. ","")&amp;IF(OR(C144="",D144="",F144="",G144="",H144="",I144=""),"Date incomplete. ","")&amp;IF(AND(E144&lt;&gt;"",NOT(AND(LEN(E144)=13,ISNUMBER(-E144),IFERROR(MOD(SUMPRODUCT(MID(E144,{1,2,3,4,5,6,7,8,9,10,11,12},1)*{2,7,9,1,4,6,3,5,8,2,7,9}),11)-9*(MOD(SUMPRODUCT(MID(E144,{1,2,3,4,5,6,7,8,9,10,11,12},1)*{2,7,9,1,4,6,3,5,8,2,7,9}),11)=10)=--MID(E144,13,1),FALSE)))),"CNP invalid – verifică cifrele. ",IF(E144="","Lipsește CNP-ul. ",""))&amp;IF(COUNTIF('Linii borderou'!$B$5:$B$2004,B144)=0,"Nicio linie pe borderou. ","")&amp;IF(AND(I144="Numerar",N(N144)&gt;Plafon),"Numerar peste plafonul zilnic pentru această persoană ("&amp;FIXED(N144,2)&amp;" lei): plătește prin bancă. ","")))</f>
        <v/>
      </c>
    </row>
    <row r="145" spans="2:15" x14ac:dyDescent="0.2">
      <c r="B145" s="16" t="str">
        <f>IF(D145="","",MAX($B$5:B144)+1)</f>
        <v/>
      </c>
      <c r="C145" s="17"/>
      <c r="D145" s="12"/>
      <c r="E145" s="18"/>
      <c r="F145" s="12"/>
      <c r="G145" s="12"/>
      <c r="H145" s="12"/>
      <c r="I145" s="16"/>
      <c r="J145" s="19" t="str">
        <f>IF(B145="","",SUMIF('Linii borderou'!$B$5:$B$2004,B145,'Linii borderou'!$I$5:$I$2004))</f>
        <v/>
      </c>
      <c r="K145" s="19" t="str">
        <f t="shared" si="8"/>
        <v/>
      </c>
      <c r="L145" s="19" t="str">
        <f t="shared" si="9"/>
        <v/>
      </c>
      <c r="M145" s="19" t="str">
        <f t="shared" si="10"/>
        <v/>
      </c>
      <c r="N145" s="19" t="str">
        <f t="shared" si="11"/>
        <v/>
      </c>
      <c r="O145" s="20" t="str">
        <f>IF(AND(B145="",D145=""),"",TRIM(IF(COUNTIF($B$5:$B$504,B145)&gt;1,"Număr dublat. ","")&amp;IF(OR(C145="",D145="",F145="",G145="",H145="",I145=""),"Date incomplete. ","")&amp;IF(AND(E145&lt;&gt;"",NOT(AND(LEN(E145)=13,ISNUMBER(-E145),IFERROR(MOD(SUMPRODUCT(MID(E145,{1,2,3,4,5,6,7,8,9,10,11,12},1)*{2,7,9,1,4,6,3,5,8,2,7,9}),11)-9*(MOD(SUMPRODUCT(MID(E145,{1,2,3,4,5,6,7,8,9,10,11,12},1)*{2,7,9,1,4,6,3,5,8,2,7,9}),11)=10)=--MID(E145,13,1),FALSE)))),"CNP invalid – verifică cifrele. ",IF(E145="","Lipsește CNP-ul. ",""))&amp;IF(COUNTIF('Linii borderou'!$B$5:$B$2004,B145)=0,"Nicio linie pe borderou. ","")&amp;IF(AND(I145="Numerar",N(N145)&gt;Plafon),"Numerar peste plafonul zilnic pentru această persoană ("&amp;FIXED(N145,2)&amp;" lei): plătește prin bancă. ","")))</f>
        <v/>
      </c>
    </row>
    <row r="146" spans="2:15" x14ac:dyDescent="0.2">
      <c r="B146" s="16" t="str">
        <f>IF(D146="","",MAX($B$5:B145)+1)</f>
        <v/>
      </c>
      <c r="C146" s="17"/>
      <c r="D146" s="12"/>
      <c r="E146" s="18"/>
      <c r="F146" s="12"/>
      <c r="G146" s="12"/>
      <c r="H146" s="12"/>
      <c r="I146" s="16"/>
      <c r="J146" s="19" t="str">
        <f>IF(B146="","",SUMIF('Linii borderou'!$B$5:$B$2004,B146,'Linii borderou'!$I$5:$I$2004))</f>
        <v/>
      </c>
      <c r="K146" s="19" t="str">
        <f t="shared" si="8"/>
        <v/>
      </c>
      <c r="L146" s="19" t="str">
        <f t="shared" si="9"/>
        <v/>
      </c>
      <c r="M146" s="19" t="str">
        <f t="shared" si="10"/>
        <v/>
      </c>
      <c r="N146" s="19" t="str">
        <f t="shared" si="11"/>
        <v/>
      </c>
      <c r="O146" s="20" t="str">
        <f>IF(AND(B146="",D146=""),"",TRIM(IF(COUNTIF($B$5:$B$504,B146)&gt;1,"Număr dublat. ","")&amp;IF(OR(C146="",D146="",F146="",G146="",H146="",I146=""),"Date incomplete. ","")&amp;IF(AND(E146&lt;&gt;"",NOT(AND(LEN(E146)=13,ISNUMBER(-E146),IFERROR(MOD(SUMPRODUCT(MID(E146,{1,2,3,4,5,6,7,8,9,10,11,12},1)*{2,7,9,1,4,6,3,5,8,2,7,9}),11)-9*(MOD(SUMPRODUCT(MID(E146,{1,2,3,4,5,6,7,8,9,10,11,12},1)*{2,7,9,1,4,6,3,5,8,2,7,9}),11)=10)=--MID(E146,13,1),FALSE)))),"CNP invalid – verifică cifrele. ",IF(E146="","Lipsește CNP-ul. ",""))&amp;IF(COUNTIF('Linii borderou'!$B$5:$B$2004,B146)=0,"Nicio linie pe borderou. ","")&amp;IF(AND(I146="Numerar",N(N146)&gt;Plafon),"Numerar peste plafonul zilnic pentru această persoană ("&amp;FIXED(N146,2)&amp;" lei): plătește prin bancă. ","")))</f>
        <v/>
      </c>
    </row>
    <row r="147" spans="2:15" x14ac:dyDescent="0.2">
      <c r="B147" s="16" t="str">
        <f>IF(D147="","",MAX($B$5:B146)+1)</f>
        <v/>
      </c>
      <c r="C147" s="17"/>
      <c r="D147" s="12"/>
      <c r="E147" s="18"/>
      <c r="F147" s="12"/>
      <c r="G147" s="12"/>
      <c r="H147" s="12"/>
      <c r="I147" s="16"/>
      <c r="J147" s="19" t="str">
        <f>IF(B147="","",SUMIF('Linii borderou'!$B$5:$B$2004,B147,'Linii borderou'!$I$5:$I$2004))</f>
        <v/>
      </c>
      <c r="K147" s="19" t="str">
        <f t="shared" si="8"/>
        <v/>
      </c>
      <c r="L147" s="19" t="str">
        <f t="shared" si="9"/>
        <v/>
      </c>
      <c r="M147" s="19" t="str">
        <f t="shared" si="10"/>
        <v/>
      </c>
      <c r="N147" s="19" t="str">
        <f t="shared" si="11"/>
        <v/>
      </c>
      <c r="O147" s="20" t="str">
        <f>IF(AND(B147="",D147=""),"",TRIM(IF(COUNTIF($B$5:$B$504,B147)&gt;1,"Număr dublat. ","")&amp;IF(OR(C147="",D147="",F147="",G147="",H147="",I147=""),"Date incomplete. ","")&amp;IF(AND(E147&lt;&gt;"",NOT(AND(LEN(E147)=13,ISNUMBER(-E147),IFERROR(MOD(SUMPRODUCT(MID(E147,{1,2,3,4,5,6,7,8,9,10,11,12},1)*{2,7,9,1,4,6,3,5,8,2,7,9}),11)-9*(MOD(SUMPRODUCT(MID(E147,{1,2,3,4,5,6,7,8,9,10,11,12},1)*{2,7,9,1,4,6,3,5,8,2,7,9}),11)=10)=--MID(E147,13,1),FALSE)))),"CNP invalid – verifică cifrele. ",IF(E147="","Lipsește CNP-ul. ",""))&amp;IF(COUNTIF('Linii borderou'!$B$5:$B$2004,B147)=0,"Nicio linie pe borderou. ","")&amp;IF(AND(I147="Numerar",N(N147)&gt;Plafon),"Numerar peste plafonul zilnic pentru această persoană ("&amp;FIXED(N147,2)&amp;" lei): plătește prin bancă. ","")))</f>
        <v/>
      </c>
    </row>
    <row r="148" spans="2:15" x14ac:dyDescent="0.2">
      <c r="B148" s="16" t="str">
        <f>IF(D148="","",MAX($B$5:B147)+1)</f>
        <v/>
      </c>
      <c r="C148" s="17"/>
      <c r="D148" s="12"/>
      <c r="E148" s="18"/>
      <c r="F148" s="12"/>
      <c r="G148" s="12"/>
      <c r="H148" s="12"/>
      <c r="I148" s="16"/>
      <c r="J148" s="19" t="str">
        <f>IF(B148="","",SUMIF('Linii borderou'!$B$5:$B$2004,B148,'Linii borderou'!$I$5:$I$2004))</f>
        <v/>
      </c>
      <c r="K148" s="19" t="str">
        <f t="shared" si="8"/>
        <v/>
      </c>
      <c r="L148" s="19" t="str">
        <f t="shared" si="9"/>
        <v/>
      </c>
      <c r="M148" s="19" t="str">
        <f t="shared" si="10"/>
        <v/>
      </c>
      <c r="N148" s="19" t="str">
        <f t="shared" si="11"/>
        <v/>
      </c>
      <c r="O148" s="20" t="str">
        <f>IF(AND(B148="",D148=""),"",TRIM(IF(COUNTIF($B$5:$B$504,B148)&gt;1,"Număr dublat. ","")&amp;IF(OR(C148="",D148="",F148="",G148="",H148="",I148=""),"Date incomplete. ","")&amp;IF(AND(E148&lt;&gt;"",NOT(AND(LEN(E148)=13,ISNUMBER(-E148),IFERROR(MOD(SUMPRODUCT(MID(E148,{1,2,3,4,5,6,7,8,9,10,11,12},1)*{2,7,9,1,4,6,3,5,8,2,7,9}),11)-9*(MOD(SUMPRODUCT(MID(E148,{1,2,3,4,5,6,7,8,9,10,11,12},1)*{2,7,9,1,4,6,3,5,8,2,7,9}),11)=10)=--MID(E148,13,1),FALSE)))),"CNP invalid – verifică cifrele. ",IF(E148="","Lipsește CNP-ul. ",""))&amp;IF(COUNTIF('Linii borderou'!$B$5:$B$2004,B148)=0,"Nicio linie pe borderou. ","")&amp;IF(AND(I148="Numerar",N(N148)&gt;Plafon),"Numerar peste plafonul zilnic pentru această persoană ("&amp;FIXED(N148,2)&amp;" lei): plătește prin bancă. ","")))</f>
        <v/>
      </c>
    </row>
    <row r="149" spans="2:15" x14ac:dyDescent="0.2">
      <c r="B149" s="16" t="str">
        <f>IF(D149="","",MAX($B$5:B148)+1)</f>
        <v/>
      </c>
      <c r="C149" s="17"/>
      <c r="D149" s="12"/>
      <c r="E149" s="18"/>
      <c r="F149" s="12"/>
      <c r="G149" s="12"/>
      <c r="H149" s="12"/>
      <c r="I149" s="16"/>
      <c r="J149" s="19" t="str">
        <f>IF(B149="","",SUMIF('Linii borderou'!$B$5:$B$2004,B149,'Linii borderou'!$I$5:$I$2004))</f>
        <v/>
      </c>
      <c r="K149" s="19" t="str">
        <f t="shared" si="8"/>
        <v/>
      </c>
      <c r="L149" s="19" t="str">
        <f t="shared" si="9"/>
        <v/>
      </c>
      <c r="M149" s="19" t="str">
        <f t="shared" si="10"/>
        <v/>
      </c>
      <c r="N149" s="19" t="str">
        <f t="shared" si="11"/>
        <v/>
      </c>
      <c r="O149" s="20" t="str">
        <f>IF(AND(B149="",D149=""),"",TRIM(IF(COUNTIF($B$5:$B$504,B149)&gt;1,"Număr dublat. ","")&amp;IF(OR(C149="",D149="",F149="",G149="",H149="",I149=""),"Date incomplete. ","")&amp;IF(AND(E149&lt;&gt;"",NOT(AND(LEN(E149)=13,ISNUMBER(-E149),IFERROR(MOD(SUMPRODUCT(MID(E149,{1,2,3,4,5,6,7,8,9,10,11,12},1)*{2,7,9,1,4,6,3,5,8,2,7,9}),11)-9*(MOD(SUMPRODUCT(MID(E149,{1,2,3,4,5,6,7,8,9,10,11,12},1)*{2,7,9,1,4,6,3,5,8,2,7,9}),11)=10)=--MID(E149,13,1),FALSE)))),"CNP invalid – verifică cifrele. ",IF(E149="","Lipsește CNP-ul. ",""))&amp;IF(COUNTIF('Linii borderou'!$B$5:$B$2004,B149)=0,"Nicio linie pe borderou. ","")&amp;IF(AND(I149="Numerar",N(N149)&gt;Plafon),"Numerar peste plafonul zilnic pentru această persoană ("&amp;FIXED(N149,2)&amp;" lei): plătește prin bancă. ","")))</f>
        <v/>
      </c>
    </row>
    <row r="150" spans="2:15" x14ac:dyDescent="0.2">
      <c r="B150" s="16" t="str">
        <f>IF(D150="","",MAX($B$5:B149)+1)</f>
        <v/>
      </c>
      <c r="C150" s="17"/>
      <c r="D150" s="12"/>
      <c r="E150" s="18"/>
      <c r="F150" s="12"/>
      <c r="G150" s="12"/>
      <c r="H150" s="12"/>
      <c r="I150" s="16"/>
      <c r="J150" s="19" t="str">
        <f>IF(B150="","",SUMIF('Linii borderou'!$B$5:$B$2004,B150,'Linii borderou'!$I$5:$I$2004))</f>
        <v/>
      </c>
      <c r="K150" s="19" t="str">
        <f t="shared" si="8"/>
        <v/>
      </c>
      <c r="L150" s="19" t="str">
        <f t="shared" si="9"/>
        <v/>
      </c>
      <c r="M150" s="19" t="str">
        <f t="shared" si="10"/>
        <v/>
      </c>
      <c r="N150" s="19" t="str">
        <f t="shared" si="11"/>
        <v/>
      </c>
      <c r="O150" s="20" t="str">
        <f>IF(AND(B150="",D150=""),"",TRIM(IF(COUNTIF($B$5:$B$504,B150)&gt;1,"Număr dublat. ","")&amp;IF(OR(C150="",D150="",F150="",G150="",H150="",I150=""),"Date incomplete. ","")&amp;IF(AND(E150&lt;&gt;"",NOT(AND(LEN(E150)=13,ISNUMBER(-E150),IFERROR(MOD(SUMPRODUCT(MID(E150,{1,2,3,4,5,6,7,8,9,10,11,12},1)*{2,7,9,1,4,6,3,5,8,2,7,9}),11)-9*(MOD(SUMPRODUCT(MID(E150,{1,2,3,4,5,6,7,8,9,10,11,12},1)*{2,7,9,1,4,6,3,5,8,2,7,9}),11)=10)=--MID(E150,13,1),FALSE)))),"CNP invalid – verifică cifrele. ",IF(E150="","Lipsește CNP-ul. ",""))&amp;IF(COUNTIF('Linii borderou'!$B$5:$B$2004,B150)=0,"Nicio linie pe borderou. ","")&amp;IF(AND(I150="Numerar",N(N150)&gt;Plafon),"Numerar peste plafonul zilnic pentru această persoană ("&amp;FIXED(N150,2)&amp;" lei): plătește prin bancă. ","")))</f>
        <v/>
      </c>
    </row>
    <row r="151" spans="2:15" x14ac:dyDescent="0.2">
      <c r="B151" s="16" t="str">
        <f>IF(D151="","",MAX($B$5:B150)+1)</f>
        <v/>
      </c>
      <c r="C151" s="17"/>
      <c r="D151" s="12"/>
      <c r="E151" s="18"/>
      <c r="F151" s="12"/>
      <c r="G151" s="12"/>
      <c r="H151" s="12"/>
      <c r="I151" s="16"/>
      <c r="J151" s="19" t="str">
        <f>IF(B151="","",SUMIF('Linii borderou'!$B$5:$B$2004,B151,'Linii borderou'!$I$5:$I$2004))</f>
        <v/>
      </c>
      <c r="K151" s="19" t="str">
        <f t="shared" si="8"/>
        <v/>
      </c>
      <c r="L151" s="19" t="str">
        <f t="shared" si="9"/>
        <v/>
      </c>
      <c r="M151" s="19" t="str">
        <f t="shared" si="10"/>
        <v/>
      </c>
      <c r="N151" s="19" t="str">
        <f t="shared" si="11"/>
        <v/>
      </c>
      <c r="O151" s="20" t="str">
        <f>IF(AND(B151="",D151=""),"",TRIM(IF(COUNTIF($B$5:$B$504,B151)&gt;1,"Număr dublat. ","")&amp;IF(OR(C151="",D151="",F151="",G151="",H151="",I151=""),"Date incomplete. ","")&amp;IF(AND(E151&lt;&gt;"",NOT(AND(LEN(E151)=13,ISNUMBER(-E151),IFERROR(MOD(SUMPRODUCT(MID(E151,{1,2,3,4,5,6,7,8,9,10,11,12},1)*{2,7,9,1,4,6,3,5,8,2,7,9}),11)-9*(MOD(SUMPRODUCT(MID(E151,{1,2,3,4,5,6,7,8,9,10,11,12},1)*{2,7,9,1,4,6,3,5,8,2,7,9}),11)=10)=--MID(E151,13,1),FALSE)))),"CNP invalid – verifică cifrele. ",IF(E151="","Lipsește CNP-ul. ",""))&amp;IF(COUNTIF('Linii borderou'!$B$5:$B$2004,B151)=0,"Nicio linie pe borderou. ","")&amp;IF(AND(I151="Numerar",N(N151)&gt;Plafon),"Numerar peste plafonul zilnic pentru această persoană ("&amp;FIXED(N151,2)&amp;" lei): plătește prin bancă. ","")))</f>
        <v/>
      </c>
    </row>
    <row r="152" spans="2:15" x14ac:dyDescent="0.2">
      <c r="B152" s="16" t="str">
        <f>IF(D152="","",MAX($B$5:B151)+1)</f>
        <v/>
      </c>
      <c r="C152" s="17"/>
      <c r="D152" s="12"/>
      <c r="E152" s="18"/>
      <c r="F152" s="12"/>
      <c r="G152" s="12"/>
      <c r="H152" s="12"/>
      <c r="I152" s="16"/>
      <c r="J152" s="19" t="str">
        <f>IF(B152="","",SUMIF('Linii borderou'!$B$5:$B$2004,B152,'Linii borderou'!$I$5:$I$2004))</f>
        <v/>
      </c>
      <c r="K152" s="19" t="str">
        <f t="shared" si="8"/>
        <v/>
      </c>
      <c r="L152" s="19" t="str">
        <f t="shared" si="9"/>
        <v/>
      </c>
      <c r="M152" s="19" t="str">
        <f t="shared" si="10"/>
        <v/>
      </c>
      <c r="N152" s="19" t="str">
        <f t="shared" si="11"/>
        <v/>
      </c>
      <c r="O152" s="20" t="str">
        <f>IF(AND(B152="",D152=""),"",TRIM(IF(COUNTIF($B$5:$B$504,B152)&gt;1,"Număr dublat. ","")&amp;IF(OR(C152="",D152="",F152="",G152="",H152="",I152=""),"Date incomplete. ","")&amp;IF(AND(E152&lt;&gt;"",NOT(AND(LEN(E152)=13,ISNUMBER(-E152),IFERROR(MOD(SUMPRODUCT(MID(E152,{1,2,3,4,5,6,7,8,9,10,11,12},1)*{2,7,9,1,4,6,3,5,8,2,7,9}),11)-9*(MOD(SUMPRODUCT(MID(E152,{1,2,3,4,5,6,7,8,9,10,11,12},1)*{2,7,9,1,4,6,3,5,8,2,7,9}),11)=10)=--MID(E152,13,1),FALSE)))),"CNP invalid – verifică cifrele. ",IF(E152="","Lipsește CNP-ul. ",""))&amp;IF(COUNTIF('Linii borderou'!$B$5:$B$2004,B152)=0,"Nicio linie pe borderou. ","")&amp;IF(AND(I152="Numerar",N(N152)&gt;Plafon),"Numerar peste plafonul zilnic pentru această persoană ("&amp;FIXED(N152,2)&amp;" lei): plătește prin bancă. ","")))</f>
        <v/>
      </c>
    </row>
    <row r="153" spans="2:15" x14ac:dyDescent="0.2">
      <c r="B153" s="16" t="str">
        <f>IF(D153="","",MAX($B$5:B152)+1)</f>
        <v/>
      </c>
      <c r="C153" s="17"/>
      <c r="D153" s="12"/>
      <c r="E153" s="18"/>
      <c r="F153" s="12"/>
      <c r="G153" s="12"/>
      <c r="H153" s="12"/>
      <c r="I153" s="16"/>
      <c r="J153" s="19" t="str">
        <f>IF(B153="","",SUMIF('Linii borderou'!$B$5:$B$2004,B153,'Linii borderou'!$I$5:$I$2004))</f>
        <v/>
      </c>
      <c r="K153" s="19" t="str">
        <f t="shared" si="8"/>
        <v/>
      </c>
      <c r="L153" s="19" t="str">
        <f t="shared" si="9"/>
        <v/>
      </c>
      <c r="M153" s="19" t="str">
        <f t="shared" si="10"/>
        <v/>
      </c>
      <c r="N153" s="19" t="str">
        <f t="shared" si="11"/>
        <v/>
      </c>
      <c r="O153" s="20" t="str">
        <f>IF(AND(B153="",D153=""),"",TRIM(IF(COUNTIF($B$5:$B$504,B153)&gt;1,"Număr dublat. ","")&amp;IF(OR(C153="",D153="",F153="",G153="",H153="",I153=""),"Date incomplete. ","")&amp;IF(AND(E153&lt;&gt;"",NOT(AND(LEN(E153)=13,ISNUMBER(-E153),IFERROR(MOD(SUMPRODUCT(MID(E153,{1,2,3,4,5,6,7,8,9,10,11,12},1)*{2,7,9,1,4,6,3,5,8,2,7,9}),11)-9*(MOD(SUMPRODUCT(MID(E153,{1,2,3,4,5,6,7,8,9,10,11,12},1)*{2,7,9,1,4,6,3,5,8,2,7,9}),11)=10)=--MID(E153,13,1),FALSE)))),"CNP invalid – verifică cifrele. ",IF(E153="","Lipsește CNP-ul. ",""))&amp;IF(COUNTIF('Linii borderou'!$B$5:$B$2004,B153)=0,"Nicio linie pe borderou. ","")&amp;IF(AND(I153="Numerar",N(N153)&gt;Plafon),"Numerar peste plafonul zilnic pentru această persoană ("&amp;FIXED(N153,2)&amp;" lei): plătește prin bancă. ","")))</f>
        <v/>
      </c>
    </row>
    <row r="154" spans="2:15" x14ac:dyDescent="0.2">
      <c r="B154" s="16" t="str">
        <f>IF(D154="","",MAX($B$5:B153)+1)</f>
        <v/>
      </c>
      <c r="C154" s="17"/>
      <c r="D154" s="12"/>
      <c r="E154" s="18"/>
      <c r="F154" s="12"/>
      <c r="G154" s="12"/>
      <c r="H154" s="12"/>
      <c r="I154" s="16"/>
      <c r="J154" s="19" t="str">
        <f>IF(B154="","",SUMIF('Linii borderou'!$B$5:$B$2004,B154,'Linii borderou'!$I$5:$I$2004))</f>
        <v/>
      </c>
      <c r="K154" s="19" t="str">
        <f t="shared" si="8"/>
        <v/>
      </c>
      <c r="L154" s="19" t="str">
        <f t="shared" si="9"/>
        <v/>
      </c>
      <c r="M154" s="19" t="str">
        <f t="shared" si="10"/>
        <v/>
      </c>
      <c r="N154" s="19" t="str">
        <f t="shared" si="11"/>
        <v/>
      </c>
      <c r="O154" s="20" t="str">
        <f>IF(AND(B154="",D154=""),"",TRIM(IF(COUNTIF($B$5:$B$504,B154)&gt;1,"Număr dublat. ","")&amp;IF(OR(C154="",D154="",F154="",G154="",H154="",I154=""),"Date incomplete. ","")&amp;IF(AND(E154&lt;&gt;"",NOT(AND(LEN(E154)=13,ISNUMBER(-E154),IFERROR(MOD(SUMPRODUCT(MID(E154,{1,2,3,4,5,6,7,8,9,10,11,12},1)*{2,7,9,1,4,6,3,5,8,2,7,9}),11)-9*(MOD(SUMPRODUCT(MID(E154,{1,2,3,4,5,6,7,8,9,10,11,12},1)*{2,7,9,1,4,6,3,5,8,2,7,9}),11)=10)=--MID(E154,13,1),FALSE)))),"CNP invalid – verifică cifrele. ",IF(E154="","Lipsește CNP-ul. ",""))&amp;IF(COUNTIF('Linii borderou'!$B$5:$B$2004,B154)=0,"Nicio linie pe borderou. ","")&amp;IF(AND(I154="Numerar",N(N154)&gt;Plafon),"Numerar peste plafonul zilnic pentru această persoană ("&amp;FIXED(N154,2)&amp;" lei): plătește prin bancă. ","")))</f>
        <v/>
      </c>
    </row>
    <row r="155" spans="2:15" x14ac:dyDescent="0.2">
      <c r="B155" s="16" t="str">
        <f>IF(D155="","",MAX($B$5:B154)+1)</f>
        <v/>
      </c>
      <c r="C155" s="17"/>
      <c r="D155" s="12"/>
      <c r="E155" s="18"/>
      <c r="F155" s="12"/>
      <c r="G155" s="12"/>
      <c r="H155" s="12"/>
      <c r="I155" s="16"/>
      <c r="J155" s="19" t="str">
        <f>IF(B155="","",SUMIF('Linii borderou'!$B$5:$B$2004,B155,'Linii borderou'!$I$5:$I$2004))</f>
        <v/>
      </c>
      <c r="K155" s="19" t="str">
        <f t="shared" si="8"/>
        <v/>
      </c>
      <c r="L155" s="19" t="str">
        <f t="shared" si="9"/>
        <v/>
      </c>
      <c r="M155" s="19" t="str">
        <f t="shared" si="10"/>
        <v/>
      </c>
      <c r="N155" s="19" t="str">
        <f t="shared" si="11"/>
        <v/>
      </c>
      <c r="O155" s="20" t="str">
        <f>IF(AND(B155="",D155=""),"",TRIM(IF(COUNTIF($B$5:$B$504,B155)&gt;1,"Număr dublat. ","")&amp;IF(OR(C155="",D155="",F155="",G155="",H155="",I155=""),"Date incomplete. ","")&amp;IF(AND(E155&lt;&gt;"",NOT(AND(LEN(E155)=13,ISNUMBER(-E155),IFERROR(MOD(SUMPRODUCT(MID(E155,{1,2,3,4,5,6,7,8,9,10,11,12},1)*{2,7,9,1,4,6,3,5,8,2,7,9}),11)-9*(MOD(SUMPRODUCT(MID(E155,{1,2,3,4,5,6,7,8,9,10,11,12},1)*{2,7,9,1,4,6,3,5,8,2,7,9}),11)=10)=--MID(E155,13,1),FALSE)))),"CNP invalid – verifică cifrele. ",IF(E155="","Lipsește CNP-ul. ",""))&amp;IF(COUNTIF('Linii borderou'!$B$5:$B$2004,B155)=0,"Nicio linie pe borderou. ","")&amp;IF(AND(I155="Numerar",N(N155)&gt;Plafon),"Numerar peste plafonul zilnic pentru această persoană ("&amp;FIXED(N155,2)&amp;" lei): plătește prin bancă. ","")))</f>
        <v/>
      </c>
    </row>
    <row r="156" spans="2:15" x14ac:dyDescent="0.2">
      <c r="B156" s="16" t="str">
        <f>IF(D156="","",MAX($B$5:B155)+1)</f>
        <v/>
      </c>
      <c r="C156" s="17"/>
      <c r="D156" s="12"/>
      <c r="E156" s="18"/>
      <c r="F156" s="12"/>
      <c r="G156" s="12"/>
      <c r="H156" s="12"/>
      <c r="I156" s="16"/>
      <c r="J156" s="19" t="str">
        <f>IF(B156="","",SUMIF('Linii borderou'!$B$5:$B$2004,B156,'Linii borderou'!$I$5:$I$2004))</f>
        <v/>
      </c>
      <c r="K156" s="19" t="str">
        <f t="shared" si="8"/>
        <v/>
      </c>
      <c r="L156" s="19" t="str">
        <f t="shared" si="9"/>
        <v/>
      </c>
      <c r="M156" s="19" t="str">
        <f t="shared" si="10"/>
        <v/>
      </c>
      <c r="N156" s="19" t="str">
        <f t="shared" si="11"/>
        <v/>
      </c>
      <c r="O156" s="20" t="str">
        <f>IF(AND(B156="",D156=""),"",TRIM(IF(COUNTIF($B$5:$B$504,B156)&gt;1,"Număr dublat. ","")&amp;IF(OR(C156="",D156="",F156="",G156="",H156="",I156=""),"Date incomplete. ","")&amp;IF(AND(E156&lt;&gt;"",NOT(AND(LEN(E156)=13,ISNUMBER(-E156),IFERROR(MOD(SUMPRODUCT(MID(E156,{1,2,3,4,5,6,7,8,9,10,11,12},1)*{2,7,9,1,4,6,3,5,8,2,7,9}),11)-9*(MOD(SUMPRODUCT(MID(E156,{1,2,3,4,5,6,7,8,9,10,11,12},1)*{2,7,9,1,4,6,3,5,8,2,7,9}),11)=10)=--MID(E156,13,1),FALSE)))),"CNP invalid – verifică cifrele. ",IF(E156="","Lipsește CNP-ul. ",""))&amp;IF(COUNTIF('Linii borderou'!$B$5:$B$2004,B156)=0,"Nicio linie pe borderou. ","")&amp;IF(AND(I156="Numerar",N(N156)&gt;Plafon),"Numerar peste plafonul zilnic pentru această persoană ("&amp;FIXED(N156,2)&amp;" lei): plătește prin bancă. ","")))</f>
        <v/>
      </c>
    </row>
    <row r="157" spans="2:15" x14ac:dyDescent="0.2">
      <c r="B157" s="16" t="str">
        <f>IF(D157="","",MAX($B$5:B156)+1)</f>
        <v/>
      </c>
      <c r="C157" s="17"/>
      <c r="D157" s="12"/>
      <c r="E157" s="18"/>
      <c r="F157" s="12"/>
      <c r="G157" s="12"/>
      <c r="H157" s="12"/>
      <c r="I157" s="16"/>
      <c r="J157" s="19" t="str">
        <f>IF(B157="","",SUMIF('Linii borderou'!$B$5:$B$2004,B157,'Linii borderou'!$I$5:$I$2004))</f>
        <v/>
      </c>
      <c r="K157" s="19" t="str">
        <f t="shared" si="8"/>
        <v/>
      </c>
      <c r="L157" s="19" t="str">
        <f t="shared" si="9"/>
        <v/>
      </c>
      <c r="M157" s="19" t="str">
        <f t="shared" si="10"/>
        <v/>
      </c>
      <c r="N157" s="19" t="str">
        <f t="shared" si="11"/>
        <v/>
      </c>
      <c r="O157" s="20" t="str">
        <f>IF(AND(B157="",D157=""),"",TRIM(IF(COUNTIF($B$5:$B$504,B157)&gt;1,"Număr dublat. ","")&amp;IF(OR(C157="",D157="",F157="",G157="",H157="",I157=""),"Date incomplete. ","")&amp;IF(AND(E157&lt;&gt;"",NOT(AND(LEN(E157)=13,ISNUMBER(-E157),IFERROR(MOD(SUMPRODUCT(MID(E157,{1,2,3,4,5,6,7,8,9,10,11,12},1)*{2,7,9,1,4,6,3,5,8,2,7,9}),11)-9*(MOD(SUMPRODUCT(MID(E157,{1,2,3,4,5,6,7,8,9,10,11,12},1)*{2,7,9,1,4,6,3,5,8,2,7,9}),11)=10)=--MID(E157,13,1),FALSE)))),"CNP invalid – verifică cifrele. ",IF(E157="","Lipsește CNP-ul. ",""))&amp;IF(COUNTIF('Linii borderou'!$B$5:$B$2004,B157)=0,"Nicio linie pe borderou. ","")&amp;IF(AND(I157="Numerar",N(N157)&gt;Plafon),"Numerar peste plafonul zilnic pentru această persoană ("&amp;FIXED(N157,2)&amp;" lei): plătește prin bancă. ","")))</f>
        <v/>
      </c>
    </row>
    <row r="158" spans="2:15" x14ac:dyDescent="0.2">
      <c r="B158" s="16" t="str">
        <f>IF(D158="","",MAX($B$5:B157)+1)</f>
        <v/>
      </c>
      <c r="C158" s="17"/>
      <c r="D158" s="12"/>
      <c r="E158" s="18"/>
      <c r="F158" s="12"/>
      <c r="G158" s="12"/>
      <c r="H158" s="12"/>
      <c r="I158" s="16"/>
      <c r="J158" s="19" t="str">
        <f>IF(B158="","",SUMIF('Linii borderou'!$B$5:$B$2004,B158,'Linii borderou'!$I$5:$I$2004))</f>
        <v/>
      </c>
      <c r="K158" s="19" t="str">
        <f t="shared" si="8"/>
        <v/>
      </c>
      <c r="L158" s="19" t="str">
        <f t="shared" si="9"/>
        <v/>
      </c>
      <c r="M158" s="19" t="str">
        <f t="shared" si="10"/>
        <v/>
      </c>
      <c r="N158" s="19" t="str">
        <f t="shared" si="11"/>
        <v/>
      </c>
      <c r="O158" s="20" t="str">
        <f>IF(AND(B158="",D158=""),"",TRIM(IF(COUNTIF($B$5:$B$504,B158)&gt;1,"Număr dublat. ","")&amp;IF(OR(C158="",D158="",F158="",G158="",H158="",I158=""),"Date incomplete. ","")&amp;IF(AND(E158&lt;&gt;"",NOT(AND(LEN(E158)=13,ISNUMBER(-E158),IFERROR(MOD(SUMPRODUCT(MID(E158,{1,2,3,4,5,6,7,8,9,10,11,12},1)*{2,7,9,1,4,6,3,5,8,2,7,9}),11)-9*(MOD(SUMPRODUCT(MID(E158,{1,2,3,4,5,6,7,8,9,10,11,12},1)*{2,7,9,1,4,6,3,5,8,2,7,9}),11)=10)=--MID(E158,13,1),FALSE)))),"CNP invalid – verifică cifrele. ",IF(E158="","Lipsește CNP-ul. ",""))&amp;IF(COUNTIF('Linii borderou'!$B$5:$B$2004,B158)=0,"Nicio linie pe borderou. ","")&amp;IF(AND(I158="Numerar",N(N158)&gt;Plafon),"Numerar peste plafonul zilnic pentru această persoană ("&amp;FIXED(N158,2)&amp;" lei): plătește prin bancă. ","")))</f>
        <v/>
      </c>
    </row>
    <row r="159" spans="2:15" x14ac:dyDescent="0.2">
      <c r="B159" s="16" t="str">
        <f>IF(D159="","",MAX($B$5:B158)+1)</f>
        <v/>
      </c>
      <c r="C159" s="17"/>
      <c r="D159" s="12"/>
      <c r="E159" s="18"/>
      <c r="F159" s="12"/>
      <c r="G159" s="12"/>
      <c r="H159" s="12"/>
      <c r="I159" s="16"/>
      <c r="J159" s="19" t="str">
        <f>IF(B159="","",SUMIF('Linii borderou'!$B$5:$B$2004,B159,'Linii borderou'!$I$5:$I$2004))</f>
        <v/>
      </c>
      <c r="K159" s="19" t="str">
        <f t="shared" si="8"/>
        <v/>
      </c>
      <c r="L159" s="19" t="str">
        <f t="shared" si="9"/>
        <v/>
      </c>
      <c r="M159" s="19" t="str">
        <f t="shared" si="10"/>
        <v/>
      </c>
      <c r="N159" s="19" t="str">
        <f t="shared" si="11"/>
        <v/>
      </c>
      <c r="O159" s="20" t="str">
        <f>IF(AND(B159="",D159=""),"",TRIM(IF(COUNTIF($B$5:$B$504,B159)&gt;1,"Număr dublat. ","")&amp;IF(OR(C159="",D159="",F159="",G159="",H159="",I159=""),"Date incomplete. ","")&amp;IF(AND(E159&lt;&gt;"",NOT(AND(LEN(E159)=13,ISNUMBER(-E159),IFERROR(MOD(SUMPRODUCT(MID(E159,{1,2,3,4,5,6,7,8,9,10,11,12},1)*{2,7,9,1,4,6,3,5,8,2,7,9}),11)-9*(MOD(SUMPRODUCT(MID(E159,{1,2,3,4,5,6,7,8,9,10,11,12},1)*{2,7,9,1,4,6,3,5,8,2,7,9}),11)=10)=--MID(E159,13,1),FALSE)))),"CNP invalid – verifică cifrele. ",IF(E159="","Lipsește CNP-ul. ",""))&amp;IF(COUNTIF('Linii borderou'!$B$5:$B$2004,B159)=0,"Nicio linie pe borderou. ","")&amp;IF(AND(I159="Numerar",N(N159)&gt;Plafon),"Numerar peste plafonul zilnic pentru această persoană ("&amp;FIXED(N159,2)&amp;" lei): plătește prin bancă. ","")))</f>
        <v/>
      </c>
    </row>
    <row r="160" spans="2:15" x14ac:dyDescent="0.2">
      <c r="B160" s="16" t="str">
        <f>IF(D160="","",MAX($B$5:B159)+1)</f>
        <v/>
      </c>
      <c r="C160" s="17"/>
      <c r="D160" s="12"/>
      <c r="E160" s="18"/>
      <c r="F160" s="12"/>
      <c r="G160" s="12"/>
      <c r="H160" s="12"/>
      <c r="I160" s="16"/>
      <c r="J160" s="19" t="str">
        <f>IF(B160="","",SUMIF('Linii borderou'!$B$5:$B$2004,B160,'Linii borderou'!$I$5:$I$2004))</f>
        <v/>
      </c>
      <c r="K160" s="19" t="str">
        <f t="shared" si="8"/>
        <v/>
      </c>
      <c r="L160" s="19" t="str">
        <f t="shared" si="9"/>
        <v/>
      </c>
      <c r="M160" s="19" t="str">
        <f t="shared" si="10"/>
        <v/>
      </c>
      <c r="N160" s="19" t="str">
        <f t="shared" si="11"/>
        <v/>
      </c>
      <c r="O160" s="20" t="str">
        <f>IF(AND(B160="",D160=""),"",TRIM(IF(COUNTIF($B$5:$B$504,B160)&gt;1,"Număr dublat. ","")&amp;IF(OR(C160="",D160="",F160="",G160="",H160="",I160=""),"Date incomplete. ","")&amp;IF(AND(E160&lt;&gt;"",NOT(AND(LEN(E160)=13,ISNUMBER(-E160),IFERROR(MOD(SUMPRODUCT(MID(E160,{1,2,3,4,5,6,7,8,9,10,11,12},1)*{2,7,9,1,4,6,3,5,8,2,7,9}),11)-9*(MOD(SUMPRODUCT(MID(E160,{1,2,3,4,5,6,7,8,9,10,11,12},1)*{2,7,9,1,4,6,3,5,8,2,7,9}),11)=10)=--MID(E160,13,1),FALSE)))),"CNP invalid – verifică cifrele. ",IF(E160="","Lipsește CNP-ul. ",""))&amp;IF(COUNTIF('Linii borderou'!$B$5:$B$2004,B160)=0,"Nicio linie pe borderou. ","")&amp;IF(AND(I160="Numerar",N(N160)&gt;Plafon),"Numerar peste plafonul zilnic pentru această persoană ("&amp;FIXED(N160,2)&amp;" lei): plătește prin bancă. ","")))</f>
        <v/>
      </c>
    </row>
    <row r="161" spans="2:15" x14ac:dyDescent="0.2">
      <c r="B161" s="16" t="str">
        <f>IF(D161="","",MAX($B$5:B160)+1)</f>
        <v/>
      </c>
      <c r="C161" s="17"/>
      <c r="D161" s="12"/>
      <c r="E161" s="18"/>
      <c r="F161" s="12"/>
      <c r="G161" s="12"/>
      <c r="H161" s="12"/>
      <c r="I161" s="16"/>
      <c r="J161" s="19" t="str">
        <f>IF(B161="","",SUMIF('Linii borderou'!$B$5:$B$2004,B161,'Linii borderou'!$I$5:$I$2004))</f>
        <v/>
      </c>
      <c r="K161" s="19" t="str">
        <f t="shared" si="8"/>
        <v/>
      </c>
      <c r="L161" s="19" t="str">
        <f t="shared" si="9"/>
        <v/>
      </c>
      <c r="M161" s="19" t="str">
        <f t="shared" si="10"/>
        <v/>
      </c>
      <c r="N161" s="19" t="str">
        <f t="shared" si="11"/>
        <v/>
      </c>
      <c r="O161" s="20" t="str">
        <f>IF(AND(B161="",D161=""),"",TRIM(IF(COUNTIF($B$5:$B$504,B161)&gt;1,"Număr dublat. ","")&amp;IF(OR(C161="",D161="",F161="",G161="",H161="",I161=""),"Date incomplete. ","")&amp;IF(AND(E161&lt;&gt;"",NOT(AND(LEN(E161)=13,ISNUMBER(-E161),IFERROR(MOD(SUMPRODUCT(MID(E161,{1,2,3,4,5,6,7,8,9,10,11,12},1)*{2,7,9,1,4,6,3,5,8,2,7,9}),11)-9*(MOD(SUMPRODUCT(MID(E161,{1,2,3,4,5,6,7,8,9,10,11,12},1)*{2,7,9,1,4,6,3,5,8,2,7,9}),11)=10)=--MID(E161,13,1),FALSE)))),"CNP invalid – verifică cifrele. ",IF(E161="","Lipsește CNP-ul. ",""))&amp;IF(COUNTIF('Linii borderou'!$B$5:$B$2004,B161)=0,"Nicio linie pe borderou. ","")&amp;IF(AND(I161="Numerar",N(N161)&gt;Plafon),"Numerar peste plafonul zilnic pentru această persoană ("&amp;FIXED(N161,2)&amp;" lei): plătește prin bancă. ","")))</f>
        <v/>
      </c>
    </row>
    <row r="162" spans="2:15" x14ac:dyDescent="0.2">
      <c r="B162" s="16" t="str">
        <f>IF(D162="","",MAX($B$5:B161)+1)</f>
        <v/>
      </c>
      <c r="C162" s="17"/>
      <c r="D162" s="12"/>
      <c r="E162" s="18"/>
      <c r="F162" s="12"/>
      <c r="G162" s="12"/>
      <c r="H162" s="12"/>
      <c r="I162" s="16"/>
      <c r="J162" s="19" t="str">
        <f>IF(B162="","",SUMIF('Linii borderou'!$B$5:$B$2004,B162,'Linii borderou'!$I$5:$I$2004))</f>
        <v/>
      </c>
      <c r="K162" s="19" t="str">
        <f t="shared" si="8"/>
        <v/>
      </c>
      <c r="L162" s="19" t="str">
        <f t="shared" si="9"/>
        <v/>
      </c>
      <c r="M162" s="19" t="str">
        <f t="shared" si="10"/>
        <v/>
      </c>
      <c r="N162" s="19" t="str">
        <f t="shared" si="11"/>
        <v/>
      </c>
      <c r="O162" s="20" t="str">
        <f>IF(AND(B162="",D162=""),"",TRIM(IF(COUNTIF($B$5:$B$504,B162)&gt;1,"Număr dublat. ","")&amp;IF(OR(C162="",D162="",F162="",G162="",H162="",I162=""),"Date incomplete. ","")&amp;IF(AND(E162&lt;&gt;"",NOT(AND(LEN(E162)=13,ISNUMBER(-E162),IFERROR(MOD(SUMPRODUCT(MID(E162,{1,2,3,4,5,6,7,8,9,10,11,12},1)*{2,7,9,1,4,6,3,5,8,2,7,9}),11)-9*(MOD(SUMPRODUCT(MID(E162,{1,2,3,4,5,6,7,8,9,10,11,12},1)*{2,7,9,1,4,6,3,5,8,2,7,9}),11)=10)=--MID(E162,13,1),FALSE)))),"CNP invalid – verifică cifrele. ",IF(E162="","Lipsește CNP-ul. ",""))&amp;IF(COUNTIF('Linii borderou'!$B$5:$B$2004,B162)=0,"Nicio linie pe borderou. ","")&amp;IF(AND(I162="Numerar",N(N162)&gt;Plafon),"Numerar peste plafonul zilnic pentru această persoană ("&amp;FIXED(N162,2)&amp;" lei): plătește prin bancă. ","")))</f>
        <v/>
      </c>
    </row>
    <row r="163" spans="2:15" x14ac:dyDescent="0.2">
      <c r="B163" s="16" t="str">
        <f>IF(D163="","",MAX($B$5:B162)+1)</f>
        <v/>
      </c>
      <c r="C163" s="17"/>
      <c r="D163" s="12"/>
      <c r="E163" s="18"/>
      <c r="F163" s="12"/>
      <c r="G163" s="12"/>
      <c r="H163" s="12"/>
      <c r="I163" s="16"/>
      <c r="J163" s="19" t="str">
        <f>IF(B163="","",SUMIF('Linii borderou'!$B$5:$B$2004,B163,'Linii borderou'!$I$5:$I$2004))</f>
        <v/>
      </c>
      <c r="K163" s="19" t="str">
        <f t="shared" si="8"/>
        <v/>
      </c>
      <c r="L163" s="19" t="str">
        <f t="shared" si="9"/>
        <v/>
      </c>
      <c r="M163" s="19" t="str">
        <f t="shared" si="10"/>
        <v/>
      </c>
      <c r="N163" s="19" t="str">
        <f t="shared" si="11"/>
        <v/>
      </c>
      <c r="O163" s="20" t="str">
        <f>IF(AND(B163="",D163=""),"",TRIM(IF(COUNTIF($B$5:$B$504,B163)&gt;1,"Număr dublat. ","")&amp;IF(OR(C163="",D163="",F163="",G163="",H163="",I163=""),"Date incomplete. ","")&amp;IF(AND(E163&lt;&gt;"",NOT(AND(LEN(E163)=13,ISNUMBER(-E163),IFERROR(MOD(SUMPRODUCT(MID(E163,{1,2,3,4,5,6,7,8,9,10,11,12},1)*{2,7,9,1,4,6,3,5,8,2,7,9}),11)-9*(MOD(SUMPRODUCT(MID(E163,{1,2,3,4,5,6,7,8,9,10,11,12},1)*{2,7,9,1,4,6,3,5,8,2,7,9}),11)=10)=--MID(E163,13,1),FALSE)))),"CNP invalid – verifică cifrele. ",IF(E163="","Lipsește CNP-ul. ",""))&amp;IF(COUNTIF('Linii borderou'!$B$5:$B$2004,B163)=0,"Nicio linie pe borderou. ","")&amp;IF(AND(I163="Numerar",N(N163)&gt;Plafon),"Numerar peste plafonul zilnic pentru această persoană ("&amp;FIXED(N163,2)&amp;" lei): plătește prin bancă. ","")))</f>
        <v/>
      </c>
    </row>
    <row r="164" spans="2:15" x14ac:dyDescent="0.2">
      <c r="B164" s="16" t="str">
        <f>IF(D164="","",MAX($B$5:B163)+1)</f>
        <v/>
      </c>
      <c r="C164" s="17"/>
      <c r="D164" s="12"/>
      <c r="E164" s="18"/>
      <c r="F164" s="12"/>
      <c r="G164" s="12"/>
      <c r="H164" s="12"/>
      <c r="I164" s="16"/>
      <c r="J164" s="19" t="str">
        <f>IF(B164="","",SUMIF('Linii borderou'!$B$5:$B$2004,B164,'Linii borderou'!$I$5:$I$2004))</f>
        <v/>
      </c>
      <c r="K164" s="19" t="str">
        <f t="shared" si="8"/>
        <v/>
      </c>
      <c r="L164" s="19" t="str">
        <f t="shared" si="9"/>
        <v/>
      </c>
      <c r="M164" s="19" t="str">
        <f t="shared" si="10"/>
        <v/>
      </c>
      <c r="N164" s="19" t="str">
        <f t="shared" si="11"/>
        <v/>
      </c>
      <c r="O164" s="20" t="str">
        <f>IF(AND(B164="",D164=""),"",TRIM(IF(COUNTIF($B$5:$B$504,B164)&gt;1,"Număr dublat. ","")&amp;IF(OR(C164="",D164="",F164="",G164="",H164="",I164=""),"Date incomplete. ","")&amp;IF(AND(E164&lt;&gt;"",NOT(AND(LEN(E164)=13,ISNUMBER(-E164),IFERROR(MOD(SUMPRODUCT(MID(E164,{1,2,3,4,5,6,7,8,9,10,11,12},1)*{2,7,9,1,4,6,3,5,8,2,7,9}),11)-9*(MOD(SUMPRODUCT(MID(E164,{1,2,3,4,5,6,7,8,9,10,11,12},1)*{2,7,9,1,4,6,3,5,8,2,7,9}),11)=10)=--MID(E164,13,1),FALSE)))),"CNP invalid – verifică cifrele. ",IF(E164="","Lipsește CNP-ul. ",""))&amp;IF(COUNTIF('Linii borderou'!$B$5:$B$2004,B164)=0,"Nicio linie pe borderou. ","")&amp;IF(AND(I164="Numerar",N(N164)&gt;Plafon),"Numerar peste plafonul zilnic pentru această persoană ("&amp;FIXED(N164,2)&amp;" lei): plătește prin bancă. ","")))</f>
        <v/>
      </c>
    </row>
    <row r="165" spans="2:15" x14ac:dyDescent="0.2">
      <c r="B165" s="16" t="str">
        <f>IF(D165="","",MAX($B$5:B164)+1)</f>
        <v/>
      </c>
      <c r="C165" s="17"/>
      <c r="D165" s="12"/>
      <c r="E165" s="18"/>
      <c r="F165" s="12"/>
      <c r="G165" s="12"/>
      <c r="H165" s="12"/>
      <c r="I165" s="16"/>
      <c r="J165" s="19" t="str">
        <f>IF(B165="","",SUMIF('Linii borderou'!$B$5:$B$2004,B165,'Linii borderou'!$I$5:$I$2004))</f>
        <v/>
      </c>
      <c r="K165" s="19" t="str">
        <f t="shared" si="8"/>
        <v/>
      </c>
      <c r="L165" s="19" t="str">
        <f t="shared" si="9"/>
        <v/>
      </c>
      <c r="M165" s="19" t="str">
        <f t="shared" si="10"/>
        <v/>
      </c>
      <c r="N165" s="19" t="str">
        <f t="shared" si="11"/>
        <v/>
      </c>
      <c r="O165" s="20" t="str">
        <f>IF(AND(B165="",D165=""),"",TRIM(IF(COUNTIF($B$5:$B$504,B165)&gt;1,"Număr dublat. ","")&amp;IF(OR(C165="",D165="",F165="",G165="",H165="",I165=""),"Date incomplete. ","")&amp;IF(AND(E165&lt;&gt;"",NOT(AND(LEN(E165)=13,ISNUMBER(-E165),IFERROR(MOD(SUMPRODUCT(MID(E165,{1,2,3,4,5,6,7,8,9,10,11,12},1)*{2,7,9,1,4,6,3,5,8,2,7,9}),11)-9*(MOD(SUMPRODUCT(MID(E165,{1,2,3,4,5,6,7,8,9,10,11,12},1)*{2,7,9,1,4,6,3,5,8,2,7,9}),11)=10)=--MID(E165,13,1),FALSE)))),"CNP invalid – verifică cifrele. ",IF(E165="","Lipsește CNP-ul. ",""))&amp;IF(COUNTIF('Linii borderou'!$B$5:$B$2004,B165)=0,"Nicio linie pe borderou. ","")&amp;IF(AND(I165="Numerar",N(N165)&gt;Plafon),"Numerar peste plafonul zilnic pentru această persoană ("&amp;FIXED(N165,2)&amp;" lei): plătește prin bancă. ","")))</f>
        <v/>
      </c>
    </row>
    <row r="166" spans="2:15" x14ac:dyDescent="0.2">
      <c r="B166" s="16" t="str">
        <f>IF(D166="","",MAX($B$5:B165)+1)</f>
        <v/>
      </c>
      <c r="C166" s="17"/>
      <c r="D166" s="12"/>
      <c r="E166" s="18"/>
      <c r="F166" s="12"/>
      <c r="G166" s="12"/>
      <c r="H166" s="12"/>
      <c r="I166" s="16"/>
      <c r="J166" s="19" t="str">
        <f>IF(B166="","",SUMIF('Linii borderou'!$B$5:$B$2004,B166,'Linii borderou'!$I$5:$I$2004))</f>
        <v/>
      </c>
      <c r="K166" s="19" t="str">
        <f t="shared" si="8"/>
        <v/>
      </c>
      <c r="L166" s="19" t="str">
        <f t="shared" si="9"/>
        <v/>
      </c>
      <c r="M166" s="19" t="str">
        <f t="shared" si="10"/>
        <v/>
      </c>
      <c r="N166" s="19" t="str">
        <f t="shared" si="11"/>
        <v/>
      </c>
      <c r="O166" s="20" t="str">
        <f>IF(AND(B166="",D166=""),"",TRIM(IF(COUNTIF($B$5:$B$504,B166)&gt;1,"Număr dublat. ","")&amp;IF(OR(C166="",D166="",F166="",G166="",H166="",I166=""),"Date incomplete. ","")&amp;IF(AND(E166&lt;&gt;"",NOT(AND(LEN(E166)=13,ISNUMBER(-E166),IFERROR(MOD(SUMPRODUCT(MID(E166,{1,2,3,4,5,6,7,8,9,10,11,12},1)*{2,7,9,1,4,6,3,5,8,2,7,9}),11)-9*(MOD(SUMPRODUCT(MID(E166,{1,2,3,4,5,6,7,8,9,10,11,12},1)*{2,7,9,1,4,6,3,5,8,2,7,9}),11)=10)=--MID(E166,13,1),FALSE)))),"CNP invalid – verifică cifrele. ",IF(E166="","Lipsește CNP-ul. ",""))&amp;IF(COUNTIF('Linii borderou'!$B$5:$B$2004,B166)=0,"Nicio linie pe borderou. ","")&amp;IF(AND(I166="Numerar",N(N166)&gt;Plafon),"Numerar peste plafonul zilnic pentru această persoană ("&amp;FIXED(N166,2)&amp;" lei): plătește prin bancă. ","")))</f>
        <v/>
      </c>
    </row>
    <row r="167" spans="2:15" x14ac:dyDescent="0.2">
      <c r="B167" s="16" t="str">
        <f>IF(D167="","",MAX($B$5:B166)+1)</f>
        <v/>
      </c>
      <c r="C167" s="17"/>
      <c r="D167" s="12"/>
      <c r="E167" s="18"/>
      <c r="F167" s="12"/>
      <c r="G167" s="12"/>
      <c r="H167" s="12"/>
      <c r="I167" s="16"/>
      <c r="J167" s="19" t="str">
        <f>IF(B167="","",SUMIF('Linii borderou'!$B$5:$B$2004,B167,'Linii borderou'!$I$5:$I$2004))</f>
        <v/>
      </c>
      <c r="K167" s="19" t="str">
        <f t="shared" si="8"/>
        <v/>
      </c>
      <c r="L167" s="19" t="str">
        <f t="shared" si="9"/>
        <v/>
      </c>
      <c r="M167" s="19" t="str">
        <f t="shared" si="10"/>
        <v/>
      </c>
      <c r="N167" s="19" t="str">
        <f t="shared" si="11"/>
        <v/>
      </c>
      <c r="O167" s="20" t="str">
        <f>IF(AND(B167="",D167=""),"",TRIM(IF(COUNTIF($B$5:$B$504,B167)&gt;1,"Număr dublat. ","")&amp;IF(OR(C167="",D167="",F167="",G167="",H167="",I167=""),"Date incomplete. ","")&amp;IF(AND(E167&lt;&gt;"",NOT(AND(LEN(E167)=13,ISNUMBER(-E167),IFERROR(MOD(SUMPRODUCT(MID(E167,{1,2,3,4,5,6,7,8,9,10,11,12},1)*{2,7,9,1,4,6,3,5,8,2,7,9}),11)-9*(MOD(SUMPRODUCT(MID(E167,{1,2,3,4,5,6,7,8,9,10,11,12},1)*{2,7,9,1,4,6,3,5,8,2,7,9}),11)=10)=--MID(E167,13,1),FALSE)))),"CNP invalid – verifică cifrele. ",IF(E167="","Lipsește CNP-ul. ",""))&amp;IF(COUNTIF('Linii borderou'!$B$5:$B$2004,B167)=0,"Nicio linie pe borderou. ","")&amp;IF(AND(I167="Numerar",N(N167)&gt;Plafon),"Numerar peste plafonul zilnic pentru această persoană ("&amp;FIXED(N167,2)&amp;" lei): plătește prin bancă. ","")))</f>
        <v/>
      </c>
    </row>
    <row r="168" spans="2:15" x14ac:dyDescent="0.2">
      <c r="B168" s="16" t="str">
        <f>IF(D168="","",MAX($B$5:B167)+1)</f>
        <v/>
      </c>
      <c r="C168" s="17"/>
      <c r="D168" s="12"/>
      <c r="E168" s="18"/>
      <c r="F168" s="12"/>
      <c r="G168" s="12"/>
      <c r="H168" s="12"/>
      <c r="I168" s="16"/>
      <c r="J168" s="19" t="str">
        <f>IF(B168="","",SUMIF('Linii borderou'!$B$5:$B$2004,B168,'Linii borderou'!$I$5:$I$2004))</f>
        <v/>
      </c>
      <c r="K168" s="19" t="str">
        <f t="shared" si="8"/>
        <v/>
      </c>
      <c r="L168" s="19" t="str">
        <f t="shared" si="9"/>
        <v/>
      </c>
      <c r="M168" s="19" t="str">
        <f t="shared" si="10"/>
        <v/>
      </c>
      <c r="N168" s="19" t="str">
        <f t="shared" si="11"/>
        <v/>
      </c>
      <c r="O168" s="20" t="str">
        <f>IF(AND(B168="",D168=""),"",TRIM(IF(COUNTIF($B$5:$B$504,B168)&gt;1,"Număr dublat. ","")&amp;IF(OR(C168="",D168="",F168="",G168="",H168="",I168=""),"Date incomplete. ","")&amp;IF(AND(E168&lt;&gt;"",NOT(AND(LEN(E168)=13,ISNUMBER(-E168),IFERROR(MOD(SUMPRODUCT(MID(E168,{1,2,3,4,5,6,7,8,9,10,11,12},1)*{2,7,9,1,4,6,3,5,8,2,7,9}),11)-9*(MOD(SUMPRODUCT(MID(E168,{1,2,3,4,5,6,7,8,9,10,11,12},1)*{2,7,9,1,4,6,3,5,8,2,7,9}),11)=10)=--MID(E168,13,1),FALSE)))),"CNP invalid – verifică cifrele. ",IF(E168="","Lipsește CNP-ul. ",""))&amp;IF(COUNTIF('Linii borderou'!$B$5:$B$2004,B168)=0,"Nicio linie pe borderou. ","")&amp;IF(AND(I168="Numerar",N(N168)&gt;Plafon),"Numerar peste plafonul zilnic pentru această persoană ("&amp;FIXED(N168,2)&amp;" lei): plătește prin bancă. ","")))</f>
        <v/>
      </c>
    </row>
    <row r="169" spans="2:15" x14ac:dyDescent="0.2">
      <c r="B169" s="16" t="str">
        <f>IF(D169="","",MAX($B$5:B168)+1)</f>
        <v/>
      </c>
      <c r="C169" s="17"/>
      <c r="D169" s="12"/>
      <c r="E169" s="18"/>
      <c r="F169" s="12"/>
      <c r="G169" s="12"/>
      <c r="H169" s="12"/>
      <c r="I169" s="16"/>
      <c r="J169" s="19" t="str">
        <f>IF(B169="","",SUMIF('Linii borderou'!$B$5:$B$2004,B169,'Linii borderou'!$I$5:$I$2004))</f>
        <v/>
      </c>
      <c r="K169" s="19" t="str">
        <f t="shared" si="8"/>
        <v/>
      </c>
      <c r="L169" s="19" t="str">
        <f t="shared" si="9"/>
        <v/>
      </c>
      <c r="M169" s="19" t="str">
        <f t="shared" si="10"/>
        <v/>
      </c>
      <c r="N169" s="19" t="str">
        <f t="shared" si="11"/>
        <v/>
      </c>
      <c r="O169" s="20" t="str">
        <f>IF(AND(B169="",D169=""),"",TRIM(IF(COUNTIF($B$5:$B$504,B169)&gt;1,"Număr dublat. ","")&amp;IF(OR(C169="",D169="",F169="",G169="",H169="",I169=""),"Date incomplete. ","")&amp;IF(AND(E169&lt;&gt;"",NOT(AND(LEN(E169)=13,ISNUMBER(-E169),IFERROR(MOD(SUMPRODUCT(MID(E169,{1,2,3,4,5,6,7,8,9,10,11,12},1)*{2,7,9,1,4,6,3,5,8,2,7,9}),11)-9*(MOD(SUMPRODUCT(MID(E169,{1,2,3,4,5,6,7,8,9,10,11,12},1)*{2,7,9,1,4,6,3,5,8,2,7,9}),11)=10)=--MID(E169,13,1),FALSE)))),"CNP invalid – verifică cifrele. ",IF(E169="","Lipsește CNP-ul. ",""))&amp;IF(COUNTIF('Linii borderou'!$B$5:$B$2004,B169)=0,"Nicio linie pe borderou. ","")&amp;IF(AND(I169="Numerar",N(N169)&gt;Plafon),"Numerar peste plafonul zilnic pentru această persoană ("&amp;FIXED(N169,2)&amp;" lei): plătește prin bancă. ","")))</f>
        <v/>
      </c>
    </row>
    <row r="170" spans="2:15" x14ac:dyDescent="0.2">
      <c r="B170" s="16" t="str">
        <f>IF(D170="","",MAX($B$5:B169)+1)</f>
        <v/>
      </c>
      <c r="C170" s="17"/>
      <c r="D170" s="12"/>
      <c r="E170" s="18"/>
      <c r="F170" s="12"/>
      <c r="G170" s="12"/>
      <c r="H170" s="12"/>
      <c r="I170" s="16"/>
      <c r="J170" s="19" t="str">
        <f>IF(B170="","",SUMIF('Linii borderou'!$B$5:$B$2004,B170,'Linii borderou'!$I$5:$I$2004))</f>
        <v/>
      </c>
      <c r="K170" s="19" t="str">
        <f t="shared" si="8"/>
        <v/>
      </c>
      <c r="L170" s="19" t="str">
        <f t="shared" si="9"/>
        <v/>
      </c>
      <c r="M170" s="19" t="str">
        <f t="shared" si="10"/>
        <v/>
      </c>
      <c r="N170" s="19" t="str">
        <f t="shared" si="11"/>
        <v/>
      </c>
      <c r="O170" s="20" t="str">
        <f>IF(AND(B170="",D170=""),"",TRIM(IF(COUNTIF($B$5:$B$504,B170)&gt;1,"Număr dublat. ","")&amp;IF(OR(C170="",D170="",F170="",G170="",H170="",I170=""),"Date incomplete. ","")&amp;IF(AND(E170&lt;&gt;"",NOT(AND(LEN(E170)=13,ISNUMBER(-E170),IFERROR(MOD(SUMPRODUCT(MID(E170,{1,2,3,4,5,6,7,8,9,10,11,12},1)*{2,7,9,1,4,6,3,5,8,2,7,9}),11)-9*(MOD(SUMPRODUCT(MID(E170,{1,2,3,4,5,6,7,8,9,10,11,12},1)*{2,7,9,1,4,6,3,5,8,2,7,9}),11)=10)=--MID(E170,13,1),FALSE)))),"CNP invalid – verifică cifrele. ",IF(E170="","Lipsește CNP-ul. ",""))&amp;IF(COUNTIF('Linii borderou'!$B$5:$B$2004,B170)=0,"Nicio linie pe borderou. ","")&amp;IF(AND(I170="Numerar",N(N170)&gt;Plafon),"Numerar peste plafonul zilnic pentru această persoană ("&amp;FIXED(N170,2)&amp;" lei): plătește prin bancă. ","")))</f>
        <v/>
      </c>
    </row>
    <row r="171" spans="2:15" x14ac:dyDescent="0.2">
      <c r="B171" s="16" t="str">
        <f>IF(D171="","",MAX($B$5:B170)+1)</f>
        <v/>
      </c>
      <c r="C171" s="17"/>
      <c r="D171" s="12"/>
      <c r="E171" s="18"/>
      <c r="F171" s="12"/>
      <c r="G171" s="12"/>
      <c r="H171" s="12"/>
      <c r="I171" s="16"/>
      <c r="J171" s="19" t="str">
        <f>IF(B171="","",SUMIF('Linii borderou'!$B$5:$B$2004,B171,'Linii borderou'!$I$5:$I$2004))</f>
        <v/>
      </c>
      <c r="K171" s="19" t="str">
        <f t="shared" si="8"/>
        <v/>
      </c>
      <c r="L171" s="19" t="str">
        <f t="shared" si="9"/>
        <v/>
      </c>
      <c r="M171" s="19" t="str">
        <f t="shared" si="10"/>
        <v/>
      </c>
      <c r="N171" s="19" t="str">
        <f t="shared" si="11"/>
        <v/>
      </c>
      <c r="O171" s="20" t="str">
        <f>IF(AND(B171="",D171=""),"",TRIM(IF(COUNTIF($B$5:$B$504,B171)&gt;1,"Număr dublat. ","")&amp;IF(OR(C171="",D171="",F171="",G171="",H171="",I171=""),"Date incomplete. ","")&amp;IF(AND(E171&lt;&gt;"",NOT(AND(LEN(E171)=13,ISNUMBER(-E171),IFERROR(MOD(SUMPRODUCT(MID(E171,{1,2,3,4,5,6,7,8,9,10,11,12},1)*{2,7,9,1,4,6,3,5,8,2,7,9}),11)-9*(MOD(SUMPRODUCT(MID(E171,{1,2,3,4,5,6,7,8,9,10,11,12},1)*{2,7,9,1,4,6,3,5,8,2,7,9}),11)=10)=--MID(E171,13,1),FALSE)))),"CNP invalid – verifică cifrele. ",IF(E171="","Lipsește CNP-ul. ",""))&amp;IF(COUNTIF('Linii borderou'!$B$5:$B$2004,B171)=0,"Nicio linie pe borderou. ","")&amp;IF(AND(I171="Numerar",N(N171)&gt;Plafon),"Numerar peste plafonul zilnic pentru această persoană ("&amp;FIXED(N171,2)&amp;" lei): plătește prin bancă. ","")))</f>
        <v/>
      </c>
    </row>
    <row r="172" spans="2:15" x14ac:dyDescent="0.2">
      <c r="B172" s="16" t="str">
        <f>IF(D172="","",MAX($B$5:B171)+1)</f>
        <v/>
      </c>
      <c r="C172" s="17"/>
      <c r="D172" s="12"/>
      <c r="E172" s="18"/>
      <c r="F172" s="12"/>
      <c r="G172" s="12"/>
      <c r="H172" s="12"/>
      <c r="I172" s="16"/>
      <c r="J172" s="19" t="str">
        <f>IF(B172="","",SUMIF('Linii borderou'!$B$5:$B$2004,B172,'Linii borderou'!$I$5:$I$2004))</f>
        <v/>
      </c>
      <c r="K172" s="19" t="str">
        <f t="shared" si="8"/>
        <v/>
      </c>
      <c r="L172" s="19" t="str">
        <f t="shared" si="9"/>
        <v/>
      </c>
      <c r="M172" s="19" t="str">
        <f t="shared" si="10"/>
        <v/>
      </c>
      <c r="N172" s="19" t="str">
        <f t="shared" si="11"/>
        <v/>
      </c>
      <c r="O172" s="20" t="str">
        <f>IF(AND(B172="",D172=""),"",TRIM(IF(COUNTIF($B$5:$B$504,B172)&gt;1,"Număr dublat. ","")&amp;IF(OR(C172="",D172="",F172="",G172="",H172="",I172=""),"Date incomplete. ","")&amp;IF(AND(E172&lt;&gt;"",NOT(AND(LEN(E172)=13,ISNUMBER(-E172),IFERROR(MOD(SUMPRODUCT(MID(E172,{1,2,3,4,5,6,7,8,9,10,11,12},1)*{2,7,9,1,4,6,3,5,8,2,7,9}),11)-9*(MOD(SUMPRODUCT(MID(E172,{1,2,3,4,5,6,7,8,9,10,11,12},1)*{2,7,9,1,4,6,3,5,8,2,7,9}),11)=10)=--MID(E172,13,1),FALSE)))),"CNP invalid – verifică cifrele. ",IF(E172="","Lipsește CNP-ul. ",""))&amp;IF(COUNTIF('Linii borderou'!$B$5:$B$2004,B172)=0,"Nicio linie pe borderou. ","")&amp;IF(AND(I172="Numerar",N(N172)&gt;Plafon),"Numerar peste plafonul zilnic pentru această persoană ("&amp;FIXED(N172,2)&amp;" lei): plătește prin bancă. ","")))</f>
        <v/>
      </c>
    </row>
    <row r="173" spans="2:15" x14ac:dyDescent="0.2">
      <c r="B173" s="16" t="str">
        <f>IF(D173="","",MAX($B$5:B172)+1)</f>
        <v/>
      </c>
      <c r="C173" s="17"/>
      <c r="D173" s="12"/>
      <c r="E173" s="18"/>
      <c r="F173" s="12"/>
      <c r="G173" s="12"/>
      <c r="H173" s="12"/>
      <c r="I173" s="16"/>
      <c r="J173" s="19" t="str">
        <f>IF(B173="","",SUMIF('Linii borderou'!$B$5:$B$2004,B173,'Linii borderou'!$I$5:$I$2004))</f>
        <v/>
      </c>
      <c r="K173" s="19" t="str">
        <f t="shared" si="8"/>
        <v/>
      </c>
      <c r="L173" s="19" t="str">
        <f t="shared" si="9"/>
        <v/>
      </c>
      <c r="M173" s="19" t="str">
        <f t="shared" si="10"/>
        <v/>
      </c>
      <c r="N173" s="19" t="str">
        <f t="shared" si="11"/>
        <v/>
      </c>
      <c r="O173" s="20" t="str">
        <f>IF(AND(B173="",D173=""),"",TRIM(IF(COUNTIF($B$5:$B$504,B173)&gt;1,"Număr dublat. ","")&amp;IF(OR(C173="",D173="",F173="",G173="",H173="",I173=""),"Date incomplete. ","")&amp;IF(AND(E173&lt;&gt;"",NOT(AND(LEN(E173)=13,ISNUMBER(-E173),IFERROR(MOD(SUMPRODUCT(MID(E173,{1,2,3,4,5,6,7,8,9,10,11,12},1)*{2,7,9,1,4,6,3,5,8,2,7,9}),11)-9*(MOD(SUMPRODUCT(MID(E173,{1,2,3,4,5,6,7,8,9,10,11,12},1)*{2,7,9,1,4,6,3,5,8,2,7,9}),11)=10)=--MID(E173,13,1),FALSE)))),"CNP invalid – verifică cifrele. ",IF(E173="","Lipsește CNP-ul. ",""))&amp;IF(COUNTIF('Linii borderou'!$B$5:$B$2004,B173)=0,"Nicio linie pe borderou. ","")&amp;IF(AND(I173="Numerar",N(N173)&gt;Plafon),"Numerar peste plafonul zilnic pentru această persoană ("&amp;FIXED(N173,2)&amp;" lei): plătește prin bancă. ","")))</f>
        <v/>
      </c>
    </row>
    <row r="174" spans="2:15" x14ac:dyDescent="0.2">
      <c r="B174" s="16" t="str">
        <f>IF(D174="","",MAX($B$5:B173)+1)</f>
        <v/>
      </c>
      <c r="C174" s="17"/>
      <c r="D174" s="12"/>
      <c r="E174" s="18"/>
      <c r="F174" s="12"/>
      <c r="G174" s="12"/>
      <c r="H174" s="12"/>
      <c r="I174" s="16"/>
      <c r="J174" s="19" t="str">
        <f>IF(B174="","",SUMIF('Linii borderou'!$B$5:$B$2004,B174,'Linii borderou'!$I$5:$I$2004))</f>
        <v/>
      </c>
      <c r="K174" s="19" t="str">
        <f t="shared" si="8"/>
        <v/>
      </c>
      <c r="L174" s="19" t="str">
        <f t="shared" si="9"/>
        <v/>
      </c>
      <c r="M174" s="19" t="str">
        <f t="shared" si="10"/>
        <v/>
      </c>
      <c r="N174" s="19" t="str">
        <f t="shared" si="11"/>
        <v/>
      </c>
      <c r="O174" s="20" t="str">
        <f>IF(AND(B174="",D174=""),"",TRIM(IF(COUNTIF($B$5:$B$504,B174)&gt;1,"Număr dublat. ","")&amp;IF(OR(C174="",D174="",F174="",G174="",H174="",I174=""),"Date incomplete. ","")&amp;IF(AND(E174&lt;&gt;"",NOT(AND(LEN(E174)=13,ISNUMBER(-E174),IFERROR(MOD(SUMPRODUCT(MID(E174,{1,2,3,4,5,6,7,8,9,10,11,12},1)*{2,7,9,1,4,6,3,5,8,2,7,9}),11)-9*(MOD(SUMPRODUCT(MID(E174,{1,2,3,4,5,6,7,8,9,10,11,12},1)*{2,7,9,1,4,6,3,5,8,2,7,9}),11)=10)=--MID(E174,13,1),FALSE)))),"CNP invalid – verifică cifrele. ",IF(E174="","Lipsește CNP-ul. ",""))&amp;IF(COUNTIF('Linii borderou'!$B$5:$B$2004,B174)=0,"Nicio linie pe borderou. ","")&amp;IF(AND(I174="Numerar",N(N174)&gt;Plafon),"Numerar peste plafonul zilnic pentru această persoană ("&amp;FIXED(N174,2)&amp;" lei): plătește prin bancă. ","")))</f>
        <v/>
      </c>
    </row>
    <row r="175" spans="2:15" x14ac:dyDescent="0.2">
      <c r="B175" s="16" t="str">
        <f>IF(D175="","",MAX($B$5:B174)+1)</f>
        <v/>
      </c>
      <c r="C175" s="17"/>
      <c r="D175" s="12"/>
      <c r="E175" s="18"/>
      <c r="F175" s="12"/>
      <c r="G175" s="12"/>
      <c r="H175" s="12"/>
      <c r="I175" s="16"/>
      <c r="J175" s="19" t="str">
        <f>IF(B175="","",SUMIF('Linii borderou'!$B$5:$B$2004,B175,'Linii borderou'!$I$5:$I$2004))</f>
        <v/>
      </c>
      <c r="K175" s="19" t="str">
        <f t="shared" si="8"/>
        <v/>
      </c>
      <c r="L175" s="19" t="str">
        <f t="shared" si="9"/>
        <v/>
      </c>
      <c r="M175" s="19" t="str">
        <f t="shared" si="10"/>
        <v/>
      </c>
      <c r="N175" s="19" t="str">
        <f t="shared" si="11"/>
        <v/>
      </c>
      <c r="O175" s="20" t="str">
        <f>IF(AND(B175="",D175=""),"",TRIM(IF(COUNTIF($B$5:$B$504,B175)&gt;1,"Număr dublat. ","")&amp;IF(OR(C175="",D175="",F175="",G175="",H175="",I175=""),"Date incomplete. ","")&amp;IF(AND(E175&lt;&gt;"",NOT(AND(LEN(E175)=13,ISNUMBER(-E175),IFERROR(MOD(SUMPRODUCT(MID(E175,{1,2,3,4,5,6,7,8,9,10,11,12},1)*{2,7,9,1,4,6,3,5,8,2,7,9}),11)-9*(MOD(SUMPRODUCT(MID(E175,{1,2,3,4,5,6,7,8,9,10,11,12},1)*{2,7,9,1,4,6,3,5,8,2,7,9}),11)=10)=--MID(E175,13,1),FALSE)))),"CNP invalid – verifică cifrele. ",IF(E175="","Lipsește CNP-ul. ",""))&amp;IF(COUNTIF('Linii borderou'!$B$5:$B$2004,B175)=0,"Nicio linie pe borderou. ","")&amp;IF(AND(I175="Numerar",N(N175)&gt;Plafon),"Numerar peste plafonul zilnic pentru această persoană ("&amp;FIXED(N175,2)&amp;" lei): plătește prin bancă. ","")))</f>
        <v/>
      </c>
    </row>
    <row r="176" spans="2:15" x14ac:dyDescent="0.2">
      <c r="B176" s="16" t="str">
        <f>IF(D176="","",MAX($B$5:B175)+1)</f>
        <v/>
      </c>
      <c r="C176" s="17"/>
      <c r="D176" s="12"/>
      <c r="E176" s="18"/>
      <c r="F176" s="12"/>
      <c r="G176" s="12"/>
      <c r="H176" s="12"/>
      <c r="I176" s="16"/>
      <c r="J176" s="19" t="str">
        <f>IF(B176="","",SUMIF('Linii borderou'!$B$5:$B$2004,B176,'Linii borderou'!$I$5:$I$2004))</f>
        <v/>
      </c>
      <c r="K176" s="19" t="str">
        <f t="shared" si="8"/>
        <v/>
      </c>
      <c r="L176" s="19" t="str">
        <f t="shared" si="9"/>
        <v/>
      </c>
      <c r="M176" s="19" t="str">
        <f t="shared" si="10"/>
        <v/>
      </c>
      <c r="N176" s="19" t="str">
        <f t="shared" si="11"/>
        <v/>
      </c>
      <c r="O176" s="20" t="str">
        <f>IF(AND(B176="",D176=""),"",TRIM(IF(COUNTIF($B$5:$B$504,B176)&gt;1,"Număr dublat. ","")&amp;IF(OR(C176="",D176="",F176="",G176="",H176="",I176=""),"Date incomplete. ","")&amp;IF(AND(E176&lt;&gt;"",NOT(AND(LEN(E176)=13,ISNUMBER(-E176),IFERROR(MOD(SUMPRODUCT(MID(E176,{1,2,3,4,5,6,7,8,9,10,11,12},1)*{2,7,9,1,4,6,3,5,8,2,7,9}),11)-9*(MOD(SUMPRODUCT(MID(E176,{1,2,3,4,5,6,7,8,9,10,11,12},1)*{2,7,9,1,4,6,3,5,8,2,7,9}),11)=10)=--MID(E176,13,1),FALSE)))),"CNP invalid – verifică cifrele. ",IF(E176="","Lipsește CNP-ul. ",""))&amp;IF(COUNTIF('Linii borderou'!$B$5:$B$2004,B176)=0,"Nicio linie pe borderou. ","")&amp;IF(AND(I176="Numerar",N(N176)&gt;Plafon),"Numerar peste plafonul zilnic pentru această persoană ("&amp;FIXED(N176,2)&amp;" lei): plătește prin bancă. ","")))</f>
        <v/>
      </c>
    </row>
    <row r="177" spans="2:15" x14ac:dyDescent="0.2">
      <c r="B177" s="16" t="str">
        <f>IF(D177="","",MAX($B$5:B176)+1)</f>
        <v/>
      </c>
      <c r="C177" s="17"/>
      <c r="D177" s="12"/>
      <c r="E177" s="18"/>
      <c r="F177" s="12"/>
      <c r="G177" s="12"/>
      <c r="H177" s="12"/>
      <c r="I177" s="16"/>
      <c r="J177" s="19" t="str">
        <f>IF(B177="","",SUMIF('Linii borderou'!$B$5:$B$2004,B177,'Linii borderou'!$I$5:$I$2004))</f>
        <v/>
      </c>
      <c r="K177" s="19" t="str">
        <f t="shared" si="8"/>
        <v/>
      </c>
      <c r="L177" s="19" t="str">
        <f t="shared" si="9"/>
        <v/>
      </c>
      <c r="M177" s="19" t="str">
        <f t="shared" si="10"/>
        <v/>
      </c>
      <c r="N177" s="19" t="str">
        <f t="shared" si="11"/>
        <v/>
      </c>
      <c r="O177" s="20" t="str">
        <f>IF(AND(B177="",D177=""),"",TRIM(IF(COUNTIF($B$5:$B$504,B177)&gt;1,"Număr dublat. ","")&amp;IF(OR(C177="",D177="",F177="",G177="",H177="",I177=""),"Date incomplete. ","")&amp;IF(AND(E177&lt;&gt;"",NOT(AND(LEN(E177)=13,ISNUMBER(-E177),IFERROR(MOD(SUMPRODUCT(MID(E177,{1,2,3,4,5,6,7,8,9,10,11,12},1)*{2,7,9,1,4,6,3,5,8,2,7,9}),11)-9*(MOD(SUMPRODUCT(MID(E177,{1,2,3,4,5,6,7,8,9,10,11,12},1)*{2,7,9,1,4,6,3,5,8,2,7,9}),11)=10)=--MID(E177,13,1),FALSE)))),"CNP invalid – verifică cifrele. ",IF(E177="","Lipsește CNP-ul. ",""))&amp;IF(COUNTIF('Linii borderou'!$B$5:$B$2004,B177)=0,"Nicio linie pe borderou. ","")&amp;IF(AND(I177="Numerar",N(N177)&gt;Plafon),"Numerar peste plafonul zilnic pentru această persoană ("&amp;FIXED(N177,2)&amp;" lei): plătește prin bancă. ","")))</f>
        <v/>
      </c>
    </row>
    <row r="178" spans="2:15" x14ac:dyDescent="0.2">
      <c r="B178" s="16" t="str">
        <f>IF(D178="","",MAX($B$5:B177)+1)</f>
        <v/>
      </c>
      <c r="C178" s="17"/>
      <c r="D178" s="12"/>
      <c r="E178" s="18"/>
      <c r="F178" s="12"/>
      <c r="G178" s="12"/>
      <c r="H178" s="12"/>
      <c r="I178" s="16"/>
      <c r="J178" s="19" t="str">
        <f>IF(B178="","",SUMIF('Linii borderou'!$B$5:$B$2004,B178,'Linii borderou'!$I$5:$I$2004))</f>
        <v/>
      </c>
      <c r="K178" s="19" t="str">
        <f t="shared" si="8"/>
        <v/>
      </c>
      <c r="L178" s="19" t="str">
        <f t="shared" si="9"/>
        <v/>
      </c>
      <c r="M178" s="19" t="str">
        <f t="shared" si="10"/>
        <v/>
      </c>
      <c r="N178" s="19" t="str">
        <f t="shared" si="11"/>
        <v/>
      </c>
      <c r="O178" s="20" t="str">
        <f>IF(AND(B178="",D178=""),"",TRIM(IF(COUNTIF($B$5:$B$504,B178)&gt;1,"Număr dublat. ","")&amp;IF(OR(C178="",D178="",F178="",G178="",H178="",I178=""),"Date incomplete. ","")&amp;IF(AND(E178&lt;&gt;"",NOT(AND(LEN(E178)=13,ISNUMBER(-E178),IFERROR(MOD(SUMPRODUCT(MID(E178,{1,2,3,4,5,6,7,8,9,10,11,12},1)*{2,7,9,1,4,6,3,5,8,2,7,9}),11)-9*(MOD(SUMPRODUCT(MID(E178,{1,2,3,4,5,6,7,8,9,10,11,12},1)*{2,7,9,1,4,6,3,5,8,2,7,9}),11)=10)=--MID(E178,13,1),FALSE)))),"CNP invalid – verifică cifrele. ",IF(E178="","Lipsește CNP-ul. ",""))&amp;IF(COUNTIF('Linii borderou'!$B$5:$B$2004,B178)=0,"Nicio linie pe borderou. ","")&amp;IF(AND(I178="Numerar",N(N178)&gt;Plafon),"Numerar peste plafonul zilnic pentru această persoană ("&amp;FIXED(N178,2)&amp;" lei): plătește prin bancă. ","")))</f>
        <v/>
      </c>
    </row>
    <row r="179" spans="2:15" x14ac:dyDescent="0.2">
      <c r="B179" s="16" t="str">
        <f>IF(D179="","",MAX($B$5:B178)+1)</f>
        <v/>
      </c>
      <c r="C179" s="17"/>
      <c r="D179" s="12"/>
      <c r="E179" s="18"/>
      <c r="F179" s="12"/>
      <c r="G179" s="12"/>
      <c r="H179" s="12"/>
      <c r="I179" s="16"/>
      <c r="J179" s="19" t="str">
        <f>IF(B179="","",SUMIF('Linii borderou'!$B$5:$B$2004,B179,'Linii borderou'!$I$5:$I$2004))</f>
        <v/>
      </c>
      <c r="K179" s="19" t="str">
        <f t="shared" si="8"/>
        <v/>
      </c>
      <c r="L179" s="19" t="str">
        <f t="shared" si="9"/>
        <v/>
      </c>
      <c r="M179" s="19" t="str">
        <f t="shared" si="10"/>
        <v/>
      </c>
      <c r="N179" s="19" t="str">
        <f t="shared" si="11"/>
        <v/>
      </c>
      <c r="O179" s="20" t="str">
        <f>IF(AND(B179="",D179=""),"",TRIM(IF(COUNTIF($B$5:$B$504,B179)&gt;1,"Număr dublat. ","")&amp;IF(OR(C179="",D179="",F179="",G179="",H179="",I179=""),"Date incomplete. ","")&amp;IF(AND(E179&lt;&gt;"",NOT(AND(LEN(E179)=13,ISNUMBER(-E179),IFERROR(MOD(SUMPRODUCT(MID(E179,{1,2,3,4,5,6,7,8,9,10,11,12},1)*{2,7,9,1,4,6,3,5,8,2,7,9}),11)-9*(MOD(SUMPRODUCT(MID(E179,{1,2,3,4,5,6,7,8,9,10,11,12},1)*{2,7,9,1,4,6,3,5,8,2,7,9}),11)=10)=--MID(E179,13,1),FALSE)))),"CNP invalid – verifică cifrele. ",IF(E179="","Lipsește CNP-ul. ",""))&amp;IF(COUNTIF('Linii borderou'!$B$5:$B$2004,B179)=0,"Nicio linie pe borderou. ","")&amp;IF(AND(I179="Numerar",N(N179)&gt;Plafon),"Numerar peste plafonul zilnic pentru această persoană ("&amp;FIXED(N179,2)&amp;" lei): plătește prin bancă. ","")))</f>
        <v/>
      </c>
    </row>
    <row r="180" spans="2:15" x14ac:dyDescent="0.2">
      <c r="B180" s="16" t="str">
        <f>IF(D180="","",MAX($B$5:B179)+1)</f>
        <v/>
      </c>
      <c r="C180" s="17"/>
      <c r="D180" s="12"/>
      <c r="E180" s="18"/>
      <c r="F180" s="12"/>
      <c r="G180" s="12"/>
      <c r="H180" s="12"/>
      <c r="I180" s="16"/>
      <c r="J180" s="19" t="str">
        <f>IF(B180="","",SUMIF('Linii borderou'!$B$5:$B$2004,B180,'Linii borderou'!$I$5:$I$2004))</f>
        <v/>
      </c>
      <c r="K180" s="19" t="str">
        <f t="shared" si="8"/>
        <v/>
      </c>
      <c r="L180" s="19" t="str">
        <f t="shared" si="9"/>
        <v/>
      </c>
      <c r="M180" s="19" t="str">
        <f t="shared" si="10"/>
        <v/>
      </c>
      <c r="N180" s="19" t="str">
        <f t="shared" si="11"/>
        <v/>
      </c>
      <c r="O180" s="20" t="str">
        <f>IF(AND(B180="",D180=""),"",TRIM(IF(COUNTIF($B$5:$B$504,B180)&gt;1,"Număr dublat. ","")&amp;IF(OR(C180="",D180="",F180="",G180="",H180="",I180=""),"Date incomplete. ","")&amp;IF(AND(E180&lt;&gt;"",NOT(AND(LEN(E180)=13,ISNUMBER(-E180),IFERROR(MOD(SUMPRODUCT(MID(E180,{1,2,3,4,5,6,7,8,9,10,11,12},1)*{2,7,9,1,4,6,3,5,8,2,7,9}),11)-9*(MOD(SUMPRODUCT(MID(E180,{1,2,3,4,5,6,7,8,9,10,11,12},1)*{2,7,9,1,4,6,3,5,8,2,7,9}),11)=10)=--MID(E180,13,1),FALSE)))),"CNP invalid – verifică cifrele. ",IF(E180="","Lipsește CNP-ul. ",""))&amp;IF(COUNTIF('Linii borderou'!$B$5:$B$2004,B180)=0,"Nicio linie pe borderou. ","")&amp;IF(AND(I180="Numerar",N(N180)&gt;Plafon),"Numerar peste plafonul zilnic pentru această persoană ("&amp;FIXED(N180,2)&amp;" lei): plătește prin bancă. ","")))</f>
        <v/>
      </c>
    </row>
    <row r="181" spans="2:15" x14ac:dyDescent="0.2">
      <c r="B181" s="16" t="str">
        <f>IF(D181="","",MAX($B$5:B180)+1)</f>
        <v/>
      </c>
      <c r="C181" s="17"/>
      <c r="D181" s="12"/>
      <c r="E181" s="18"/>
      <c r="F181" s="12"/>
      <c r="G181" s="12"/>
      <c r="H181" s="12"/>
      <c r="I181" s="16"/>
      <c r="J181" s="19" t="str">
        <f>IF(B181="","",SUMIF('Linii borderou'!$B$5:$B$2004,B181,'Linii borderou'!$I$5:$I$2004))</f>
        <v/>
      </c>
      <c r="K181" s="19" t="str">
        <f t="shared" si="8"/>
        <v/>
      </c>
      <c r="L181" s="19" t="str">
        <f t="shared" si="9"/>
        <v/>
      </c>
      <c r="M181" s="19" t="str">
        <f t="shared" si="10"/>
        <v/>
      </c>
      <c r="N181" s="19" t="str">
        <f t="shared" si="11"/>
        <v/>
      </c>
      <c r="O181" s="20" t="str">
        <f>IF(AND(B181="",D181=""),"",TRIM(IF(COUNTIF($B$5:$B$504,B181)&gt;1,"Număr dublat. ","")&amp;IF(OR(C181="",D181="",F181="",G181="",H181="",I181=""),"Date incomplete. ","")&amp;IF(AND(E181&lt;&gt;"",NOT(AND(LEN(E181)=13,ISNUMBER(-E181),IFERROR(MOD(SUMPRODUCT(MID(E181,{1,2,3,4,5,6,7,8,9,10,11,12},1)*{2,7,9,1,4,6,3,5,8,2,7,9}),11)-9*(MOD(SUMPRODUCT(MID(E181,{1,2,3,4,5,6,7,8,9,10,11,12},1)*{2,7,9,1,4,6,3,5,8,2,7,9}),11)=10)=--MID(E181,13,1),FALSE)))),"CNP invalid – verifică cifrele. ",IF(E181="","Lipsește CNP-ul. ",""))&amp;IF(COUNTIF('Linii borderou'!$B$5:$B$2004,B181)=0,"Nicio linie pe borderou. ","")&amp;IF(AND(I181="Numerar",N(N181)&gt;Plafon),"Numerar peste plafonul zilnic pentru această persoană ("&amp;FIXED(N181,2)&amp;" lei): plătește prin bancă. ","")))</f>
        <v/>
      </c>
    </row>
    <row r="182" spans="2:15" x14ac:dyDescent="0.2">
      <c r="B182" s="16" t="str">
        <f>IF(D182="","",MAX($B$5:B181)+1)</f>
        <v/>
      </c>
      <c r="C182" s="17"/>
      <c r="D182" s="12"/>
      <c r="E182" s="18"/>
      <c r="F182" s="12"/>
      <c r="G182" s="12"/>
      <c r="H182" s="12"/>
      <c r="I182" s="16"/>
      <c r="J182" s="19" t="str">
        <f>IF(B182="","",SUMIF('Linii borderou'!$B$5:$B$2004,B182,'Linii borderou'!$I$5:$I$2004))</f>
        <v/>
      </c>
      <c r="K182" s="19" t="str">
        <f t="shared" si="8"/>
        <v/>
      </c>
      <c r="L182" s="19" t="str">
        <f t="shared" si="9"/>
        <v/>
      </c>
      <c r="M182" s="19" t="str">
        <f t="shared" si="10"/>
        <v/>
      </c>
      <c r="N182" s="19" t="str">
        <f t="shared" si="11"/>
        <v/>
      </c>
      <c r="O182" s="20" t="str">
        <f>IF(AND(B182="",D182=""),"",TRIM(IF(COUNTIF($B$5:$B$504,B182)&gt;1,"Număr dublat. ","")&amp;IF(OR(C182="",D182="",F182="",G182="",H182="",I182=""),"Date incomplete. ","")&amp;IF(AND(E182&lt;&gt;"",NOT(AND(LEN(E182)=13,ISNUMBER(-E182),IFERROR(MOD(SUMPRODUCT(MID(E182,{1,2,3,4,5,6,7,8,9,10,11,12},1)*{2,7,9,1,4,6,3,5,8,2,7,9}),11)-9*(MOD(SUMPRODUCT(MID(E182,{1,2,3,4,5,6,7,8,9,10,11,12},1)*{2,7,9,1,4,6,3,5,8,2,7,9}),11)=10)=--MID(E182,13,1),FALSE)))),"CNP invalid – verifică cifrele. ",IF(E182="","Lipsește CNP-ul. ",""))&amp;IF(COUNTIF('Linii borderou'!$B$5:$B$2004,B182)=0,"Nicio linie pe borderou. ","")&amp;IF(AND(I182="Numerar",N(N182)&gt;Plafon),"Numerar peste plafonul zilnic pentru această persoană ("&amp;FIXED(N182,2)&amp;" lei): plătește prin bancă. ","")))</f>
        <v/>
      </c>
    </row>
    <row r="183" spans="2:15" x14ac:dyDescent="0.2">
      <c r="B183" s="16" t="str">
        <f>IF(D183="","",MAX($B$5:B182)+1)</f>
        <v/>
      </c>
      <c r="C183" s="17"/>
      <c r="D183" s="12"/>
      <c r="E183" s="18"/>
      <c r="F183" s="12"/>
      <c r="G183" s="12"/>
      <c r="H183" s="12"/>
      <c r="I183" s="16"/>
      <c r="J183" s="19" t="str">
        <f>IF(B183="","",SUMIF('Linii borderou'!$B$5:$B$2004,B183,'Linii borderou'!$I$5:$I$2004))</f>
        <v/>
      </c>
      <c r="K183" s="19" t="str">
        <f t="shared" si="8"/>
        <v/>
      </c>
      <c r="L183" s="19" t="str">
        <f t="shared" si="9"/>
        <v/>
      </c>
      <c r="M183" s="19" t="str">
        <f t="shared" si="10"/>
        <v/>
      </c>
      <c r="N183" s="19" t="str">
        <f t="shared" si="11"/>
        <v/>
      </c>
      <c r="O183" s="20" t="str">
        <f>IF(AND(B183="",D183=""),"",TRIM(IF(COUNTIF($B$5:$B$504,B183)&gt;1,"Număr dublat. ","")&amp;IF(OR(C183="",D183="",F183="",G183="",H183="",I183=""),"Date incomplete. ","")&amp;IF(AND(E183&lt;&gt;"",NOT(AND(LEN(E183)=13,ISNUMBER(-E183),IFERROR(MOD(SUMPRODUCT(MID(E183,{1,2,3,4,5,6,7,8,9,10,11,12},1)*{2,7,9,1,4,6,3,5,8,2,7,9}),11)-9*(MOD(SUMPRODUCT(MID(E183,{1,2,3,4,5,6,7,8,9,10,11,12},1)*{2,7,9,1,4,6,3,5,8,2,7,9}),11)=10)=--MID(E183,13,1),FALSE)))),"CNP invalid – verifică cifrele. ",IF(E183="","Lipsește CNP-ul. ",""))&amp;IF(COUNTIF('Linii borderou'!$B$5:$B$2004,B183)=0,"Nicio linie pe borderou. ","")&amp;IF(AND(I183="Numerar",N(N183)&gt;Plafon),"Numerar peste plafonul zilnic pentru această persoană ("&amp;FIXED(N183,2)&amp;" lei): plătește prin bancă. ","")))</f>
        <v/>
      </c>
    </row>
    <row r="184" spans="2:15" x14ac:dyDescent="0.2">
      <c r="B184" s="16" t="str">
        <f>IF(D184="","",MAX($B$5:B183)+1)</f>
        <v/>
      </c>
      <c r="C184" s="17"/>
      <c r="D184" s="12"/>
      <c r="E184" s="18"/>
      <c r="F184" s="12"/>
      <c r="G184" s="12"/>
      <c r="H184" s="12"/>
      <c r="I184" s="16"/>
      <c r="J184" s="19" t="str">
        <f>IF(B184="","",SUMIF('Linii borderou'!$B$5:$B$2004,B184,'Linii borderou'!$I$5:$I$2004))</f>
        <v/>
      </c>
      <c r="K184" s="19" t="str">
        <f t="shared" si="8"/>
        <v/>
      </c>
      <c r="L184" s="19" t="str">
        <f t="shared" si="9"/>
        <v/>
      </c>
      <c r="M184" s="19" t="str">
        <f t="shared" si="10"/>
        <v/>
      </c>
      <c r="N184" s="19" t="str">
        <f t="shared" si="11"/>
        <v/>
      </c>
      <c r="O184" s="20" t="str">
        <f>IF(AND(B184="",D184=""),"",TRIM(IF(COUNTIF($B$5:$B$504,B184)&gt;1,"Număr dublat. ","")&amp;IF(OR(C184="",D184="",F184="",G184="",H184="",I184=""),"Date incomplete. ","")&amp;IF(AND(E184&lt;&gt;"",NOT(AND(LEN(E184)=13,ISNUMBER(-E184),IFERROR(MOD(SUMPRODUCT(MID(E184,{1,2,3,4,5,6,7,8,9,10,11,12},1)*{2,7,9,1,4,6,3,5,8,2,7,9}),11)-9*(MOD(SUMPRODUCT(MID(E184,{1,2,3,4,5,6,7,8,9,10,11,12},1)*{2,7,9,1,4,6,3,5,8,2,7,9}),11)=10)=--MID(E184,13,1),FALSE)))),"CNP invalid – verifică cifrele. ",IF(E184="","Lipsește CNP-ul. ",""))&amp;IF(COUNTIF('Linii borderou'!$B$5:$B$2004,B184)=0,"Nicio linie pe borderou. ","")&amp;IF(AND(I184="Numerar",N(N184)&gt;Plafon),"Numerar peste plafonul zilnic pentru această persoană ("&amp;FIXED(N184,2)&amp;" lei): plătește prin bancă. ","")))</f>
        <v/>
      </c>
    </row>
    <row r="185" spans="2:15" x14ac:dyDescent="0.2">
      <c r="B185" s="16" t="str">
        <f>IF(D185="","",MAX($B$5:B184)+1)</f>
        <v/>
      </c>
      <c r="C185" s="17"/>
      <c r="D185" s="12"/>
      <c r="E185" s="18"/>
      <c r="F185" s="12"/>
      <c r="G185" s="12"/>
      <c r="H185" s="12"/>
      <c r="I185" s="16"/>
      <c r="J185" s="19" t="str">
        <f>IF(B185="","",SUMIF('Linii borderou'!$B$5:$B$2004,B185,'Linii borderou'!$I$5:$I$2004))</f>
        <v/>
      </c>
      <c r="K185" s="19" t="str">
        <f t="shared" si="8"/>
        <v/>
      </c>
      <c r="L185" s="19" t="str">
        <f t="shared" si="9"/>
        <v/>
      </c>
      <c r="M185" s="19" t="str">
        <f t="shared" si="10"/>
        <v/>
      </c>
      <c r="N185" s="19" t="str">
        <f t="shared" si="11"/>
        <v/>
      </c>
      <c r="O185" s="20" t="str">
        <f>IF(AND(B185="",D185=""),"",TRIM(IF(COUNTIF($B$5:$B$504,B185)&gt;1,"Număr dublat. ","")&amp;IF(OR(C185="",D185="",F185="",G185="",H185="",I185=""),"Date incomplete. ","")&amp;IF(AND(E185&lt;&gt;"",NOT(AND(LEN(E185)=13,ISNUMBER(-E185),IFERROR(MOD(SUMPRODUCT(MID(E185,{1,2,3,4,5,6,7,8,9,10,11,12},1)*{2,7,9,1,4,6,3,5,8,2,7,9}),11)-9*(MOD(SUMPRODUCT(MID(E185,{1,2,3,4,5,6,7,8,9,10,11,12},1)*{2,7,9,1,4,6,3,5,8,2,7,9}),11)=10)=--MID(E185,13,1),FALSE)))),"CNP invalid – verifică cifrele. ",IF(E185="","Lipsește CNP-ul. ",""))&amp;IF(COUNTIF('Linii borderou'!$B$5:$B$2004,B185)=0,"Nicio linie pe borderou. ","")&amp;IF(AND(I185="Numerar",N(N185)&gt;Plafon),"Numerar peste plafonul zilnic pentru această persoană ("&amp;FIXED(N185,2)&amp;" lei): plătește prin bancă. ","")))</f>
        <v/>
      </c>
    </row>
    <row r="186" spans="2:15" x14ac:dyDescent="0.2">
      <c r="B186" s="16" t="str">
        <f>IF(D186="","",MAX($B$5:B185)+1)</f>
        <v/>
      </c>
      <c r="C186" s="17"/>
      <c r="D186" s="12"/>
      <c r="E186" s="18"/>
      <c r="F186" s="12"/>
      <c r="G186" s="12"/>
      <c r="H186" s="12"/>
      <c r="I186" s="16"/>
      <c r="J186" s="19" t="str">
        <f>IF(B186="","",SUMIF('Linii borderou'!$B$5:$B$2004,B186,'Linii borderou'!$I$5:$I$2004))</f>
        <v/>
      </c>
      <c r="K186" s="19" t="str">
        <f t="shared" si="8"/>
        <v/>
      </c>
      <c r="L186" s="19" t="str">
        <f t="shared" si="9"/>
        <v/>
      </c>
      <c r="M186" s="19" t="str">
        <f t="shared" si="10"/>
        <v/>
      </c>
      <c r="N186" s="19" t="str">
        <f t="shared" si="11"/>
        <v/>
      </c>
      <c r="O186" s="20" t="str">
        <f>IF(AND(B186="",D186=""),"",TRIM(IF(COUNTIF($B$5:$B$504,B186)&gt;1,"Număr dublat. ","")&amp;IF(OR(C186="",D186="",F186="",G186="",H186="",I186=""),"Date incomplete. ","")&amp;IF(AND(E186&lt;&gt;"",NOT(AND(LEN(E186)=13,ISNUMBER(-E186),IFERROR(MOD(SUMPRODUCT(MID(E186,{1,2,3,4,5,6,7,8,9,10,11,12},1)*{2,7,9,1,4,6,3,5,8,2,7,9}),11)-9*(MOD(SUMPRODUCT(MID(E186,{1,2,3,4,5,6,7,8,9,10,11,12},1)*{2,7,9,1,4,6,3,5,8,2,7,9}),11)=10)=--MID(E186,13,1),FALSE)))),"CNP invalid – verifică cifrele. ",IF(E186="","Lipsește CNP-ul. ",""))&amp;IF(COUNTIF('Linii borderou'!$B$5:$B$2004,B186)=0,"Nicio linie pe borderou. ","")&amp;IF(AND(I186="Numerar",N(N186)&gt;Plafon),"Numerar peste plafonul zilnic pentru această persoană ("&amp;FIXED(N186,2)&amp;" lei): plătește prin bancă. ","")))</f>
        <v/>
      </c>
    </row>
    <row r="187" spans="2:15" x14ac:dyDescent="0.2">
      <c r="B187" s="16" t="str">
        <f>IF(D187="","",MAX($B$5:B186)+1)</f>
        <v/>
      </c>
      <c r="C187" s="17"/>
      <c r="D187" s="12"/>
      <c r="E187" s="18"/>
      <c r="F187" s="12"/>
      <c r="G187" s="12"/>
      <c r="H187" s="12"/>
      <c r="I187" s="16"/>
      <c r="J187" s="19" t="str">
        <f>IF(B187="","",SUMIF('Linii borderou'!$B$5:$B$2004,B187,'Linii borderou'!$I$5:$I$2004))</f>
        <v/>
      </c>
      <c r="K187" s="19" t="str">
        <f t="shared" si="8"/>
        <v/>
      </c>
      <c r="L187" s="19" t="str">
        <f t="shared" si="9"/>
        <v/>
      </c>
      <c r="M187" s="19" t="str">
        <f t="shared" si="10"/>
        <v/>
      </c>
      <c r="N187" s="19" t="str">
        <f t="shared" si="11"/>
        <v/>
      </c>
      <c r="O187" s="20" t="str">
        <f>IF(AND(B187="",D187=""),"",TRIM(IF(COUNTIF($B$5:$B$504,B187)&gt;1,"Număr dublat. ","")&amp;IF(OR(C187="",D187="",F187="",G187="",H187="",I187=""),"Date incomplete. ","")&amp;IF(AND(E187&lt;&gt;"",NOT(AND(LEN(E187)=13,ISNUMBER(-E187),IFERROR(MOD(SUMPRODUCT(MID(E187,{1,2,3,4,5,6,7,8,9,10,11,12},1)*{2,7,9,1,4,6,3,5,8,2,7,9}),11)-9*(MOD(SUMPRODUCT(MID(E187,{1,2,3,4,5,6,7,8,9,10,11,12},1)*{2,7,9,1,4,6,3,5,8,2,7,9}),11)=10)=--MID(E187,13,1),FALSE)))),"CNP invalid – verifică cifrele. ",IF(E187="","Lipsește CNP-ul. ",""))&amp;IF(COUNTIF('Linii borderou'!$B$5:$B$2004,B187)=0,"Nicio linie pe borderou. ","")&amp;IF(AND(I187="Numerar",N(N187)&gt;Plafon),"Numerar peste plafonul zilnic pentru această persoană ("&amp;FIXED(N187,2)&amp;" lei): plătește prin bancă. ","")))</f>
        <v/>
      </c>
    </row>
    <row r="188" spans="2:15" x14ac:dyDescent="0.2">
      <c r="B188" s="16" t="str">
        <f>IF(D188="","",MAX($B$5:B187)+1)</f>
        <v/>
      </c>
      <c r="C188" s="17"/>
      <c r="D188" s="12"/>
      <c r="E188" s="18"/>
      <c r="F188" s="12"/>
      <c r="G188" s="12"/>
      <c r="H188" s="12"/>
      <c r="I188" s="16"/>
      <c r="J188" s="19" t="str">
        <f>IF(B188="","",SUMIF('Linii borderou'!$B$5:$B$2004,B188,'Linii borderou'!$I$5:$I$2004))</f>
        <v/>
      </c>
      <c r="K188" s="19" t="str">
        <f t="shared" si="8"/>
        <v/>
      </c>
      <c r="L188" s="19" t="str">
        <f t="shared" si="9"/>
        <v/>
      </c>
      <c r="M188" s="19" t="str">
        <f t="shared" si="10"/>
        <v/>
      </c>
      <c r="N188" s="19" t="str">
        <f t="shared" si="11"/>
        <v/>
      </c>
      <c r="O188" s="20" t="str">
        <f>IF(AND(B188="",D188=""),"",TRIM(IF(COUNTIF($B$5:$B$504,B188)&gt;1,"Număr dublat. ","")&amp;IF(OR(C188="",D188="",F188="",G188="",H188="",I188=""),"Date incomplete. ","")&amp;IF(AND(E188&lt;&gt;"",NOT(AND(LEN(E188)=13,ISNUMBER(-E188),IFERROR(MOD(SUMPRODUCT(MID(E188,{1,2,3,4,5,6,7,8,9,10,11,12},1)*{2,7,9,1,4,6,3,5,8,2,7,9}),11)-9*(MOD(SUMPRODUCT(MID(E188,{1,2,3,4,5,6,7,8,9,10,11,12},1)*{2,7,9,1,4,6,3,5,8,2,7,9}),11)=10)=--MID(E188,13,1),FALSE)))),"CNP invalid – verifică cifrele. ",IF(E188="","Lipsește CNP-ul. ",""))&amp;IF(COUNTIF('Linii borderou'!$B$5:$B$2004,B188)=0,"Nicio linie pe borderou. ","")&amp;IF(AND(I188="Numerar",N(N188)&gt;Plafon),"Numerar peste plafonul zilnic pentru această persoană ("&amp;FIXED(N188,2)&amp;" lei): plătește prin bancă. ","")))</f>
        <v/>
      </c>
    </row>
    <row r="189" spans="2:15" x14ac:dyDescent="0.2">
      <c r="B189" s="16" t="str">
        <f>IF(D189="","",MAX($B$5:B188)+1)</f>
        <v/>
      </c>
      <c r="C189" s="17"/>
      <c r="D189" s="12"/>
      <c r="E189" s="18"/>
      <c r="F189" s="12"/>
      <c r="G189" s="12"/>
      <c r="H189" s="12"/>
      <c r="I189" s="16"/>
      <c r="J189" s="19" t="str">
        <f>IF(B189="","",SUMIF('Linii borderou'!$B$5:$B$2004,B189,'Linii borderou'!$I$5:$I$2004))</f>
        <v/>
      </c>
      <c r="K189" s="19" t="str">
        <f t="shared" si="8"/>
        <v/>
      </c>
      <c r="L189" s="19" t="str">
        <f t="shared" si="9"/>
        <v/>
      </c>
      <c r="M189" s="19" t="str">
        <f t="shared" si="10"/>
        <v/>
      </c>
      <c r="N189" s="19" t="str">
        <f t="shared" si="11"/>
        <v/>
      </c>
      <c r="O189" s="20" t="str">
        <f>IF(AND(B189="",D189=""),"",TRIM(IF(COUNTIF($B$5:$B$504,B189)&gt;1,"Număr dublat. ","")&amp;IF(OR(C189="",D189="",F189="",G189="",H189="",I189=""),"Date incomplete. ","")&amp;IF(AND(E189&lt;&gt;"",NOT(AND(LEN(E189)=13,ISNUMBER(-E189),IFERROR(MOD(SUMPRODUCT(MID(E189,{1,2,3,4,5,6,7,8,9,10,11,12},1)*{2,7,9,1,4,6,3,5,8,2,7,9}),11)-9*(MOD(SUMPRODUCT(MID(E189,{1,2,3,4,5,6,7,8,9,10,11,12},1)*{2,7,9,1,4,6,3,5,8,2,7,9}),11)=10)=--MID(E189,13,1),FALSE)))),"CNP invalid – verifică cifrele. ",IF(E189="","Lipsește CNP-ul. ",""))&amp;IF(COUNTIF('Linii borderou'!$B$5:$B$2004,B189)=0,"Nicio linie pe borderou. ","")&amp;IF(AND(I189="Numerar",N(N189)&gt;Plafon),"Numerar peste plafonul zilnic pentru această persoană ("&amp;FIXED(N189,2)&amp;" lei): plătește prin bancă. ","")))</f>
        <v/>
      </c>
    </row>
    <row r="190" spans="2:15" x14ac:dyDescent="0.2">
      <c r="B190" s="16" t="str">
        <f>IF(D190="","",MAX($B$5:B189)+1)</f>
        <v/>
      </c>
      <c r="C190" s="17"/>
      <c r="D190" s="12"/>
      <c r="E190" s="18"/>
      <c r="F190" s="12"/>
      <c r="G190" s="12"/>
      <c r="H190" s="12"/>
      <c r="I190" s="16"/>
      <c r="J190" s="19" t="str">
        <f>IF(B190="","",SUMIF('Linii borderou'!$B$5:$B$2004,B190,'Linii borderou'!$I$5:$I$2004))</f>
        <v/>
      </c>
      <c r="K190" s="19" t="str">
        <f t="shared" si="8"/>
        <v/>
      </c>
      <c r="L190" s="19" t="str">
        <f t="shared" si="9"/>
        <v/>
      </c>
      <c r="M190" s="19" t="str">
        <f t="shared" si="10"/>
        <v/>
      </c>
      <c r="N190" s="19" t="str">
        <f t="shared" si="11"/>
        <v/>
      </c>
      <c r="O190" s="20" t="str">
        <f>IF(AND(B190="",D190=""),"",TRIM(IF(COUNTIF($B$5:$B$504,B190)&gt;1,"Număr dublat. ","")&amp;IF(OR(C190="",D190="",F190="",G190="",H190="",I190=""),"Date incomplete. ","")&amp;IF(AND(E190&lt;&gt;"",NOT(AND(LEN(E190)=13,ISNUMBER(-E190),IFERROR(MOD(SUMPRODUCT(MID(E190,{1,2,3,4,5,6,7,8,9,10,11,12},1)*{2,7,9,1,4,6,3,5,8,2,7,9}),11)-9*(MOD(SUMPRODUCT(MID(E190,{1,2,3,4,5,6,7,8,9,10,11,12},1)*{2,7,9,1,4,6,3,5,8,2,7,9}),11)=10)=--MID(E190,13,1),FALSE)))),"CNP invalid – verifică cifrele. ",IF(E190="","Lipsește CNP-ul. ",""))&amp;IF(COUNTIF('Linii borderou'!$B$5:$B$2004,B190)=0,"Nicio linie pe borderou. ","")&amp;IF(AND(I190="Numerar",N(N190)&gt;Plafon),"Numerar peste plafonul zilnic pentru această persoană ("&amp;FIXED(N190,2)&amp;" lei): plătește prin bancă. ","")))</f>
        <v/>
      </c>
    </row>
    <row r="191" spans="2:15" x14ac:dyDescent="0.2">
      <c r="B191" s="16" t="str">
        <f>IF(D191="","",MAX($B$5:B190)+1)</f>
        <v/>
      </c>
      <c r="C191" s="17"/>
      <c r="D191" s="12"/>
      <c r="E191" s="18"/>
      <c r="F191" s="12"/>
      <c r="G191" s="12"/>
      <c r="H191" s="12"/>
      <c r="I191" s="16"/>
      <c r="J191" s="19" t="str">
        <f>IF(B191="","",SUMIF('Linii borderou'!$B$5:$B$2004,B191,'Linii borderou'!$I$5:$I$2004))</f>
        <v/>
      </c>
      <c r="K191" s="19" t="str">
        <f t="shared" si="8"/>
        <v/>
      </c>
      <c r="L191" s="19" t="str">
        <f t="shared" si="9"/>
        <v/>
      </c>
      <c r="M191" s="19" t="str">
        <f t="shared" si="10"/>
        <v/>
      </c>
      <c r="N191" s="19" t="str">
        <f t="shared" si="11"/>
        <v/>
      </c>
      <c r="O191" s="20" t="str">
        <f>IF(AND(B191="",D191=""),"",TRIM(IF(COUNTIF($B$5:$B$504,B191)&gt;1,"Număr dublat. ","")&amp;IF(OR(C191="",D191="",F191="",G191="",H191="",I191=""),"Date incomplete. ","")&amp;IF(AND(E191&lt;&gt;"",NOT(AND(LEN(E191)=13,ISNUMBER(-E191),IFERROR(MOD(SUMPRODUCT(MID(E191,{1,2,3,4,5,6,7,8,9,10,11,12},1)*{2,7,9,1,4,6,3,5,8,2,7,9}),11)-9*(MOD(SUMPRODUCT(MID(E191,{1,2,3,4,5,6,7,8,9,10,11,12},1)*{2,7,9,1,4,6,3,5,8,2,7,9}),11)=10)=--MID(E191,13,1),FALSE)))),"CNP invalid – verifică cifrele. ",IF(E191="","Lipsește CNP-ul. ",""))&amp;IF(COUNTIF('Linii borderou'!$B$5:$B$2004,B191)=0,"Nicio linie pe borderou. ","")&amp;IF(AND(I191="Numerar",N(N191)&gt;Plafon),"Numerar peste plafonul zilnic pentru această persoană ("&amp;FIXED(N191,2)&amp;" lei): plătește prin bancă. ","")))</f>
        <v/>
      </c>
    </row>
    <row r="192" spans="2:15" x14ac:dyDescent="0.2">
      <c r="B192" s="16" t="str">
        <f>IF(D192="","",MAX($B$5:B191)+1)</f>
        <v/>
      </c>
      <c r="C192" s="17"/>
      <c r="D192" s="12"/>
      <c r="E192" s="18"/>
      <c r="F192" s="12"/>
      <c r="G192" s="12"/>
      <c r="H192" s="12"/>
      <c r="I192" s="16"/>
      <c r="J192" s="19" t="str">
        <f>IF(B192="","",SUMIF('Linii borderou'!$B$5:$B$2004,B192,'Linii borderou'!$I$5:$I$2004))</f>
        <v/>
      </c>
      <c r="K192" s="19" t="str">
        <f t="shared" si="8"/>
        <v/>
      </c>
      <c r="L192" s="19" t="str">
        <f t="shared" si="9"/>
        <v/>
      </c>
      <c r="M192" s="19" t="str">
        <f t="shared" si="10"/>
        <v/>
      </c>
      <c r="N192" s="19" t="str">
        <f t="shared" si="11"/>
        <v/>
      </c>
      <c r="O192" s="20" t="str">
        <f>IF(AND(B192="",D192=""),"",TRIM(IF(COUNTIF($B$5:$B$504,B192)&gt;1,"Număr dublat. ","")&amp;IF(OR(C192="",D192="",F192="",G192="",H192="",I192=""),"Date incomplete. ","")&amp;IF(AND(E192&lt;&gt;"",NOT(AND(LEN(E192)=13,ISNUMBER(-E192),IFERROR(MOD(SUMPRODUCT(MID(E192,{1,2,3,4,5,6,7,8,9,10,11,12},1)*{2,7,9,1,4,6,3,5,8,2,7,9}),11)-9*(MOD(SUMPRODUCT(MID(E192,{1,2,3,4,5,6,7,8,9,10,11,12},1)*{2,7,9,1,4,6,3,5,8,2,7,9}),11)=10)=--MID(E192,13,1),FALSE)))),"CNP invalid – verifică cifrele. ",IF(E192="","Lipsește CNP-ul. ",""))&amp;IF(COUNTIF('Linii borderou'!$B$5:$B$2004,B192)=0,"Nicio linie pe borderou. ","")&amp;IF(AND(I192="Numerar",N(N192)&gt;Plafon),"Numerar peste plafonul zilnic pentru această persoană ("&amp;FIXED(N192,2)&amp;" lei): plătește prin bancă. ","")))</f>
        <v/>
      </c>
    </row>
    <row r="193" spans="2:15" x14ac:dyDescent="0.2">
      <c r="B193" s="16" t="str">
        <f>IF(D193="","",MAX($B$5:B192)+1)</f>
        <v/>
      </c>
      <c r="C193" s="17"/>
      <c r="D193" s="12"/>
      <c r="E193" s="18"/>
      <c r="F193" s="12"/>
      <c r="G193" s="12"/>
      <c r="H193" s="12"/>
      <c r="I193" s="16"/>
      <c r="J193" s="19" t="str">
        <f>IF(B193="","",SUMIF('Linii borderou'!$B$5:$B$2004,B193,'Linii borderou'!$I$5:$I$2004))</f>
        <v/>
      </c>
      <c r="K193" s="19" t="str">
        <f t="shared" si="8"/>
        <v/>
      </c>
      <c r="L193" s="19" t="str">
        <f t="shared" si="9"/>
        <v/>
      </c>
      <c r="M193" s="19" t="str">
        <f t="shared" si="10"/>
        <v/>
      </c>
      <c r="N193" s="19" t="str">
        <f t="shared" si="11"/>
        <v/>
      </c>
      <c r="O193" s="20" t="str">
        <f>IF(AND(B193="",D193=""),"",TRIM(IF(COUNTIF($B$5:$B$504,B193)&gt;1,"Număr dublat. ","")&amp;IF(OR(C193="",D193="",F193="",G193="",H193="",I193=""),"Date incomplete. ","")&amp;IF(AND(E193&lt;&gt;"",NOT(AND(LEN(E193)=13,ISNUMBER(-E193),IFERROR(MOD(SUMPRODUCT(MID(E193,{1,2,3,4,5,6,7,8,9,10,11,12},1)*{2,7,9,1,4,6,3,5,8,2,7,9}),11)-9*(MOD(SUMPRODUCT(MID(E193,{1,2,3,4,5,6,7,8,9,10,11,12},1)*{2,7,9,1,4,6,3,5,8,2,7,9}),11)=10)=--MID(E193,13,1),FALSE)))),"CNP invalid – verifică cifrele. ",IF(E193="","Lipsește CNP-ul. ",""))&amp;IF(COUNTIF('Linii borderou'!$B$5:$B$2004,B193)=0,"Nicio linie pe borderou. ","")&amp;IF(AND(I193="Numerar",N(N193)&gt;Plafon),"Numerar peste plafonul zilnic pentru această persoană ("&amp;FIXED(N193,2)&amp;" lei): plătește prin bancă. ","")))</f>
        <v/>
      </c>
    </row>
    <row r="194" spans="2:15" x14ac:dyDescent="0.2">
      <c r="B194" s="16" t="str">
        <f>IF(D194="","",MAX($B$5:B193)+1)</f>
        <v/>
      </c>
      <c r="C194" s="17"/>
      <c r="D194" s="12"/>
      <c r="E194" s="18"/>
      <c r="F194" s="12"/>
      <c r="G194" s="12"/>
      <c r="H194" s="12"/>
      <c r="I194" s="16"/>
      <c r="J194" s="19" t="str">
        <f>IF(B194="","",SUMIF('Linii borderou'!$B$5:$B$2004,B194,'Linii borderou'!$I$5:$I$2004))</f>
        <v/>
      </c>
      <c r="K194" s="19" t="str">
        <f t="shared" si="8"/>
        <v/>
      </c>
      <c r="L194" s="19" t="str">
        <f t="shared" si="9"/>
        <v/>
      </c>
      <c r="M194" s="19" t="str">
        <f t="shared" si="10"/>
        <v/>
      </c>
      <c r="N194" s="19" t="str">
        <f t="shared" si="11"/>
        <v/>
      </c>
      <c r="O194" s="20" t="str">
        <f>IF(AND(B194="",D194=""),"",TRIM(IF(COUNTIF($B$5:$B$504,B194)&gt;1,"Număr dublat. ","")&amp;IF(OR(C194="",D194="",F194="",G194="",H194="",I194=""),"Date incomplete. ","")&amp;IF(AND(E194&lt;&gt;"",NOT(AND(LEN(E194)=13,ISNUMBER(-E194),IFERROR(MOD(SUMPRODUCT(MID(E194,{1,2,3,4,5,6,7,8,9,10,11,12},1)*{2,7,9,1,4,6,3,5,8,2,7,9}),11)-9*(MOD(SUMPRODUCT(MID(E194,{1,2,3,4,5,6,7,8,9,10,11,12},1)*{2,7,9,1,4,6,3,5,8,2,7,9}),11)=10)=--MID(E194,13,1),FALSE)))),"CNP invalid – verifică cifrele. ",IF(E194="","Lipsește CNP-ul. ",""))&amp;IF(COUNTIF('Linii borderou'!$B$5:$B$2004,B194)=0,"Nicio linie pe borderou. ","")&amp;IF(AND(I194="Numerar",N(N194)&gt;Plafon),"Numerar peste plafonul zilnic pentru această persoană ("&amp;FIXED(N194,2)&amp;" lei): plătește prin bancă. ","")))</f>
        <v/>
      </c>
    </row>
    <row r="195" spans="2:15" x14ac:dyDescent="0.2">
      <c r="B195" s="16" t="str">
        <f>IF(D195="","",MAX($B$5:B194)+1)</f>
        <v/>
      </c>
      <c r="C195" s="17"/>
      <c r="D195" s="12"/>
      <c r="E195" s="18"/>
      <c r="F195" s="12"/>
      <c r="G195" s="12"/>
      <c r="H195" s="12"/>
      <c r="I195" s="16"/>
      <c r="J195" s="19" t="str">
        <f>IF(B195="","",SUMIF('Linii borderou'!$B$5:$B$2004,B195,'Linii borderou'!$I$5:$I$2004))</f>
        <v/>
      </c>
      <c r="K195" s="19" t="str">
        <f t="shared" si="8"/>
        <v/>
      </c>
      <c r="L195" s="19" t="str">
        <f t="shared" si="9"/>
        <v/>
      </c>
      <c r="M195" s="19" t="str">
        <f t="shared" si="10"/>
        <v/>
      </c>
      <c r="N195" s="19" t="str">
        <f t="shared" si="11"/>
        <v/>
      </c>
      <c r="O195" s="20" t="str">
        <f>IF(AND(B195="",D195=""),"",TRIM(IF(COUNTIF($B$5:$B$504,B195)&gt;1,"Număr dublat. ","")&amp;IF(OR(C195="",D195="",F195="",G195="",H195="",I195=""),"Date incomplete. ","")&amp;IF(AND(E195&lt;&gt;"",NOT(AND(LEN(E195)=13,ISNUMBER(-E195),IFERROR(MOD(SUMPRODUCT(MID(E195,{1,2,3,4,5,6,7,8,9,10,11,12},1)*{2,7,9,1,4,6,3,5,8,2,7,9}),11)-9*(MOD(SUMPRODUCT(MID(E195,{1,2,3,4,5,6,7,8,9,10,11,12},1)*{2,7,9,1,4,6,3,5,8,2,7,9}),11)=10)=--MID(E195,13,1),FALSE)))),"CNP invalid – verifică cifrele. ",IF(E195="","Lipsește CNP-ul. ",""))&amp;IF(COUNTIF('Linii borderou'!$B$5:$B$2004,B195)=0,"Nicio linie pe borderou. ","")&amp;IF(AND(I195="Numerar",N(N195)&gt;Plafon),"Numerar peste plafonul zilnic pentru această persoană ("&amp;FIXED(N195,2)&amp;" lei): plătește prin bancă. ","")))</f>
        <v/>
      </c>
    </row>
    <row r="196" spans="2:15" x14ac:dyDescent="0.2">
      <c r="B196" s="16" t="str">
        <f>IF(D196="","",MAX($B$5:B195)+1)</f>
        <v/>
      </c>
      <c r="C196" s="17"/>
      <c r="D196" s="12"/>
      <c r="E196" s="18"/>
      <c r="F196" s="12"/>
      <c r="G196" s="12"/>
      <c r="H196" s="12"/>
      <c r="I196" s="16"/>
      <c r="J196" s="19" t="str">
        <f>IF(B196="","",SUMIF('Linii borderou'!$B$5:$B$2004,B196,'Linii borderou'!$I$5:$I$2004))</f>
        <v/>
      </c>
      <c r="K196" s="19" t="str">
        <f t="shared" si="8"/>
        <v/>
      </c>
      <c r="L196" s="19" t="str">
        <f t="shared" si="9"/>
        <v/>
      </c>
      <c r="M196" s="19" t="str">
        <f t="shared" si="10"/>
        <v/>
      </c>
      <c r="N196" s="19" t="str">
        <f t="shared" si="11"/>
        <v/>
      </c>
      <c r="O196" s="20" t="str">
        <f>IF(AND(B196="",D196=""),"",TRIM(IF(COUNTIF($B$5:$B$504,B196)&gt;1,"Număr dublat. ","")&amp;IF(OR(C196="",D196="",F196="",G196="",H196="",I196=""),"Date incomplete. ","")&amp;IF(AND(E196&lt;&gt;"",NOT(AND(LEN(E196)=13,ISNUMBER(-E196),IFERROR(MOD(SUMPRODUCT(MID(E196,{1,2,3,4,5,6,7,8,9,10,11,12},1)*{2,7,9,1,4,6,3,5,8,2,7,9}),11)-9*(MOD(SUMPRODUCT(MID(E196,{1,2,3,4,5,6,7,8,9,10,11,12},1)*{2,7,9,1,4,6,3,5,8,2,7,9}),11)=10)=--MID(E196,13,1),FALSE)))),"CNP invalid – verifică cifrele. ",IF(E196="","Lipsește CNP-ul. ",""))&amp;IF(COUNTIF('Linii borderou'!$B$5:$B$2004,B196)=0,"Nicio linie pe borderou. ","")&amp;IF(AND(I196="Numerar",N(N196)&gt;Plafon),"Numerar peste plafonul zilnic pentru această persoană ("&amp;FIXED(N196,2)&amp;" lei): plătește prin bancă. ","")))</f>
        <v/>
      </c>
    </row>
    <row r="197" spans="2:15" x14ac:dyDescent="0.2">
      <c r="B197" s="16" t="str">
        <f>IF(D197="","",MAX($B$5:B196)+1)</f>
        <v/>
      </c>
      <c r="C197" s="17"/>
      <c r="D197" s="12"/>
      <c r="E197" s="18"/>
      <c r="F197" s="12"/>
      <c r="G197" s="12"/>
      <c r="H197" s="12"/>
      <c r="I197" s="16"/>
      <c r="J197" s="19" t="str">
        <f>IF(B197="","",SUMIF('Linii borderou'!$B$5:$B$2004,B197,'Linii borderou'!$I$5:$I$2004))</f>
        <v/>
      </c>
      <c r="K197" s="19" t="str">
        <f t="shared" ref="K197:K260" si="12">IF(OR(B197="",H197=""),"",ROUND(J197*IFERROR(VLOOKUP(H197,TabelAch,2,FALSE),0),2))</f>
        <v/>
      </c>
      <c r="L197" s="19" t="str">
        <f t="shared" ref="L197:L260" si="13">IF(OR(B197="",H197=""),"",ROUND(J197*IFERROR(VLOOKUP(H197,TabelAch,3,FALSE),0),2))</f>
        <v/>
      </c>
      <c r="M197" s="19" t="str">
        <f t="shared" ref="M197:M260" si="14">IF(B197="","",J197-N(K197)-N(L197))</f>
        <v/>
      </c>
      <c r="N197" s="19" t="str">
        <f t="shared" ref="N197:N260" si="15">IF(OR(B197="",E197=""),"",SUMIFS($M$5:$M$504,$E$5:$E$504,E197,$C$5:$C$504,C197,$I$5:$I$504,"Numerar"))</f>
        <v/>
      </c>
      <c r="O197" s="20" t="str">
        <f>IF(AND(B197="",D197=""),"",TRIM(IF(COUNTIF($B$5:$B$504,B197)&gt;1,"Număr dublat. ","")&amp;IF(OR(C197="",D197="",F197="",G197="",H197="",I197=""),"Date incomplete. ","")&amp;IF(AND(E197&lt;&gt;"",NOT(AND(LEN(E197)=13,ISNUMBER(-E197),IFERROR(MOD(SUMPRODUCT(MID(E197,{1,2,3,4,5,6,7,8,9,10,11,12},1)*{2,7,9,1,4,6,3,5,8,2,7,9}),11)-9*(MOD(SUMPRODUCT(MID(E197,{1,2,3,4,5,6,7,8,9,10,11,12},1)*{2,7,9,1,4,6,3,5,8,2,7,9}),11)=10)=--MID(E197,13,1),FALSE)))),"CNP invalid – verifică cifrele. ",IF(E197="","Lipsește CNP-ul. ",""))&amp;IF(COUNTIF('Linii borderou'!$B$5:$B$2004,B197)=0,"Nicio linie pe borderou. ","")&amp;IF(AND(I197="Numerar",N(N197)&gt;Plafon),"Numerar peste plafonul zilnic pentru această persoană ("&amp;FIXED(N197,2)&amp;" lei): plătește prin bancă. ","")))</f>
        <v/>
      </c>
    </row>
    <row r="198" spans="2:15" x14ac:dyDescent="0.2">
      <c r="B198" s="16" t="str">
        <f>IF(D198="","",MAX($B$5:B197)+1)</f>
        <v/>
      </c>
      <c r="C198" s="17"/>
      <c r="D198" s="12"/>
      <c r="E198" s="18"/>
      <c r="F198" s="12"/>
      <c r="G198" s="12"/>
      <c r="H198" s="12"/>
      <c r="I198" s="16"/>
      <c r="J198" s="19" t="str">
        <f>IF(B198="","",SUMIF('Linii borderou'!$B$5:$B$2004,B198,'Linii borderou'!$I$5:$I$2004))</f>
        <v/>
      </c>
      <c r="K198" s="19" t="str">
        <f t="shared" si="12"/>
        <v/>
      </c>
      <c r="L198" s="19" t="str">
        <f t="shared" si="13"/>
        <v/>
      </c>
      <c r="M198" s="19" t="str">
        <f t="shared" si="14"/>
        <v/>
      </c>
      <c r="N198" s="19" t="str">
        <f t="shared" si="15"/>
        <v/>
      </c>
      <c r="O198" s="20" t="str">
        <f>IF(AND(B198="",D198=""),"",TRIM(IF(COUNTIF($B$5:$B$504,B198)&gt;1,"Număr dublat. ","")&amp;IF(OR(C198="",D198="",F198="",G198="",H198="",I198=""),"Date incomplete. ","")&amp;IF(AND(E198&lt;&gt;"",NOT(AND(LEN(E198)=13,ISNUMBER(-E198),IFERROR(MOD(SUMPRODUCT(MID(E198,{1,2,3,4,5,6,7,8,9,10,11,12},1)*{2,7,9,1,4,6,3,5,8,2,7,9}),11)-9*(MOD(SUMPRODUCT(MID(E198,{1,2,3,4,5,6,7,8,9,10,11,12},1)*{2,7,9,1,4,6,3,5,8,2,7,9}),11)=10)=--MID(E198,13,1),FALSE)))),"CNP invalid – verifică cifrele. ",IF(E198="","Lipsește CNP-ul. ",""))&amp;IF(COUNTIF('Linii borderou'!$B$5:$B$2004,B198)=0,"Nicio linie pe borderou. ","")&amp;IF(AND(I198="Numerar",N(N198)&gt;Plafon),"Numerar peste plafonul zilnic pentru această persoană ("&amp;FIXED(N198,2)&amp;" lei): plătește prin bancă. ","")))</f>
        <v/>
      </c>
    </row>
    <row r="199" spans="2:15" x14ac:dyDescent="0.2">
      <c r="B199" s="16" t="str">
        <f>IF(D199="","",MAX($B$5:B198)+1)</f>
        <v/>
      </c>
      <c r="C199" s="17"/>
      <c r="D199" s="12"/>
      <c r="E199" s="18"/>
      <c r="F199" s="12"/>
      <c r="G199" s="12"/>
      <c r="H199" s="12"/>
      <c r="I199" s="16"/>
      <c r="J199" s="19" t="str">
        <f>IF(B199="","",SUMIF('Linii borderou'!$B$5:$B$2004,B199,'Linii borderou'!$I$5:$I$2004))</f>
        <v/>
      </c>
      <c r="K199" s="19" t="str">
        <f t="shared" si="12"/>
        <v/>
      </c>
      <c r="L199" s="19" t="str">
        <f t="shared" si="13"/>
        <v/>
      </c>
      <c r="M199" s="19" t="str">
        <f t="shared" si="14"/>
        <v/>
      </c>
      <c r="N199" s="19" t="str">
        <f t="shared" si="15"/>
        <v/>
      </c>
      <c r="O199" s="20" t="str">
        <f>IF(AND(B199="",D199=""),"",TRIM(IF(COUNTIF($B$5:$B$504,B199)&gt;1,"Număr dublat. ","")&amp;IF(OR(C199="",D199="",F199="",G199="",H199="",I199=""),"Date incomplete. ","")&amp;IF(AND(E199&lt;&gt;"",NOT(AND(LEN(E199)=13,ISNUMBER(-E199),IFERROR(MOD(SUMPRODUCT(MID(E199,{1,2,3,4,5,6,7,8,9,10,11,12},1)*{2,7,9,1,4,6,3,5,8,2,7,9}),11)-9*(MOD(SUMPRODUCT(MID(E199,{1,2,3,4,5,6,7,8,9,10,11,12},1)*{2,7,9,1,4,6,3,5,8,2,7,9}),11)=10)=--MID(E199,13,1),FALSE)))),"CNP invalid – verifică cifrele. ",IF(E199="","Lipsește CNP-ul. ",""))&amp;IF(COUNTIF('Linii borderou'!$B$5:$B$2004,B199)=0,"Nicio linie pe borderou. ","")&amp;IF(AND(I199="Numerar",N(N199)&gt;Plafon),"Numerar peste plafonul zilnic pentru această persoană ("&amp;FIXED(N199,2)&amp;" lei): plătește prin bancă. ","")))</f>
        <v/>
      </c>
    </row>
    <row r="200" spans="2:15" x14ac:dyDescent="0.2">
      <c r="B200" s="16" t="str">
        <f>IF(D200="","",MAX($B$5:B199)+1)</f>
        <v/>
      </c>
      <c r="C200" s="17"/>
      <c r="D200" s="12"/>
      <c r="E200" s="18"/>
      <c r="F200" s="12"/>
      <c r="G200" s="12"/>
      <c r="H200" s="12"/>
      <c r="I200" s="16"/>
      <c r="J200" s="19" t="str">
        <f>IF(B200="","",SUMIF('Linii borderou'!$B$5:$B$2004,B200,'Linii borderou'!$I$5:$I$2004))</f>
        <v/>
      </c>
      <c r="K200" s="19" t="str">
        <f t="shared" si="12"/>
        <v/>
      </c>
      <c r="L200" s="19" t="str">
        <f t="shared" si="13"/>
        <v/>
      </c>
      <c r="M200" s="19" t="str">
        <f t="shared" si="14"/>
        <v/>
      </c>
      <c r="N200" s="19" t="str">
        <f t="shared" si="15"/>
        <v/>
      </c>
      <c r="O200" s="20" t="str">
        <f>IF(AND(B200="",D200=""),"",TRIM(IF(COUNTIF($B$5:$B$504,B200)&gt;1,"Număr dublat. ","")&amp;IF(OR(C200="",D200="",F200="",G200="",H200="",I200=""),"Date incomplete. ","")&amp;IF(AND(E200&lt;&gt;"",NOT(AND(LEN(E200)=13,ISNUMBER(-E200),IFERROR(MOD(SUMPRODUCT(MID(E200,{1,2,3,4,5,6,7,8,9,10,11,12},1)*{2,7,9,1,4,6,3,5,8,2,7,9}),11)-9*(MOD(SUMPRODUCT(MID(E200,{1,2,3,4,5,6,7,8,9,10,11,12},1)*{2,7,9,1,4,6,3,5,8,2,7,9}),11)=10)=--MID(E200,13,1),FALSE)))),"CNP invalid – verifică cifrele. ",IF(E200="","Lipsește CNP-ul. ",""))&amp;IF(COUNTIF('Linii borderou'!$B$5:$B$2004,B200)=0,"Nicio linie pe borderou. ","")&amp;IF(AND(I200="Numerar",N(N200)&gt;Plafon),"Numerar peste plafonul zilnic pentru această persoană ("&amp;FIXED(N200,2)&amp;" lei): plătește prin bancă. ","")))</f>
        <v/>
      </c>
    </row>
    <row r="201" spans="2:15" x14ac:dyDescent="0.2">
      <c r="B201" s="16" t="str">
        <f>IF(D201="","",MAX($B$5:B200)+1)</f>
        <v/>
      </c>
      <c r="C201" s="17"/>
      <c r="D201" s="12"/>
      <c r="E201" s="18"/>
      <c r="F201" s="12"/>
      <c r="G201" s="12"/>
      <c r="H201" s="12"/>
      <c r="I201" s="16"/>
      <c r="J201" s="19" t="str">
        <f>IF(B201="","",SUMIF('Linii borderou'!$B$5:$B$2004,B201,'Linii borderou'!$I$5:$I$2004))</f>
        <v/>
      </c>
      <c r="K201" s="19" t="str">
        <f t="shared" si="12"/>
        <v/>
      </c>
      <c r="L201" s="19" t="str">
        <f t="shared" si="13"/>
        <v/>
      </c>
      <c r="M201" s="19" t="str">
        <f t="shared" si="14"/>
        <v/>
      </c>
      <c r="N201" s="19" t="str">
        <f t="shared" si="15"/>
        <v/>
      </c>
      <c r="O201" s="20" t="str">
        <f>IF(AND(B201="",D201=""),"",TRIM(IF(COUNTIF($B$5:$B$504,B201)&gt;1,"Număr dublat. ","")&amp;IF(OR(C201="",D201="",F201="",G201="",H201="",I201=""),"Date incomplete. ","")&amp;IF(AND(E201&lt;&gt;"",NOT(AND(LEN(E201)=13,ISNUMBER(-E201),IFERROR(MOD(SUMPRODUCT(MID(E201,{1,2,3,4,5,6,7,8,9,10,11,12},1)*{2,7,9,1,4,6,3,5,8,2,7,9}),11)-9*(MOD(SUMPRODUCT(MID(E201,{1,2,3,4,5,6,7,8,9,10,11,12},1)*{2,7,9,1,4,6,3,5,8,2,7,9}),11)=10)=--MID(E201,13,1),FALSE)))),"CNP invalid – verifică cifrele. ",IF(E201="","Lipsește CNP-ul. ",""))&amp;IF(COUNTIF('Linii borderou'!$B$5:$B$2004,B201)=0,"Nicio linie pe borderou. ","")&amp;IF(AND(I201="Numerar",N(N201)&gt;Plafon),"Numerar peste plafonul zilnic pentru această persoană ("&amp;FIXED(N201,2)&amp;" lei): plătește prin bancă. ","")))</f>
        <v/>
      </c>
    </row>
    <row r="202" spans="2:15" x14ac:dyDescent="0.2">
      <c r="B202" s="16" t="str">
        <f>IF(D202="","",MAX($B$5:B201)+1)</f>
        <v/>
      </c>
      <c r="C202" s="17"/>
      <c r="D202" s="12"/>
      <c r="E202" s="18"/>
      <c r="F202" s="12"/>
      <c r="G202" s="12"/>
      <c r="H202" s="12"/>
      <c r="I202" s="16"/>
      <c r="J202" s="19" t="str">
        <f>IF(B202="","",SUMIF('Linii borderou'!$B$5:$B$2004,B202,'Linii borderou'!$I$5:$I$2004))</f>
        <v/>
      </c>
      <c r="K202" s="19" t="str">
        <f t="shared" si="12"/>
        <v/>
      </c>
      <c r="L202" s="19" t="str">
        <f t="shared" si="13"/>
        <v/>
      </c>
      <c r="M202" s="19" t="str">
        <f t="shared" si="14"/>
        <v/>
      </c>
      <c r="N202" s="19" t="str">
        <f t="shared" si="15"/>
        <v/>
      </c>
      <c r="O202" s="20" t="str">
        <f>IF(AND(B202="",D202=""),"",TRIM(IF(COUNTIF($B$5:$B$504,B202)&gt;1,"Număr dublat. ","")&amp;IF(OR(C202="",D202="",F202="",G202="",H202="",I202=""),"Date incomplete. ","")&amp;IF(AND(E202&lt;&gt;"",NOT(AND(LEN(E202)=13,ISNUMBER(-E202),IFERROR(MOD(SUMPRODUCT(MID(E202,{1,2,3,4,5,6,7,8,9,10,11,12},1)*{2,7,9,1,4,6,3,5,8,2,7,9}),11)-9*(MOD(SUMPRODUCT(MID(E202,{1,2,3,4,5,6,7,8,9,10,11,12},1)*{2,7,9,1,4,6,3,5,8,2,7,9}),11)=10)=--MID(E202,13,1),FALSE)))),"CNP invalid – verifică cifrele. ",IF(E202="","Lipsește CNP-ul. ",""))&amp;IF(COUNTIF('Linii borderou'!$B$5:$B$2004,B202)=0,"Nicio linie pe borderou. ","")&amp;IF(AND(I202="Numerar",N(N202)&gt;Plafon),"Numerar peste plafonul zilnic pentru această persoană ("&amp;FIXED(N202,2)&amp;" lei): plătește prin bancă. ","")))</f>
        <v/>
      </c>
    </row>
    <row r="203" spans="2:15" x14ac:dyDescent="0.2">
      <c r="B203" s="16" t="str">
        <f>IF(D203="","",MAX($B$5:B202)+1)</f>
        <v/>
      </c>
      <c r="C203" s="17"/>
      <c r="D203" s="12"/>
      <c r="E203" s="18"/>
      <c r="F203" s="12"/>
      <c r="G203" s="12"/>
      <c r="H203" s="12"/>
      <c r="I203" s="16"/>
      <c r="J203" s="19" t="str">
        <f>IF(B203="","",SUMIF('Linii borderou'!$B$5:$B$2004,B203,'Linii borderou'!$I$5:$I$2004))</f>
        <v/>
      </c>
      <c r="K203" s="19" t="str">
        <f t="shared" si="12"/>
        <v/>
      </c>
      <c r="L203" s="19" t="str">
        <f t="shared" si="13"/>
        <v/>
      </c>
      <c r="M203" s="19" t="str">
        <f t="shared" si="14"/>
        <v/>
      </c>
      <c r="N203" s="19" t="str">
        <f t="shared" si="15"/>
        <v/>
      </c>
      <c r="O203" s="20" t="str">
        <f>IF(AND(B203="",D203=""),"",TRIM(IF(COUNTIF($B$5:$B$504,B203)&gt;1,"Număr dublat. ","")&amp;IF(OR(C203="",D203="",F203="",G203="",H203="",I203=""),"Date incomplete. ","")&amp;IF(AND(E203&lt;&gt;"",NOT(AND(LEN(E203)=13,ISNUMBER(-E203),IFERROR(MOD(SUMPRODUCT(MID(E203,{1,2,3,4,5,6,7,8,9,10,11,12},1)*{2,7,9,1,4,6,3,5,8,2,7,9}),11)-9*(MOD(SUMPRODUCT(MID(E203,{1,2,3,4,5,6,7,8,9,10,11,12},1)*{2,7,9,1,4,6,3,5,8,2,7,9}),11)=10)=--MID(E203,13,1),FALSE)))),"CNP invalid – verifică cifrele. ",IF(E203="","Lipsește CNP-ul. ",""))&amp;IF(COUNTIF('Linii borderou'!$B$5:$B$2004,B203)=0,"Nicio linie pe borderou. ","")&amp;IF(AND(I203="Numerar",N(N203)&gt;Plafon),"Numerar peste plafonul zilnic pentru această persoană ("&amp;FIXED(N203,2)&amp;" lei): plătește prin bancă. ","")))</f>
        <v/>
      </c>
    </row>
    <row r="204" spans="2:15" x14ac:dyDescent="0.2">
      <c r="B204" s="16" t="str">
        <f>IF(D204="","",MAX($B$5:B203)+1)</f>
        <v/>
      </c>
      <c r="C204" s="17"/>
      <c r="D204" s="12"/>
      <c r="E204" s="18"/>
      <c r="F204" s="12"/>
      <c r="G204" s="12"/>
      <c r="H204" s="12"/>
      <c r="I204" s="16"/>
      <c r="J204" s="19" t="str">
        <f>IF(B204="","",SUMIF('Linii borderou'!$B$5:$B$2004,B204,'Linii borderou'!$I$5:$I$2004))</f>
        <v/>
      </c>
      <c r="K204" s="19" t="str">
        <f t="shared" si="12"/>
        <v/>
      </c>
      <c r="L204" s="19" t="str">
        <f t="shared" si="13"/>
        <v/>
      </c>
      <c r="M204" s="19" t="str">
        <f t="shared" si="14"/>
        <v/>
      </c>
      <c r="N204" s="19" t="str">
        <f t="shared" si="15"/>
        <v/>
      </c>
      <c r="O204" s="20" t="str">
        <f>IF(AND(B204="",D204=""),"",TRIM(IF(COUNTIF($B$5:$B$504,B204)&gt;1,"Număr dublat. ","")&amp;IF(OR(C204="",D204="",F204="",G204="",H204="",I204=""),"Date incomplete. ","")&amp;IF(AND(E204&lt;&gt;"",NOT(AND(LEN(E204)=13,ISNUMBER(-E204),IFERROR(MOD(SUMPRODUCT(MID(E204,{1,2,3,4,5,6,7,8,9,10,11,12},1)*{2,7,9,1,4,6,3,5,8,2,7,9}),11)-9*(MOD(SUMPRODUCT(MID(E204,{1,2,3,4,5,6,7,8,9,10,11,12},1)*{2,7,9,1,4,6,3,5,8,2,7,9}),11)=10)=--MID(E204,13,1),FALSE)))),"CNP invalid – verifică cifrele. ",IF(E204="","Lipsește CNP-ul. ",""))&amp;IF(COUNTIF('Linii borderou'!$B$5:$B$2004,B204)=0,"Nicio linie pe borderou. ","")&amp;IF(AND(I204="Numerar",N(N204)&gt;Plafon),"Numerar peste plafonul zilnic pentru această persoană ("&amp;FIXED(N204,2)&amp;" lei): plătește prin bancă. ","")))</f>
        <v/>
      </c>
    </row>
    <row r="205" spans="2:15" x14ac:dyDescent="0.2">
      <c r="B205" s="16" t="str">
        <f>IF(D205="","",MAX($B$5:B204)+1)</f>
        <v/>
      </c>
      <c r="C205" s="17"/>
      <c r="D205" s="12"/>
      <c r="E205" s="18"/>
      <c r="F205" s="12"/>
      <c r="G205" s="12"/>
      <c r="H205" s="12"/>
      <c r="I205" s="16"/>
      <c r="J205" s="19" t="str">
        <f>IF(B205="","",SUMIF('Linii borderou'!$B$5:$B$2004,B205,'Linii borderou'!$I$5:$I$2004))</f>
        <v/>
      </c>
      <c r="K205" s="19" t="str">
        <f t="shared" si="12"/>
        <v/>
      </c>
      <c r="L205" s="19" t="str">
        <f t="shared" si="13"/>
        <v/>
      </c>
      <c r="M205" s="19" t="str">
        <f t="shared" si="14"/>
        <v/>
      </c>
      <c r="N205" s="19" t="str">
        <f t="shared" si="15"/>
        <v/>
      </c>
      <c r="O205" s="20" t="str">
        <f>IF(AND(B205="",D205=""),"",TRIM(IF(COUNTIF($B$5:$B$504,B205)&gt;1,"Număr dublat. ","")&amp;IF(OR(C205="",D205="",F205="",G205="",H205="",I205=""),"Date incomplete. ","")&amp;IF(AND(E205&lt;&gt;"",NOT(AND(LEN(E205)=13,ISNUMBER(-E205),IFERROR(MOD(SUMPRODUCT(MID(E205,{1,2,3,4,5,6,7,8,9,10,11,12},1)*{2,7,9,1,4,6,3,5,8,2,7,9}),11)-9*(MOD(SUMPRODUCT(MID(E205,{1,2,3,4,5,6,7,8,9,10,11,12},1)*{2,7,9,1,4,6,3,5,8,2,7,9}),11)=10)=--MID(E205,13,1),FALSE)))),"CNP invalid – verifică cifrele. ",IF(E205="","Lipsește CNP-ul. ",""))&amp;IF(COUNTIF('Linii borderou'!$B$5:$B$2004,B205)=0,"Nicio linie pe borderou. ","")&amp;IF(AND(I205="Numerar",N(N205)&gt;Plafon),"Numerar peste plafonul zilnic pentru această persoană ("&amp;FIXED(N205,2)&amp;" lei): plătește prin bancă. ","")))</f>
        <v/>
      </c>
    </row>
    <row r="206" spans="2:15" x14ac:dyDescent="0.2">
      <c r="B206" s="16" t="str">
        <f>IF(D206="","",MAX($B$5:B205)+1)</f>
        <v/>
      </c>
      <c r="C206" s="17"/>
      <c r="D206" s="12"/>
      <c r="E206" s="18"/>
      <c r="F206" s="12"/>
      <c r="G206" s="12"/>
      <c r="H206" s="12"/>
      <c r="I206" s="16"/>
      <c r="J206" s="19" t="str">
        <f>IF(B206="","",SUMIF('Linii borderou'!$B$5:$B$2004,B206,'Linii borderou'!$I$5:$I$2004))</f>
        <v/>
      </c>
      <c r="K206" s="19" t="str">
        <f t="shared" si="12"/>
        <v/>
      </c>
      <c r="L206" s="19" t="str">
        <f t="shared" si="13"/>
        <v/>
      </c>
      <c r="M206" s="19" t="str">
        <f t="shared" si="14"/>
        <v/>
      </c>
      <c r="N206" s="19" t="str">
        <f t="shared" si="15"/>
        <v/>
      </c>
      <c r="O206" s="20" t="str">
        <f>IF(AND(B206="",D206=""),"",TRIM(IF(COUNTIF($B$5:$B$504,B206)&gt;1,"Număr dublat. ","")&amp;IF(OR(C206="",D206="",F206="",G206="",H206="",I206=""),"Date incomplete. ","")&amp;IF(AND(E206&lt;&gt;"",NOT(AND(LEN(E206)=13,ISNUMBER(-E206),IFERROR(MOD(SUMPRODUCT(MID(E206,{1,2,3,4,5,6,7,8,9,10,11,12},1)*{2,7,9,1,4,6,3,5,8,2,7,9}),11)-9*(MOD(SUMPRODUCT(MID(E206,{1,2,3,4,5,6,7,8,9,10,11,12},1)*{2,7,9,1,4,6,3,5,8,2,7,9}),11)=10)=--MID(E206,13,1),FALSE)))),"CNP invalid – verifică cifrele. ",IF(E206="","Lipsește CNP-ul. ",""))&amp;IF(COUNTIF('Linii borderou'!$B$5:$B$2004,B206)=0,"Nicio linie pe borderou. ","")&amp;IF(AND(I206="Numerar",N(N206)&gt;Plafon),"Numerar peste plafonul zilnic pentru această persoană ("&amp;FIXED(N206,2)&amp;" lei): plătește prin bancă. ","")))</f>
        <v/>
      </c>
    </row>
    <row r="207" spans="2:15" x14ac:dyDescent="0.2">
      <c r="B207" s="16" t="str">
        <f>IF(D207="","",MAX($B$5:B206)+1)</f>
        <v/>
      </c>
      <c r="C207" s="17"/>
      <c r="D207" s="12"/>
      <c r="E207" s="18"/>
      <c r="F207" s="12"/>
      <c r="G207" s="12"/>
      <c r="H207" s="12"/>
      <c r="I207" s="16"/>
      <c r="J207" s="19" t="str">
        <f>IF(B207="","",SUMIF('Linii borderou'!$B$5:$B$2004,B207,'Linii borderou'!$I$5:$I$2004))</f>
        <v/>
      </c>
      <c r="K207" s="19" t="str">
        <f t="shared" si="12"/>
        <v/>
      </c>
      <c r="L207" s="19" t="str">
        <f t="shared" si="13"/>
        <v/>
      </c>
      <c r="M207" s="19" t="str">
        <f t="shared" si="14"/>
        <v/>
      </c>
      <c r="N207" s="19" t="str">
        <f t="shared" si="15"/>
        <v/>
      </c>
      <c r="O207" s="20" t="str">
        <f>IF(AND(B207="",D207=""),"",TRIM(IF(COUNTIF($B$5:$B$504,B207)&gt;1,"Număr dublat. ","")&amp;IF(OR(C207="",D207="",F207="",G207="",H207="",I207=""),"Date incomplete. ","")&amp;IF(AND(E207&lt;&gt;"",NOT(AND(LEN(E207)=13,ISNUMBER(-E207),IFERROR(MOD(SUMPRODUCT(MID(E207,{1,2,3,4,5,6,7,8,9,10,11,12},1)*{2,7,9,1,4,6,3,5,8,2,7,9}),11)-9*(MOD(SUMPRODUCT(MID(E207,{1,2,3,4,5,6,7,8,9,10,11,12},1)*{2,7,9,1,4,6,3,5,8,2,7,9}),11)=10)=--MID(E207,13,1),FALSE)))),"CNP invalid – verifică cifrele. ",IF(E207="","Lipsește CNP-ul. ",""))&amp;IF(COUNTIF('Linii borderou'!$B$5:$B$2004,B207)=0,"Nicio linie pe borderou. ","")&amp;IF(AND(I207="Numerar",N(N207)&gt;Plafon),"Numerar peste plafonul zilnic pentru această persoană ("&amp;FIXED(N207,2)&amp;" lei): plătește prin bancă. ","")))</f>
        <v/>
      </c>
    </row>
    <row r="208" spans="2:15" x14ac:dyDescent="0.2">
      <c r="B208" s="16" t="str">
        <f>IF(D208="","",MAX($B$5:B207)+1)</f>
        <v/>
      </c>
      <c r="C208" s="17"/>
      <c r="D208" s="12"/>
      <c r="E208" s="18"/>
      <c r="F208" s="12"/>
      <c r="G208" s="12"/>
      <c r="H208" s="12"/>
      <c r="I208" s="16"/>
      <c r="J208" s="19" t="str">
        <f>IF(B208="","",SUMIF('Linii borderou'!$B$5:$B$2004,B208,'Linii borderou'!$I$5:$I$2004))</f>
        <v/>
      </c>
      <c r="K208" s="19" t="str">
        <f t="shared" si="12"/>
        <v/>
      </c>
      <c r="L208" s="19" t="str">
        <f t="shared" si="13"/>
        <v/>
      </c>
      <c r="M208" s="19" t="str">
        <f t="shared" si="14"/>
        <v/>
      </c>
      <c r="N208" s="19" t="str">
        <f t="shared" si="15"/>
        <v/>
      </c>
      <c r="O208" s="20" t="str">
        <f>IF(AND(B208="",D208=""),"",TRIM(IF(COUNTIF($B$5:$B$504,B208)&gt;1,"Număr dublat. ","")&amp;IF(OR(C208="",D208="",F208="",G208="",H208="",I208=""),"Date incomplete. ","")&amp;IF(AND(E208&lt;&gt;"",NOT(AND(LEN(E208)=13,ISNUMBER(-E208),IFERROR(MOD(SUMPRODUCT(MID(E208,{1,2,3,4,5,6,7,8,9,10,11,12},1)*{2,7,9,1,4,6,3,5,8,2,7,9}),11)-9*(MOD(SUMPRODUCT(MID(E208,{1,2,3,4,5,6,7,8,9,10,11,12},1)*{2,7,9,1,4,6,3,5,8,2,7,9}),11)=10)=--MID(E208,13,1),FALSE)))),"CNP invalid – verifică cifrele. ",IF(E208="","Lipsește CNP-ul. ",""))&amp;IF(COUNTIF('Linii borderou'!$B$5:$B$2004,B208)=0,"Nicio linie pe borderou. ","")&amp;IF(AND(I208="Numerar",N(N208)&gt;Plafon),"Numerar peste plafonul zilnic pentru această persoană ("&amp;FIXED(N208,2)&amp;" lei): plătește prin bancă. ","")))</f>
        <v/>
      </c>
    </row>
    <row r="209" spans="2:15" x14ac:dyDescent="0.2">
      <c r="B209" s="16" t="str">
        <f>IF(D209="","",MAX($B$5:B208)+1)</f>
        <v/>
      </c>
      <c r="C209" s="17"/>
      <c r="D209" s="12"/>
      <c r="E209" s="18"/>
      <c r="F209" s="12"/>
      <c r="G209" s="12"/>
      <c r="H209" s="12"/>
      <c r="I209" s="16"/>
      <c r="J209" s="19" t="str">
        <f>IF(B209="","",SUMIF('Linii borderou'!$B$5:$B$2004,B209,'Linii borderou'!$I$5:$I$2004))</f>
        <v/>
      </c>
      <c r="K209" s="19" t="str">
        <f t="shared" si="12"/>
        <v/>
      </c>
      <c r="L209" s="19" t="str">
        <f t="shared" si="13"/>
        <v/>
      </c>
      <c r="M209" s="19" t="str">
        <f t="shared" si="14"/>
        <v/>
      </c>
      <c r="N209" s="19" t="str">
        <f t="shared" si="15"/>
        <v/>
      </c>
      <c r="O209" s="20" t="str">
        <f>IF(AND(B209="",D209=""),"",TRIM(IF(COUNTIF($B$5:$B$504,B209)&gt;1,"Număr dublat. ","")&amp;IF(OR(C209="",D209="",F209="",G209="",H209="",I209=""),"Date incomplete. ","")&amp;IF(AND(E209&lt;&gt;"",NOT(AND(LEN(E209)=13,ISNUMBER(-E209),IFERROR(MOD(SUMPRODUCT(MID(E209,{1,2,3,4,5,6,7,8,9,10,11,12},1)*{2,7,9,1,4,6,3,5,8,2,7,9}),11)-9*(MOD(SUMPRODUCT(MID(E209,{1,2,3,4,5,6,7,8,9,10,11,12},1)*{2,7,9,1,4,6,3,5,8,2,7,9}),11)=10)=--MID(E209,13,1),FALSE)))),"CNP invalid – verifică cifrele. ",IF(E209="","Lipsește CNP-ul. ",""))&amp;IF(COUNTIF('Linii borderou'!$B$5:$B$2004,B209)=0,"Nicio linie pe borderou. ","")&amp;IF(AND(I209="Numerar",N(N209)&gt;Plafon),"Numerar peste plafonul zilnic pentru această persoană ("&amp;FIXED(N209,2)&amp;" lei): plătește prin bancă. ","")))</f>
        <v/>
      </c>
    </row>
    <row r="210" spans="2:15" x14ac:dyDescent="0.2">
      <c r="B210" s="16" t="str">
        <f>IF(D210="","",MAX($B$5:B209)+1)</f>
        <v/>
      </c>
      <c r="C210" s="17"/>
      <c r="D210" s="12"/>
      <c r="E210" s="18"/>
      <c r="F210" s="12"/>
      <c r="G210" s="12"/>
      <c r="H210" s="12"/>
      <c r="I210" s="16"/>
      <c r="J210" s="19" t="str">
        <f>IF(B210="","",SUMIF('Linii borderou'!$B$5:$B$2004,B210,'Linii borderou'!$I$5:$I$2004))</f>
        <v/>
      </c>
      <c r="K210" s="19" t="str">
        <f t="shared" si="12"/>
        <v/>
      </c>
      <c r="L210" s="19" t="str">
        <f t="shared" si="13"/>
        <v/>
      </c>
      <c r="M210" s="19" t="str">
        <f t="shared" si="14"/>
        <v/>
      </c>
      <c r="N210" s="19" t="str">
        <f t="shared" si="15"/>
        <v/>
      </c>
      <c r="O210" s="20" t="str">
        <f>IF(AND(B210="",D210=""),"",TRIM(IF(COUNTIF($B$5:$B$504,B210)&gt;1,"Număr dublat. ","")&amp;IF(OR(C210="",D210="",F210="",G210="",H210="",I210=""),"Date incomplete. ","")&amp;IF(AND(E210&lt;&gt;"",NOT(AND(LEN(E210)=13,ISNUMBER(-E210),IFERROR(MOD(SUMPRODUCT(MID(E210,{1,2,3,4,5,6,7,8,9,10,11,12},1)*{2,7,9,1,4,6,3,5,8,2,7,9}),11)-9*(MOD(SUMPRODUCT(MID(E210,{1,2,3,4,5,6,7,8,9,10,11,12},1)*{2,7,9,1,4,6,3,5,8,2,7,9}),11)=10)=--MID(E210,13,1),FALSE)))),"CNP invalid – verifică cifrele. ",IF(E210="","Lipsește CNP-ul. ",""))&amp;IF(COUNTIF('Linii borderou'!$B$5:$B$2004,B210)=0,"Nicio linie pe borderou. ","")&amp;IF(AND(I210="Numerar",N(N210)&gt;Plafon),"Numerar peste plafonul zilnic pentru această persoană ("&amp;FIXED(N210,2)&amp;" lei): plătește prin bancă. ","")))</f>
        <v/>
      </c>
    </row>
    <row r="211" spans="2:15" x14ac:dyDescent="0.2">
      <c r="B211" s="16" t="str">
        <f>IF(D211="","",MAX($B$5:B210)+1)</f>
        <v/>
      </c>
      <c r="C211" s="17"/>
      <c r="D211" s="12"/>
      <c r="E211" s="18"/>
      <c r="F211" s="12"/>
      <c r="G211" s="12"/>
      <c r="H211" s="12"/>
      <c r="I211" s="16"/>
      <c r="J211" s="19" t="str">
        <f>IF(B211="","",SUMIF('Linii borderou'!$B$5:$B$2004,B211,'Linii borderou'!$I$5:$I$2004))</f>
        <v/>
      </c>
      <c r="K211" s="19" t="str">
        <f t="shared" si="12"/>
        <v/>
      </c>
      <c r="L211" s="19" t="str">
        <f t="shared" si="13"/>
        <v/>
      </c>
      <c r="M211" s="19" t="str">
        <f t="shared" si="14"/>
        <v/>
      </c>
      <c r="N211" s="19" t="str">
        <f t="shared" si="15"/>
        <v/>
      </c>
      <c r="O211" s="20" t="str">
        <f>IF(AND(B211="",D211=""),"",TRIM(IF(COUNTIF($B$5:$B$504,B211)&gt;1,"Număr dublat. ","")&amp;IF(OR(C211="",D211="",F211="",G211="",H211="",I211=""),"Date incomplete. ","")&amp;IF(AND(E211&lt;&gt;"",NOT(AND(LEN(E211)=13,ISNUMBER(-E211),IFERROR(MOD(SUMPRODUCT(MID(E211,{1,2,3,4,5,6,7,8,9,10,11,12},1)*{2,7,9,1,4,6,3,5,8,2,7,9}),11)-9*(MOD(SUMPRODUCT(MID(E211,{1,2,3,4,5,6,7,8,9,10,11,12},1)*{2,7,9,1,4,6,3,5,8,2,7,9}),11)=10)=--MID(E211,13,1),FALSE)))),"CNP invalid – verifică cifrele. ",IF(E211="","Lipsește CNP-ul. ",""))&amp;IF(COUNTIF('Linii borderou'!$B$5:$B$2004,B211)=0,"Nicio linie pe borderou. ","")&amp;IF(AND(I211="Numerar",N(N211)&gt;Plafon),"Numerar peste plafonul zilnic pentru această persoană ("&amp;FIXED(N211,2)&amp;" lei): plătește prin bancă. ","")))</f>
        <v/>
      </c>
    </row>
    <row r="212" spans="2:15" x14ac:dyDescent="0.2">
      <c r="B212" s="16" t="str">
        <f>IF(D212="","",MAX($B$5:B211)+1)</f>
        <v/>
      </c>
      <c r="C212" s="17"/>
      <c r="D212" s="12"/>
      <c r="E212" s="18"/>
      <c r="F212" s="12"/>
      <c r="G212" s="12"/>
      <c r="H212" s="12"/>
      <c r="I212" s="16"/>
      <c r="J212" s="19" t="str">
        <f>IF(B212="","",SUMIF('Linii borderou'!$B$5:$B$2004,B212,'Linii borderou'!$I$5:$I$2004))</f>
        <v/>
      </c>
      <c r="K212" s="19" t="str">
        <f t="shared" si="12"/>
        <v/>
      </c>
      <c r="L212" s="19" t="str">
        <f t="shared" si="13"/>
        <v/>
      </c>
      <c r="M212" s="19" t="str">
        <f t="shared" si="14"/>
        <v/>
      </c>
      <c r="N212" s="19" t="str">
        <f t="shared" si="15"/>
        <v/>
      </c>
      <c r="O212" s="20" t="str">
        <f>IF(AND(B212="",D212=""),"",TRIM(IF(COUNTIF($B$5:$B$504,B212)&gt;1,"Număr dublat. ","")&amp;IF(OR(C212="",D212="",F212="",G212="",H212="",I212=""),"Date incomplete. ","")&amp;IF(AND(E212&lt;&gt;"",NOT(AND(LEN(E212)=13,ISNUMBER(-E212),IFERROR(MOD(SUMPRODUCT(MID(E212,{1,2,3,4,5,6,7,8,9,10,11,12},1)*{2,7,9,1,4,6,3,5,8,2,7,9}),11)-9*(MOD(SUMPRODUCT(MID(E212,{1,2,3,4,5,6,7,8,9,10,11,12},1)*{2,7,9,1,4,6,3,5,8,2,7,9}),11)=10)=--MID(E212,13,1),FALSE)))),"CNP invalid – verifică cifrele. ",IF(E212="","Lipsește CNP-ul. ",""))&amp;IF(COUNTIF('Linii borderou'!$B$5:$B$2004,B212)=0,"Nicio linie pe borderou. ","")&amp;IF(AND(I212="Numerar",N(N212)&gt;Plafon),"Numerar peste plafonul zilnic pentru această persoană ("&amp;FIXED(N212,2)&amp;" lei): plătește prin bancă. ","")))</f>
        <v/>
      </c>
    </row>
    <row r="213" spans="2:15" x14ac:dyDescent="0.2">
      <c r="B213" s="16" t="str">
        <f>IF(D213="","",MAX($B$5:B212)+1)</f>
        <v/>
      </c>
      <c r="C213" s="17"/>
      <c r="D213" s="12"/>
      <c r="E213" s="18"/>
      <c r="F213" s="12"/>
      <c r="G213" s="12"/>
      <c r="H213" s="12"/>
      <c r="I213" s="16"/>
      <c r="J213" s="19" t="str">
        <f>IF(B213="","",SUMIF('Linii borderou'!$B$5:$B$2004,B213,'Linii borderou'!$I$5:$I$2004))</f>
        <v/>
      </c>
      <c r="K213" s="19" t="str">
        <f t="shared" si="12"/>
        <v/>
      </c>
      <c r="L213" s="19" t="str">
        <f t="shared" si="13"/>
        <v/>
      </c>
      <c r="M213" s="19" t="str">
        <f t="shared" si="14"/>
        <v/>
      </c>
      <c r="N213" s="19" t="str">
        <f t="shared" si="15"/>
        <v/>
      </c>
      <c r="O213" s="20" t="str">
        <f>IF(AND(B213="",D213=""),"",TRIM(IF(COUNTIF($B$5:$B$504,B213)&gt;1,"Număr dublat. ","")&amp;IF(OR(C213="",D213="",F213="",G213="",H213="",I213=""),"Date incomplete. ","")&amp;IF(AND(E213&lt;&gt;"",NOT(AND(LEN(E213)=13,ISNUMBER(-E213),IFERROR(MOD(SUMPRODUCT(MID(E213,{1,2,3,4,5,6,7,8,9,10,11,12},1)*{2,7,9,1,4,6,3,5,8,2,7,9}),11)-9*(MOD(SUMPRODUCT(MID(E213,{1,2,3,4,5,6,7,8,9,10,11,12},1)*{2,7,9,1,4,6,3,5,8,2,7,9}),11)=10)=--MID(E213,13,1),FALSE)))),"CNP invalid – verifică cifrele. ",IF(E213="","Lipsește CNP-ul. ",""))&amp;IF(COUNTIF('Linii borderou'!$B$5:$B$2004,B213)=0,"Nicio linie pe borderou. ","")&amp;IF(AND(I213="Numerar",N(N213)&gt;Plafon),"Numerar peste plafonul zilnic pentru această persoană ("&amp;FIXED(N213,2)&amp;" lei): plătește prin bancă. ","")))</f>
        <v/>
      </c>
    </row>
    <row r="214" spans="2:15" x14ac:dyDescent="0.2">
      <c r="B214" s="16" t="str">
        <f>IF(D214="","",MAX($B$5:B213)+1)</f>
        <v/>
      </c>
      <c r="C214" s="17"/>
      <c r="D214" s="12"/>
      <c r="E214" s="18"/>
      <c r="F214" s="12"/>
      <c r="G214" s="12"/>
      <c r="H214" s="12"/>
      <c r="I214" s="16"/>
      <c r="J214" s="19" t="str">
        <f>IF(B214="","",SUMIF('Linii borderou'!$B$5:$B$2004,B214,'Linii borderou'!$I$5:$I$2004))</f>
        <v/>
      </c>
      <c r="K214" s="19" t="str">
        <f t="shared" si="12"/>
        <v/>
      </c>
      <c r="L214" s="19" t="str">
        <f t="shared" si="13"/>
        <v/>
      </c>
      <c r="M214" s="19" t="str">
        <f t="shared" si="14"/>
        <v/>
      </c>
      <c r="N214" s="19" t="str">
        <f t="shared" si="15"/>
        <v/>
      </c>
      <c r="O214" s="20" t="str">
        <f>IF(AND(B214="",D214=""),"",TRIM(IF(COUNTIF($B$5:$B$504,B214)&gt;1,"Număr dublat. ","")&amp;IF(OR(C214="",D214="",F214="",G214="",H214="",I214=""),"Date incomplete. ","")&amp;IF(AND(E214&lt;&gt;"",NOT(AND(LEN(E214)=13,ISNUMBER(-E214),IFERROR(MOD(SUMPRODUCT(MID(E214,{1,2,3,4,5,6,7,8,9,10,11,12},1)*{2,7,9,1,4,6,3,5,8,2,7,9}),11)-9*(MOD(SUMPRODUCT(MID(E214,{1,2,3,4,5,6,7,8,9,10,11,12},1)*{2,7,9,1,4,6,3,5,8,2,7,9}),11)=10)=--MID(E214,13,1),FALSE)))),"CNP invalid – verifică cifrele. ",IF(E214="","Lipsește CNP-ul. ",""))&amp;IF(COUNTIF('Linii borderou'!$B$5:$B$2004,B214)=0,"Nicio linie pe borderou. ","")&amp;IF(AND(I214="Numerar",N(N214)&gt;Plafon),"Numerar peste plafonul zilnic pentru această persoană ("&amp;FIXED(N214,2)&amp;" lei): plătește prin bancă. ","")))</f>
        <v/>
      </c>
    </row>
    <row r="215" spans="2:15" x14ac:dyDescent="0.2">
      <c r="B215" s="16" t="str">
        <f>IF(D215="","",MAX($B$5:B214)+1)</f>
        <v/>
      </c>
      <c r="C215" s="17"/>
      <c r="D215" s="12"/>
      <c r="E215" s="18"/>
      <c r="F215" s="12"/>
      <c r="G215" s="12"/>
      <c r="H215" s="12"/>
      <c r="I215" s="16"/>
      <c r="J215" s="19" t="str">
        <f>IF(B215="","",SUMIF('Linii borderou'!$B$5:$B$2004,B215,'Linii borderou'!$I$5:$I$2004))</f>
        <v/>
      </c>
      <c r="K215" s="19" t="str">
        <f t="shared" si="12"/>
        <v/>
      </c>
      <c r="L215" s="19" t="str">
        <f t="shared" si="13"/>
        <v/>
      </c>
      <c r="M215" s="19" t="str">
        <f t="shared" si="14"/>
        <v/>
      </c>
      <c r="N215" s="19" t="str">
        <f t="shared" si="15"/>
        <v/>
      </c>
      <c r="O215" s="20" t="str">
        <f>IF(AND(B215="",D215=""),"",TRIM(IF(COUNTIF($B$5:$B$504,B215)&gt;1,"Număr dublat. ","")&amp;IF(OR(C215="",D215="",F215="",G215="",H215="",I215=""),"Date incomplete. ","")&amp;IF(AND(E215&lt;&gt;"",NOT(AND(LEN(E215)=13,ISNUMBER(-E215),IFERROR(MOD(SUMPRODUCT(MID(E215,{1,2,3,4,5,6,7,8,9,10,11,12},1)*{2,7,9,1,4,6,3,5,8,2,7,9}),11)-9*(MOD(SUMPRODUCT(MID(E215,{1,2,3,4,5,6,7,8,9,10,11,12},1)*{2,7,9,1,4,6,3,5,8,2,7,9}),11)=10)=--MID(E215,13,1),FALSE)))),"CNP invalid – verifică cifrele. ",IF(E215="","Lipsește CNP-ul. ",""))&amp;IF(COUNTIF('Linii borderou'!$B$5:$B$2004,B215)=0,"Nicio linie pe borderou. ","")&amp;IF(AND(I215="Numerar",N(N215)&gt;Plafon),"Numerar peste plafonul zilnic pentru această persoană ("&amp;FIXED(N215,2)&amp;" lei): plătește prin bancă. ","")))</f>
        <v/>
      </c>
    </row>
    <row r="216" spans="2:15" x14ac:dyDescent="0.2">
      <c r="B216" s="16" t="str">
        <f>IF(D216="","",MAX($B$5:B215)+1)</f>
        <v/>
      </c>
      <c r="C216" s="17"/>
      <c r="D216" s="12"/>
      <c r="E216" s="18"/>
      <c r="F216" s="12"/>
      <c r="G216" s="12"/>
      <c r="H216" s="12"/>
      <c r="I216" s="16"/>
      <c r="J216" s="19" t="str">
        <f>IF(B216="","",SUMIF('Linii borderou'!$B$5:$B$2004,B216,'Linii borderou'!$I$5:$I$2004))</f>
        <v/>
      </c>
      <c r="K216" s="19" t="str">
        <f t="shared" si="12"/>
        <v/>
      </c>
      <c r="L216" s="19" t="str">
        <f t="shared" si="13"/>
        <v/>
      </c>
      <c r="M216" s="19" t="str">
        <f t="shared" si="14"/>
        <v/>
      </c>
      <c r="N216" s="19" t="str">
        <f t="shared" si="15"/>
        <v/>
      </c>
      <c r="O216" s="20" t="str">
        <f>IF(AND(B216="",D216=""),"",TRIM(IF(COUNTIF($B$5:$B$504,B216)&gt;1,"Număr dublat. ","")&amp;IF(OR(C216="",D216="",F216="",G216="",H216="",I216=""),"Date incomplete. ","")&amp;IF(AND(E216&lt;&gt;"",NOT(AND(LEN(E216)=13,ISNUMBER(-E216),IFERROR(MOD(SUMPRODUCT(MID(E216,{1,2,3,4,5,6,7,8,9,10,11,12},1)*{2,7,9,1,4,6,3,5,8,2,7,9}),11)-9*(MOD(SUMPRODUCT(MID(E216,{1,2,3,4,5,6,7,8,9,10,11,12},1)*{2,7,9,1,4,6,3,5,8,2,7,9}),11)=10)=--MID(E216,13,1),FALSE)))),"CNP invalid – verifică cifrele. ",IF(E216="","Lipsește CNP-ul. ",""))&amp;IF(COUNTIF('Linii borderou'!$B$5:$B$2004,B216)=0,"Nicio linie pe borderou. ","")&amp;IF(AND(I216="Numerar",N(N216)&gt;Plafon),"Numerar peste plafonul zilnic pentru această persoană ("&amp;FIXED(N216,2)&amp;" lei): plătește prin bancă. ","")))</f>
        <v/>
      </c>
    </row>
    <row r="217" spans="2:15" x14ac:dyDescent="0.2">
      <c r="B217" s="16" t="str">
        <f>IF(D217="","",MAX($B$5:B216)+1)</f>
        <v/>
      </c>
      <c r="C217" s="17"/>
      <c r="D217" s="12"/>
      <c r="E217" s="18"/>
      <c r="F217" s="12"/>
      <c r="G217" s="12"/>
      <c r="H217" s="12"/>
      <c r="I217" s="16"/>
      <c r="J217" s="19" t="str">
        <f>IF(B217="","",SUMIF('Linii borderou'!$B$5:$B$2004,B217,'Linii borderou'!$I$5:$I$2004))</f>
        <v/>
      </c>
      <c r="K217" s="19" t="str">
        <f t="shared" si="12"/>
        <v/>
      </c>
      <c r="L217" s="19" t="str">
        <f t="shared" si="13"/>
        <v/>
      </c>
      <c r="M217" s="19" t="str">
        <f t="shared" si="14"/>
        <v/>
      </c>
      <c r="N217" s="19" t="str">
        <f t="shared" si="15"/>
        <v/>
      </c>
      <c r="O217" s="20" t="str">
        <f>IF(AND(B217="",D217=""),"",TRIM(IF(COUNTIF($B$5:$B$504,B217)&gt;1,"Număr dublat. ","")&amp;IF(OR(C217="",D217="",F217="",G217="",H217="",I217=""),"Date incomplete. ","")&amp;IF(AND(E217&lt;&gt;"",NOT(AND(LEN(E217)=13,ISNUMBER(-E217),IFERROR(MOD(SUMPRODUCT(MID(E217,{1,2,3,4,5,6,7,8,9,10,11,12},1)*{2,7,9,1,4,6,3,5,8,2,7,9}),11)-9*(MOD(SUMPRODUCT(MID(E217,{1,2,3,4,5,6,7,8,9,10,11,12},1)*{2,7,9,1,4,6,3,5,8,2,7,9}),11)=10)=--MID(E217,13,1),FALSE)))),"CNP invalid – verifică cifrele. ",IF(E217="","Lipsește CNP-ul. ",""))&amp;IF(COUNTIF('Linii borderou'!$B$5:$B$2004,B217)=0,"Nicio linie pe borderou. ","")&amp;IF(AND(I217="Numerar",N(N217)&gt;Plafon),"Numerar peste plafonul zilnic pentru această persoană ("&amp;FIXED(N217,2)&amp;" lei): plătește prin bancă. ","")))</f>
        <v/>
      </c>
    </row>
    <row r="218" spans="2:15" x14ac:dyDescent="0.2">
      <c r="B218" s="16" t="str">
        <f>IF(D218="","",MAX($B$5:B217)+1)</f>
        <v/>
      </c>
      <c r="C218" s="17"/>
      <c r="D218" s="12"/>
      <c r="E218" s="18"/>
      <c r="F218" s="12"/>
      <c r="G218" s="12"/>
      <c r="H218" s="12"/>
      <c r="I218" s="16"/>
      <c r="J218" s="19" t="str">
        <f>IF(B218="","",SUMIF('Linii borderou'!$B$5:$B$2004,B218,'Linii borderou'!$I$5:$I$2004))</f>
        <v/>
      </c>
      <c r="K218" s="19" t="str">
        <f t="shared" si="12"/>
        <v/>
      </c>
      <c r="L218" s="19" t="str">
        <f t="shared" si="13"/>
        <v/>
      </c>
      <c r="M218" s="19" t="str">
        <f t="shared" si="14"/>
        <v/>
      </c>
      <c r="N218" s="19" t="str">
        <f t="shared" si="15"/>
        <v/>
      </c>
      <c r="O218" s="20" t="str">
        <f>IF(AND(B218="",D218=""),"",TRIM(IF(COUNTIF($B$5:$B$504,B218)&gt;1,"Număr dublat. ","")&amp;IF(OR(C218="",D218="",F218="",G218="",H218="",I218=""),"Date incomplete. ","")&amp;IF(AND(E218&lt;&gt;"",NOT(AND(LEN(E218)=13,ISNUMBER(-E218),IFERROR(MOD(SUMPRODUCT(MID(E218,{1,2,3,4,5,6,7,8,9,10,11,12},1)*{2,7,9,1,4,6,3,5,8,2,7,9}),11)-9*(MOD(SUMPRODUCT(MID(E218,{1,2,3,4,5,6,7,8,9,10,11,12},1)*{2,7,9,1,4,6,3,5,8,2,7,9}),11)=10)=--MID(E218,13,1),FALSE)))),"CNP invalid – verifică cifrele. ",IF(E218="","Lipsește CNP-ul. ",""))&amp;IF(COUNTIF('Linii borderou'!$B$5:$B$2004,B218)=0,"Nicio linie pe borderou. ","")&amp;IF(AND(I218="Numerar",N(N218)&gt;Plafon),"Numerar peste plafonul zilnic pentru această persoană ("&amp;FIXED(N218,2)&amp;" lei): plătește prin bancă. ","")))</f>
        <v/>
      </c>
    </row>
    <row r="219" spans="2:15" x14ac:dyDescent="0.2">
      <c r="B219" s="16" t="str">
        <f>IF(D219="","",MAX($B$5:B218)+1)</f>
        <v/>
      </c>
      <c r="C219" s="17"/>
      <c r="D219" s="12"/>
      <c r="E219" s="18"/>
      <c r="F219" s="12"/>
      <c r="G219" s="12"/>
      <c r="H219" s="12"/>
      <c r="I219" s="16"/>
      <c r="J219" s="19" t="str">
        <f>IF(B219="","",SUMIF('Linii borderou'!$B$5:$B$2004,B219,'Linii borderou'!$I$5:$I$2004))</f>
        <v/>
      </c>
      <c r="K219" s="19" t="str">
        <f t="shared" si="12"/>
        <v/>
      </c>
      <c r="L219" s="19" t="str">
        <f t="shared" si="13"/>
        <v/>
      </c>
      <c r="M219" s="19" t="str">
        <f t="shared" si="14"/>
        <v/>
      </c>
      <c r="N219" s="19" t="str">
        <f t="shared" si="15"/>
        <v/>
      </c>
      <c r="O219" s="20" t="str">
        <f>IF(AND(B219="",D219=""),"",TRIM(IF(COUNTIF($B$5:$B$504,B219)&gt;1,"Număr dublat. ","")&amp;IF(OR(C219="",D219="",F219="",G219="",H219="",I219=""),"Date incomplete. ","")&amp;IF(AND(E219&lt;&gt;"",NOT(AND(LEN(E219)=13,ISNUMBER(-E219),IFERROR(MOD(SUMPRODUCT(MID(E219,{1,2,3,4,5,6,7,8,9,10,11,12},1)*{2,7,9,1,4,6,3,5,8,2,7,9}),11)-9*(MOD(SUMPRODUCT(MID(E219,{1,2,3,4,5,6,7,8,9,10,11,12},1)*{2,7,9,1,4,6,3,5,8,2,7,9}),11)=10)=--MID(E219,13,1),FALSE)))),"CNP invalid – verifică cifrele. ",IF(E219="","Lipsește CNP-ul. ",""))&amp;IF(COUNTIF('Linii borderou'!$B$5:$B$2004,B219)=0,"Nicio linie pe borderou. ","")&amp;IF(AND(I219="Numerar",N(N219)&gt;Plafon),"Numerar peste plafonul zilnic pentru această persoană ("&amp;FIXED(N219,2)&amp;" lei): plătește prin bancă. ","")))</f>
        <v/>
      </c>
    </row>
    <row r="220" spans="2:15" x14ac:dyDescent="0.2">
      <c r="B220" s="16" t="str">
        <f>IF(D220="","",MAX($B$5:B219)+1)</f>
        <v/>
      </c>
      <c r="C220" s="17"/>
      <c r="D220" s="12"/>
      <c r="E220" s="18"/>
      <c r="F220" s="12"/>
      <c r="G220" s="12"/>
      <c r="H220" s="12"/>
      <c r="I220" s="16"/>
      <c r="J220" s="19" t="str">
        <f>IF(B220="","",SUMIF('Linii borderou'!$B$5:$B$2004,B220,'Linii borderou'!$I$5:$I$2004))</f>
        <v/>
      </c>
      <c r="K220" s="19" t="str">
        <f t="shared" si="12"/>
        <v/>
      </c>
      <c r="L220" s="19" t="str">
        <f t="shared" si="13"/>
        <v/>
      </c>
      <c r="M220" s="19" t="str">
        <f t="shared" si="14"/>
        <v/>
      </c>
      <c r="N220" s="19" t="str">
        <f t="shared" si="15"/>
        <v/>
      </c>
      <c r="O220" s="20" t="str">
        <f>IF(AND(B220="",D220=""),"",TRIM(IF(COUNTIF($B$5:$B$504,B220)&gt;1,"Număr dublat. ","")&amp;IF(OR(C220="",D220="",F220="",G220="",H220="",I220=""),"Date incomplete. ","")&amp;IF(AND(E220&lt;&gt;"",NOT(AND(LEN(E220)=13,ISNUMBER(-E220),IFERROR(MOD(SUMPRODUCT(MID(E220,{1,2,3,4,5,6,7,8,9,10,11,12},1)*{2,7,9,1,4,6,3,5,8,2,7,9}),11)-9*(MOD(SUMPRODUCT(MID(E220,{1,2,3,4,5,6,7,8,9,10,11,12},1)*{2,7,9,1,4,6,3,5,8,2,7,9}),11)=10)=--MID(E220,13,1),FALSE)))),"CNP invalid – verifică cifrele. ",IF(E220="","Lipsește CNP-ul. ",""))&amp;IF(COUNTIF('Linii borderou'!$B$5:$B$2004,B220)=0,"Nicio linie pe borderou. ","")&amp;IF(AND(I220="Numerar",N(N220)&gt;Plafon),"Numerar peste plafonul zilnic pentru această persoană ("&amp;FIXED(N220,2)&amp;" lei): plătește prin bancă. ","")))</f>
        <v/>
      </c>
    </row>
    <row r="221" spans="2:15" x14ac:dyDescent="0.2">
      <c r="B221" s="16" t="str">
        <f>IF(D221="","",MAX($B$5:B220)+1)</f>
        <v/>
      </c>
      <c r="C221" s="17"/>
      <c r="D221" s="12"/>
      <c r="E221" s="18"/>
      <c r="F221" s="12"/>
      <c r="G221" s="12"/>
      <c r="H221" s="12"/>
      <c r="I221" s="16"/>
      <c r="J221" s="19" t="str">
        <f>IF(B221="","",SUMIF('Linii borderou'!$B$5:$B$2004,B221,'Linii borderou'!$I$5:$I$2004))</f>
        <v/>
      </c>
      <c r="K221" s="19" t="str">
        <f t="shared" si="12"/>
        <v/>
      </c>
      <c r="L221" s="19" t="str">
        <f t="shared" si="13"/>
        <v/>
      </c>
      <c r="M221" s="19" t="str">
        <f t="shared" si="14"/>
        <v/>
      </c>
      <c r="N221" s="19" t="str">
        <f t="shared" si="15"/>
        <v/>
      </c>
      <c r="O221" s="20" t="str">
        <f>IF(AND(B221="",D221=""),"",TRIM(IF(COUNTIF($B$5:$B$504,B221)&gt;1,"Număr dublat. ","")&amp;IF(OR(C221="",D221="",F221="",G221="",H221="",I221=""),"Date incomplete. ","")&amp;IF(AND(E221&lt;&gt;"",NOT(AND(LEN(E221)=13,ISNUMBER(-E221),IFERROR(MOD(SUMPRODUCT(MID(E221,{1,2,3,4,5,6,7,8,9,10,11,12},1)*{2,7,9,1,4,6,3,5,8,2,7,9}),11)-9*(MOD(SUMPRODUCT(MID(E221,{1,2,3,4,5,6,7,8,9,10,11,12},1)*{2,7,9,1,4,6,3,5,8,2,7,9}),11)=10)=--MID(E221,13,1),FALSE)))),"CNP invalid – verifică cifrele. ",IF(E221="","Lipsește CNP-ul. ",""))&amp;IF(COUNTIF('Linii borderou'!$B$5:$B$2004,B221)=0,"Nicio linie pe borderou. ","")&amp;IF(AND(I221="Numerar",N(N221)&gt;Plafon),"Numerar peste plafonul zilnic pentru această persoană ("&amp;FIXED(N221,2)&amp;" lei): plătește prin bancă. ","")))</f>
        <v/>
      </c>
    </row>
    <row r="222" spans="2:15" x14ac:dyDescent="0.2">
      <c r="B222" s="16" t="str">
        <f>IF(D222="","",MAX($B$5:B221)+1)</f>
        <v/>
      </c>
      <c r="C222" s="17"/>
      <c r="D222" s="12"/>
      <c r="E222" s="18"/>
      <c r="F222" s="12"/>
      <c r="G222" s="12"/>
      <c r="H222" s="12"/>
      <c r="I222" s="16"/>
      <c r="J222" s="19" t="str">
        <f>IF(B222="","",SUMIF('Linii borderou'!$B$5:$B$2004,B222,'Linii borderou'!$I$5:$I$2004))</f>
        <v/>
      </c>
      <c r="K222" s="19" t="str">
        <f t="shared" si="12"/>
        <v/>
      </c>
      <c r="L222" s="19" t="str">
        <f t="shared" si="13"/>
        <v/>
      </c>
      <c r="M222" s="19" t="str">
        <f t="shared" si="14"/>
        <v/>
      </c>
      <c r="N222" s="19" t="str">
        <f t="shared" si="15"/>
        <v/>
      </c>
      <c r="O222" s="20" t="str">
        <f>IF(AND(B222="",D222=""),"",TRIM(IF(COUNTIF($B$5:$B$504,B222)&gt;1,"Număr dublat. ","")&amp;IF(OR(C222="",D222="",F222="",G222="",H222="",I222=""),"Date incomplete. ","")&amp;IF(AND(E222&lt;&gt;"",NOT(AND(LEN(E222)=13,ISNUMBER(-E222),IFERROR(MOD(SUMPRODUCT(MID(E222,{1,2,3,4,5,6,7,8,9,10,11,12},1)*{2,7,9,1,4,6,3,5,8,2,7,9}),11)-9*(MOD(SUMPRODUCT(MID(E222,{1,2,3,4,5,6,7,8,9,10,11,12},1)*{2,7,9,1,4,6,3,5,8,2,7,9}),11)=10)=--MID(E222,13,1),FALSE)))),"CNP invalid – verifică cifrele. ",IF(E222="","Lipsește CNP-ul. ",""))&amp;IF(COUNTIF('Linii borderou'!$B$5:$B$2004,B222)=0,"Nicio linie pe borderou. ","")&amp;IF(AND(I222="Numerar",N(N222)&gt;Plafon),"Numerar peste plafonul zilnic pentru această persoană ("&amp;FIXED(N222,2)&amp;" lei): plătește prin bancă. ","")))</f>
        <v/>
      </c>
    </row>
    <row r="223" spans="2:15" x14ac:dyDescent="0.2">
      <c r="B223" s="16" t="str">
        <f>IF(D223="","",MAX($B$5:B222)+1)</f>
        <v/>
      </c>
      <c r="C223" s="17"/>
      <c r="D223" s="12"/>
      <c r="E223" s="18"/>
      <c r="F223" s="12"/>
      <c r="G223" s="12"/>
      <c r="H223" s="12"/>
      <c r="I223" s="16"/>
      <c r="J223" s="19" t="str">
        <f>IF(B223="","",SUMIF('Linii borderou'!$B$5:$B$2004,B223,'Linii borderou'!$I$5:$I$2004))</f>
        <v/>
      </c>
      <c r="K223" s="19" t="str">
        <f t="shared" si="12"/>
        <v/>
      </c>
      <c r="L223" s="19" t="str">
        <f t="shared" si="13"/>
        <v/>
      </c>
      <c r="M223" s="19" t="str">
        <f t="shared" si="14"/>
        <v/>
      </c>
      <c r="N223" s="19" t="str">
        <f t="shared" si="15"/>
        <v/>
      </c>
      <c r="O223" s="20" t="str">
        <f>IF(AND(B223="",D223=""),"",TRIM(IF(COUNTIF($B$5:$B$504,B223)&gt;1,"Număr dublat. ","")&amp;IF(OR(C223="",D223="",F223="",G223="",H223="",I223=""),"Date incomplete. ","")&amp;IF(AND(E223&lt;&gt;"",NOT(AND(LEN(E223)=13,ISNUMBER(-E223),IFERROR(MOD(SUMPRODUCT(MID(E223,{1,2,3,4,5,6,7,8,9,10,11,12},1)*{2,7,9,1,4,6,3,5,8,2,7,9}),11)-9*(MOD(SUMPRODUCT(MID(E223,{1,2,3,4,5,6,7,8,9,10,11,12},1)*{2,7,9,1,4,6,3,5,8,2,7,9}),11)=10)=--MID(E223,13,1),FALSE)))),"CNP invalid – verifică cifrele. ",IF(E223="","Lipsește CNP-ul. ",""))&amp;IF(COUNTIF('Linii borderou'!$B$5:$B$2004,B223)=0,"Nicio linie pe borderou. ","")&amp;IF(AND(I223="Numerar",N(N223)&gt;Plafon),"Numerar peste plafonul zilnic pentru această persoană ("&amp;FIXED(N223,2)&amp;" lei): plătește prin bancă. ","")))</f>
        <v/>
      </c>
    </row>
    <row r="224" spans="2:15" x14ac:dyDescent="0.2">
      <c r="B224" s="16" t="str">
        <f>IF(D224="","",MAX($B$5:B223)+1)</f>
        <v/>
      </c>
      <c r="C224" s="17"/>
      <c r="D224" s="12"/>
      <c r="E224" s="18"/>
      <c r="F224" s="12"/>
      <c r="G224" s="12"/>
      <c r="H224" s="12"/>
      <c r="I224" s="16"/>
      <c r="J224" s="19" t="str">
        <f>IF(B224="","",SUMIF('Linii borderou'!$B$5:$B$2004,B224,'Linii borderou'!$I$5:$I$2004))</f>
        <v/>
      </c>
      <c r="K224" s="19" t="str">
        <f t="shared" si="12"/>
        <v/>
      </c>
      <c r="L224" s="19" t="str">
        <f t="shared" si="13"/>
        <v/>
      </c>
      <c r="M224" s="19" t="str">
        <f t="shared" si="14"/>
        <v/>
      </c>
      <c r="N224" s="19" t="str">
        <f t="shared" si="15"/>
        <v/>
      </c>
      <c r="O224" s="20" t="str">
        <f>IF(AND(B224="",D224=""),"",TRIM(IF(COUNTIF($B$5:$B$504,B224)&gt;1,"Număr dublat. ","")&amp;IF(OR(C224="",D224="",F224="",G224="",H224="",I224=""),"Date incomplete. ","")&amp;IF(AND(E224&lt;&gt;"",NOT(AND(LEN(E224)=13,ISNUMBER(-E224),IFERROR(MOD(SUMPRODUCT(MID(E224,{1,2,3,4,5,6,7,8,9,10,11,12},1)*{2,7,9,1,4,6,3,5,8,2,7,9}),11)-9*(MOD(SUMPRODUCT(MID(E224,{1,2,3,4,5,6,7,8,9,10,11,12},1)*{2,7,9,1,4,6,3,5,8,2,7,9}),11)=10)=--MID(E224,13,1),FALSE)))),"CNP invalid – verifică cifrele. ",IF(E224="","Lipsește CNP-ul. ",""))&amp;IF(COUNTIF('Linii borderou'!$B$5:$B$2004,B224)=0,"Nicio linie pe borderou. ","")&amp;IF(AND(I224="Numerar",N(N224)&gt;Plafon),"Numerar peste plafonul zilnic pentru această persoană ("&amp;FIXED(N224,2)&amp;" lei): plătește prin bancă. ","")))</f>
        <v/>
      </c>
    </row>
    <row r="225" spans="2:15" x14ac:dyDescent="0.2">
      <c r="B225" s="16" t="str">
        <f>IF(D225="","",MAX($B$5:B224)+1)</f>
        <v/>
      </c>
      <c r="C225" s="17"/>
      <c r="D225" s="12"/>
      <c r="E225" s="18"/>
      <c r="F225" s="12"/>
      <c r="G225" s="12"/>
      <c r="H225" s="12"/>
      <c r="I225" s="16"/>
      <c r="J225" s="19" t="str">
        <f>IF(B225="","",SUMIF('Linii borderou'!$B$5:$B$2004,B225,'Linii borderou'!$I$5:$I$2004))</f>
        <v/>
      </c>
      <c r="K225" s="19" t="str">
        <f t="shared" si="12"/>
        <v/>
      </c>
      <c r="L225" s="19" t="str">
        <f t="shared" si="13"/>
        <v/>
      </c>
      <c r="M225" s="19" t="str">
        <f t="shared" si="14"/>
        <v/>
      </c>
      <c r="N225" s="19" t="str">
        <f t="shared" si="15"/>
        <v/>
      </c>
      <c r="O225" s="20" t="str">
        <f>IF(AND(B225="",D225=""),"",TRIM(IF(COUNTIF($B$5:$B$504,B225)&gt;1,"Număr dublat. ","")&amp;IF(OR(C225="",D225="",F225="",G225="",H225="",I225=""),"Date incomplete. ","")&amp;IF(AND(E225&lt;&gt;"",NOT(AND(LEN(E225)=13,ISNUMBER(-E225),IFERROR(MOD(SUMPRODUCT(MID(E225,{1,2,3,4,5,6,7,8,9,10,11,12},1)*{2,7,9,1,4,6,3,5,8,2,7,9}),11)-9*(MOD(SUMPRODUCT(MID(E225,{1,2,3,4,5,6,7,8,9,10,11,12},1)*{2,7,9,1,4,6,3,5,8,2,7,9}),11)=10)=--MID(E225,13,1),FALSE)))),"CNP invalid – verifică cifrele. ",IF(E225="","Lipsește CNP-ul. ",""))&amp;IF(COUNTIF('Linii borderou'!$B$5:$B$2004,B225)=0,"Nicio linie pe borderou. ","")&amp;IF(AND(I225="Numerar",N(N225)&gt;Plafon),"Numerar peste plafonul zilnic pentru această persoană ("&amp;FIXED(N225,2)&amp;" lei): plătește prin bancă. ","")))</f>
        <v/>
      </c>
    </row>
    <row r="226" spans="2:15" x14ac:dyDescent="0.2">
      <c r="B226" s="16" t="str">
        <f>IF(D226="","",MAX($B$5:B225)+1)</f>
        <v/>
      </c>
      <c r="C226" s="17"/>
      <c r="D226" s="12"/>
      <c r="E226" s="18"/>
      <c r="F226" s="12"/>
      <c r="G226" s="12"/>
      <c r="H226" s="12"/>
      <c r="I226" s="16"/>
      <c r="J226" s="19" t="str">
        <f>IF(B226="","",SUMIF('Linii borderou'!$B$5:$B$2004,B226,'Linii borderou'!$I$5:$I$2004))</f>
        <v/>
      </c>
      <c r="K226" s="19" t="str">
        <f t="shared" si="12"/>
        <v/>
      </c>
      <c r="L226" s="19" t="str">
        <f t="shared" si="13"/>
        <v/>
      </c>
      <c r="M226" s="19" t="str">
        <f t="shared" si="14"/>
        <v/>
      </c>
      <c r="N226" s="19" t="str">
        <f t="shared" si="15"/>
        <v/>
      </c>
      <c r="O226" s="20" t="str">
        <f>IF(AND(B226="",D226=""),"",TRIM(IF(COUNTIF($B$5:$B$504,B226)&gt;1,"Număr dublat. ","")&amp;IF(OR(C226="",D226="",F226="",G226="",H226="",I226=""),"Date incomplete. ","")&amp;IF(AND(E226&lt;&gt;"",NOT(AND(LEN(E226)=13,ISNUMBER(-E226),IFERROR(MOD(SUMPRODUCT(MID(E226,{1,2,3,4,5,6,7,8,9,10,11,12},1)*{2,7,9,1,4,6,3,5,8,2,7,9}),11)-9*(MOD(SUMPRODUCT(MID(E226,{1,2,3,4,5,6,7,8,9,10,11,12},1)*{2,7,9,1,4,6,3,5,8,2,7,9}),11)=10)=--MID(E226,13,1),FALSE)))),"CNP invalid – verifică cifrele. ",IF(E226="","Lipsește CNP-ul. ",""))&amp;IF(COUNTIF('Linii borderou'!$B$5:$B$2004,B226)=0,"Nicio linie pe borderou. ","")&amp;IF(AND(I226="Numerar",N(N226)&gt;Plafon),"Numerar peste plafonul zilnic pentru această persoană ("&amp;FIXED(N226,2)&amp;" lei): plătește prin bancă. ","")))</f>
        <v/>
      </c>
    </row>
    <row r="227" spans="2:15" x14ac:dyDescent="0.2">
      <c r="B227" s="16" t="str">
        <f>IF(D227="","",MAX($B$5:B226)+1)</f>
        <v/>
      </c>
      <c r="C227" s="17"/>
      <c r="D227" s="12"/>
      <c r="E227" s="18"/>
      <c r="F227" s="12"/>
      <c r="G227" s="12"/>
      <c r="H227" s="12"/>
      <c r="I227" s="16"/>
      <c r="J227" s="19" t="str">
        <f>IF(B227="","",SUMIF('Linii borderou'!$B$5:$B$2004,B227,'Linii borderou'!$I$5:$I$2004))</f>
        <v/>
      </c>
      <c r="K227" s="19" t="str">
        <f t="shared" si="12"/>
        <v/>
      </c>
      <c r="L227" s="19" t="str">
        <f t="shared" si="13"/>
        <v/>
      </c>
      <c r="M227" s="19" t="str">
        <f t="shared" si="14"/>
        <v/>
      </c>
      <c r="N227" s="19" t="str">
        <f t="shared" si="15"/>
        <v/>
      </c>
      <c r="O227" s="20" t="str">
        <f>IF(AND(B227="",D227=""),"",TRIM(IF(COUNTIF($B$5:$B$504,B227)&gt;1,"Număr dublat. ","")&amp;IF(OR(C227="",D227="",F227="",G227="",H227="",I227=""),"Date incomplete. ","")&amp;IF(AND(E227&lt;&gt;"",NOT(AND(LEN(E227)=13,ISNUMBER(-E227),IFERROR(MOD(SUMPRODUCT(MID(E227,{1,2,3,4,5,6,7,8,9,10,11,12},1)*{2,7,9,1,4,6,3,5,8,2,7,9}),11)-9*(MOD(SUMPRODUCT(MID(E227,{1,2,3,4,5,6,7,8,9,10,11,12},1)*{2,7,9,1,4,6,3,5,8,2,7,9}),11)=10)=--MID(E227,13,1),FALSE)))),"CNP invalid – verifică cifrele. ",IF(E227="","Lipsește CNP-ul. ",""))&amp;IF(COUNTIF('Linii borderou'!$B$5:$B$2004,B227)=0,"Nicio linie pe borderou. ","")&amp;IF(AND(I227="Numerar",N(N227)&gt;Plafon),"Numerar peste plafonul zilnic pentru această persoană ("&amp;FIXED(N227,2)&amp;" lei): plătește prin bancă. ","")))</f>
        <v/>
      </c>
    </row>
    <row r="228" spans="2:15" x14ac:dyDescent="0.2">
      <c r="B228" s="16" t="str">
        <f>IF(D228="","",MAX($B$5:B227)+1)</f>
        <v/>
      </c>
      <c r="C228" s="17"/>
      <c r="D228" s="12"/>
      <c r="E228" s="18"/>
      <c r="F228" s="12"/>
      <c r="G228" s="12"/>
      <c r="H228" s="12"/>
      <c r="I228" s="16"/>
      <c r="J228" s="19" t="str">
        <f>IF(B228="","",SUMIF('Linii borderou'!$B$5:$B$2004,B228,'Linii borderou'!$I$5:$I$2004))</f>
        <v/>
      </c>
      <c r="K228" s="19" t="str">
        <f t="shared" si="12"/>
        <v/>
      </c>
      <c r="L228" s="19" t="str">
        <f t="shared" si="13"/>
        <v/>
      </c>
      <c r="M228" s="19" t="str">
        <f t="shared" si="14"/>
        <v/>
      </c>
      <c r="N228" s="19" t="str">
        <f t="shared" si="15"/>
        <v/>
      </c>
      <c r="O228" s="20" t="str">
        <f>IF(AND(B228="",D228=""),"",TRIM(IF(COUNTIF($B$5:$B$504,B228)&gt;1,"Număr dublat. ","")&amp;IF(OR(C228="",D228="",F228="",G228="",H228="",I228=""),"Date incomplete. ","")&amp;IF(AND(E228&lt;&gt;"",NOT(AND(LEN(E228)=13,ISNUMBER(-E228),IFERROR(MOD(SUMPRODUCT(MID(E228,{1,2,3,4,5,6,7,8,9,10,11,12},1)*{2,7,9,1,4,6,3,5,8,2,7,9}),11)-9*(MOD(SUMPRODUCT(MID(E228,{1,2,3,4,5,6,7,8,9,10,11,12},1)*{2,7,9,1,4,6,3,5,8,2,7,9}),11)=10)=--MID(E228,13,1),FALSE)))),"CNP invalid – verifică cifrele. ",IF(E228="","Lipsește CNP-ul. ",""))&amp;IF(COUNTIF('Linii borderou'!$B$5:$B$2004,B228)=0,"Nicio linie pe borderou. ","")&amp;IF(AND(I228="Numerar",N(N228)&gt;Plafon),"Numerar peste plafonul zilnic pentru această persoană ("&amp;FIXED(N228,2)&amp;" lei): plătește prin bancă. ","")))</f>
        <v/>
      </c>
    </row>
    <row r="229" spans="2:15" x14ac:dyDescent="0.2">
      <c r="B229" s="16" t="str">
        <f>IF(D229="","",MAX($B$5:B228)+1)</f>
        <v/>
      </c>
      <c r="C229" s="17"/>
      <c r="D229" s="12"/>
      <c r="E229" s="18"/>
      <c r="F229" s="12"/>
      <c r="G229" s="12"/>
      <c r="H229" s="12"/>
      <c r="I229" s="16"/>
      <c r="J229" s="19" t="str">
        <f>IF(B229="","",SUMIF('Linii borderou'!$B$5:$B$2004,B229,'Linii borderou'!$I$5:$I$2004))</f>
        <v/>
      </c>
      <c r="K229" s="19" t="str">
        <f t="shared" si="12"/>
        <v/>
      </c>
      <c r="L229" s="19" t="str">
        <f t="shared" si="13"/>
        <v/>
      </c>
      <c r="M229" s="19" t="str">
        <f t="shared" si="14"/>
        <v/>
      </c>
      <c r="N229" s="19" t="str">
        <f t="shared" si="15"/>
        <v/>
      </c>
      <c r="O229" s="20" t="str">
        <f>IF(AND(B229="",D229=""),"",TRIM(IF(COUNTIF($B$5:$B$504,B229)&gt;1,"Număr dublat. ","")&amp;IF(OR(C229="",D229="",F229="",G229="",H229="",I229=""),"Date incomplete. ","")&amp;IF(AND(E229&lt;&gt;"",NOT(AND(LEN(E229)=13,ISNUMBER(-E229),IFERROR(MOD(SUMPRODUCT(MID(E229,{1,2,3,4,5,6,7,8,9,10,11,12},1)*{2,7,9,1,4,6,3,5,8,2,7,9}),11)-9*(MOD(SUMPRODUCT(MID(E229,{1,2,3,4,5,6,7,8,9,10,11,12},1)*{2,7,9,1,4,6,3,5,8,2,7,9}),11)=10)=--MID(E229,13,1),FALSE)))),"CNP invalid – verifică cifrele. ",IF(E229="","Lipsește CNP-ul. ",""))&amp;IF(COUNTIF('Linii borderou'!$B$5:$B$2004,B229)=0,"Nicio linie pe borderou. ","")&amp;IF(AND(I229="Numerar",N(N229)&gt;Plafon),"Numerar peste plafonul zilnic pentru această persoană ("&amp;FIXED(N229,2)&amp;" lei): plătește prin bancă. ","")))</f>
        <v/>
      </c>
    </row>
    <row r="230" spans="2:15" x14ac:dyDescent="0.2">
      <c r="B230" s="16" t="str">
        <f>IF(D230="","",MAX($B$5:B229)+1)</f>
        <v/>
      </c>
      <c r="C230" s="17"/>
      <c r="D230" s="12"/>
      <c r="E230" s="18"/>
      <c r="F230" s="12"/>
      <c r="G230" s="12"/>
      <c r="H230" s="12"/>
      <c r="I230" s="16"/>
      <c r="J230" s="19" t="str">
        <f>IF(B230="","",SUMIF('Linii borderou'!$B$5:$B$2004,B230,'Linii borderou'!$I$5:$I$2004))</f>
        <v/>
      </c>
      <c r="K230" s="19" t="str">
        <f t="shared" si="12"/>
        <v/>
      </c>
      <c r="L230" s="19" t="str">
        <f t="shared" si="13"/>
        <v/>
      </c>
      <c r="M230" s="19" t="str">
        <f t="shared" si="14"/>
        <v/>
      </c>
      <c r="N230" s="19" t="str">
        <f t="shared" si="15"/>
        <v/>
      </c>
      <c r="O230" s="20" t="str">
        <f>IF(AND(B230="",D230=""),"",TRIM(IF(COUNTIF($B$5:$B$504,B230)&gt;1,"Număr dublat. ","")&amp;IF(OR(C230="",D230="",F230="",G230="",H230="",I230=""),"Date incomplete. ","")&amp;IF(AND(E230&lt;&gt;"",NOT(AND(LEN(E230)=13,ISNUMBER(-E230),IFERROR(MOD(SUMPRODUCT(MID(E230,{1,2,3,4,5,6,7,8,9,10,11,12},1)*{2,7,9,1,4,6,3,5,8,2,7,9}),11)-9*(MOD(SUMPRODUCT(MID(E230,{1,2,3,4,5,6,7,8,9,10,11,12},1)*{2,7,9,1,4,6,3,5,8,2,7,9}),11)=10)=--MID(E230,13,1),FALSE)))),"CNP invalid – verifică cifrele. ",IF(E230="","Lipsește CNP-ul. ",""))&amp;IF(COUNTIF('Linii borderou'!$B$5:$B$2004,B230)=0,"Nicio linie pe borderou. ","")&amp;IF(AND(I230="Numerar",N(N230)&gt;Plafon),"Numerar peste plafonul zilnic pentru această persoană ("&amp;FIXED(N230,2)&amp;" lei): plătește prin bancă. ","")))</f>
        <v/>
      </c>
    </row>
    <row r="231" spans="2:15" x14ac:dyDescent="0.2">
      <c r="B231" s="16" t="str">
        <f>IF(D231="","",MAX($B$5:B230)+1)</f>
        <v/>
      </c>
      <c r="C231" s="17"/>
      <c r="D231" s="12"/>
      <c r="E231" s="18"/>
      <c r="F231" s="12"/>
      <c r="G231" s="12"/>
      <c r="H231" s="12"/>
      <c r="I231" s="16"/>
      <c r="J231" s="19" t="str">
        <f>IF(B231="","",SUMIF('Linii borderou'!$B$5:$B$2004,B231,'Linii borderou'!$I$5:$I$2004))</f>
        <v/>
      </c>
      <c r="K231" s="19" t="str">
        <f t="shared" si="12"/>
        <v/>
      </c>
      <c r="L231" s="19" t="str">
        <f t="shared" si="13"/>
        <v/>
      </c>
      <c r="M231" s="19" t="str">
        <f t="shared" si="14"/>
        <v/>
      </c>
      <c r="N231" s="19" t="str">
        <f t="shared" si="15"/>
        <v/>
      </c>
      <c r="O231" s="20" t="str">
        <f>IF(AND(B231="",D231=""),"",TRIM(IF(COUNTIF($B$5:$B$504,B231)&gt;1,"Număr dublat. ","")&amp;IF(OR(C231="",D231="",F231="",G231="",H231="",I231=""),"Date incomplete. ","")&amp;IF(AND(E231&lt;&gt;"",NOT(AND(LEN(E231)=13,ISNUMBER(-E231),IFERROR(MOD(SUMPRODUCT(MID(E231,{1,2,3,4,5,6,7,8,9,10,11,12},1)*{2,7,9,1,4,6,3,5,8,2,7,9}),11)-9*(MOD(SUMPRODUCT(MID(E231,{1,2,3,4,5,6,7,8,9,10,11,12},1)*{2,7,9,1,4,6,3,5,8,2,7,9}),11)=10)=--MID(E231,13,1),FALSE)))),"CNP invalid – verifică cifrele. ",IF(E231="","Lipsește CNP-ul. ",""))&amp;IF(COUNTIF('Linii borderou'!$B$5:$B$2004,B231)=0,"Nicio linie pe borderou. ","")&amp;IF(AND(I231="Numerar",N(N231)&gt;Plafon),"Numerar peste plafonul zilnic pentru această persoană ("&amp;FIXED(N231,2)&amp;" lei): plătește prin bancă. ","")))</f>
        <v/>
      </c>
    </row>
    <row r="232" spans="2:15" x14ac:dyDescent="0.2">
      <c r="B232" s="16" t="str">
        <f>IF(D232="","",MAX($B$5:B231)+1)</f>
        <v/>
      </c>
      <c r="C232" s="17"/>
      <c r="D232" s="12"/>
      <c r="E232" s="18"/>
      <c r="F232" s="12"/>
      <c r="G232" s="12"/>
      <c r="H232" s="12"/>
      <c r="I232" s="16"/>
      <c r="J232" s="19" t="str">
        <f>IF(B232="","",SUMIF('Linii borderou'!$B$5:$B$2004,B232,'Linii borderou'!$I$5:$I$2004))</f>
        <v/>
      </c>
      <c r="K232" s="19" t="str">
        <f t="shared" si="12"/>
        <v/>
      </c>
      <c r="L232" s="19" t="str">
        <f t="shared" si="13"/>
        <v/>
      </c>
      <c r="M232" s="19" t="str">
        <f t="shared" si="14"/>
        <v/>
      </c>
      <c r="N232" s="19" t="str">
        <f t="shared" si="15"/>
        <v/>
      </c>
      <c r="O232" s="20" t="str">
        <f>IF(AND(B232="",D232=""),"",TRIM(IF(COUNTIF($B$5:$B$504,B232)&gt;1,"Număr dublat. ","")&amp;IF(OR(C232="",D232="",F232="",G232="",H232="",I232=""),"Date incomplete. ","")&amp;IF(AND(E232&lt;&gt;"",NOT(AND(LEN(E232)=13,ISNUMBER(-E232),IFERROR(MOD(SUMPRODUCT(MID(E232,{1,2,3,4,5,6,7,8,9,10,11,12},1)*{2,7,9,1,4,6,3,5,8,2,7,9}),11)-9*(MOD(SUMPRODUCT(MID(E232,{1,2,3,4,5,6,7,8,9,10,11,12},1)*{2,7,9,1,4,6,3,5,8,2,7,9}),11)=10)=--MID(E232,13,1),FALSE)))),"CNP invalid – verifică cifrele. ",IF(E232="","Lipsește CNP-ul. ",""))&amp;IF(COUNTIF('Linii borderou'!$B$5:$B$2004,B232)=0,"Nicio linie pe borderou. ","")&amp;IF(AND(I232="Numerar",N(N232)&gt;Plafon),"Numerar peste plafonul zilnic pentru această persoană ("&amp;FIXED(N232,2)&amp;" lei): plătește prin bancă. ","")))</f>
        <v/>
      </c>
    </row>
    <row r="233" spans="2:15" x14ac:dyDescent="0.2">
      <c r="B233" s="16" t="str">
        <f>IF(D233="","",MAX($B$5:B232)+1)</f>
        <v/>
      </c>
      <c r="C233" s="17"/>
      <c r="D233" s="12"/>
      <c r="E233" s="18"/>
      <c r="F233" s="12"/>
      <c r="G233" s="12"/>
      <c r="H233" s="12"/>
      <c r="I233" s="16"/>
      <c r="J233" s="19" t="str">
        <f>IF(B233="","",SUMIF('Linii borderou'!$B$5:$B$2004,B233,'Linii borderou'!$I$5:$I$2004))</f>
        <v/>
      </c>
      <c r="K233" s="19" t="str">
        <f t="shared" si="12"/>
        <v/>
      </c>
      <c r="L233" s="19" t="str">
        <f t="shared" si="13"/>
        <v/>
      </c>
      <c r="M233" s="19" t="str">
        <f t="shared" si="14"/>
        <v/>
      </c>
      <c r="N233" s="19" t="str">
        <f t="shared" si="15"/>
        <v/>
      </c>
      <c r="O233" s="20" t="str">
        <f>IF(AND(B233="",D233=""),"",TRIM(IF(COUNTIF($B$5:$B$504,B233)&gt;1,"Număr dublat. ","")&amp;IF(OR(C233="",D233="",F233="",G233="",H233="",I233=""),"Date incomplete. ","")&amp;IF(AND(E233&lt;&gt;"",NOT(AND(LEN(E233)=13,ISNUMBER(-E233),IFERROR(MOD(SUMPRODUCT(MID(E233,{1,2,3,4,5,6,7,8,9,10,11,12},1)*{2,7,9,1,4,6,3,5,8,2,7,9}),11)-9*(MOD(SUMPRODUCT(MID(E233,{1,2,3,4,5,6,7,8,9,10,11,12},1)*{2,7,9,1,4,6,3,5,8,2,7,9}),11)=10)=--MID(E233,13,1),FALSE)))),"CNP invalid – verifică cifrele. ",IF(E233="","Lipsește CNP-ul. ",""))&amp;IF(COUNTIF('Linii borderou'!$B$5:$B$2004,B233)=0,"Nicio linie pe borderou. ","")&amp;IF(AND(I233="Numerar",N(N233)&gt;Plafon),"Numerar peste plafonul zilnic pentru această persoană ("&amp;FIXED(N233,2)&amp;" lei): plătește prin bancă. ","")))</f>
        <v/>
      </c>
    </row>
    <row r="234" spans="2:15" x14ac:dyDescent="0.2">
      <c r="B234" s="16" t="str">
        <f>IF(D234="","",MAX($B$5:B233)+1)</f>
        <v/>
      </c>
      <c r="C234" s="17"/>
      <c r="D234" s="12"/>
      <c r="E234" s="18"/>
      <c r="F234" s="12"/>
      <c r="G234" s="12"/>
      <c r="H234" s="12"/>
      <c r="I234" s="16"/>
      <c r="J234" s="19" t="str">
        <f>IF(B234="","",SUMIF('Linii borderou'!$B$5:$B$2004,B234,'Linii borderou'!$I$5:$I$2004))</f>
        <v/>
      </c>
      <c r="K234" s="19" t="str">
        <f t="shared" si="12"/>
        <v/>
      </c>
      <c r="L234" s="19" t="str">
        <f t="shared" si="13"/>
        <v/>
      </c>
      <c r="M234" s="19" t="str">
        <f t="shared" si="14"/>
        <v/>
      </c>
      <c r="N234" s="19" t="str">
        <f t="shared" si="15"/>
        <v/>
      </c>
      <c r="O234" s="20" t="str">
        <f>IF(AND(B234="",D234=""),"",TRIM(IF(COUNTIF($B$5:$B$504,B234)&gt;1,"Număr dublat. ","")&amp;IF(OR(C234="",D234="",F234="",G234="",H234="",I234=""),"Date incomplete. ","")&amp;IF(AND(E234&lt;&gt;"",NOT(AND(LEN(E234)=13,ISNUMBER(-E234),IFERROR(MOD(SUMPRODUCT(MID(E234,{1,2,3,4,5,6,7,8,9,10,11,12},1)*{2,7,9,1,4,6,3,5,8,2,7,9}),11)-9*(MOD(SUMPRODUCT(MID(E234,{1,2,3,4,5,6,7,8,9,10,11,12},1)*{2,7,9,1,4,6,3,5,8,2,7,9}),11)=10)=--MID(E234,13,1),FALSE)))),"CNP invalid – verifică cifrele. ",IF(E234="","Lipsește CNP-ul. ",""))&amp;IF(COUNTIF('Linii borderou'!$B$5:$B$2004,B234)=0,"Nicio linie pe borderou. ","")&amp;IF(AND(I234="Numerar",N(N234)&gt;Plafon),"Numerar peste plafonul zilnic pentru această persoană ("&amp;FIXED(N234,2)&amp;" lei): plătește prin bancă. ","")))</f>
        <v/>
      </c>
    </row>
    <row r="235" spans="2:15" x14ac:dyDescent="0.2">
      <c r="B235" s="16" t="str">
        <f>IF(D235="","",MAX($B$5:B234)+1)</f>
        <v/>
      </c>
      <c r="C235" s="17"/>
      <c r="D235" s="12"/>
      <c r="E235" s="18"/>
      <c r="F235" s="12"/>
      <c r="G235" s="12"/>
      <c r="H235" s="12"/>
      <c r="I235" s="16"/>
      <c r="J235" s="19" t="str">
        <f>IF(B235="","",SUMIF('Linii borderou'!$B$5:$B$2004,B235,'Linii borderou'!$I$5:$I$2004))</f>
        <v/>
      </c>
      <c r="K235" s="19" t="str">
        <f t="shared" si="12"/>
        <v/>
      </c>
      <c r="L235" s="19" t="str">
        <f t="shared" si="13"/>
        <v/>
      </c>
      <c r="M235" s="19" t="str">
        <f t="shared" si="14"/>
        <v/>
      </c>
      <c r="N235" s="19" t="str">
        <f t="shared" si="15"/>
        <v/>
      </c>
      <c r="O235" s="20" t="str">
        <f>IF(AND(B235="",D235=""),"",TRIM(IF(COUNTIF($B$5:$B$504,B235)&gt;1,"Număr dublat. ","")&amp;IF(OR(C235="",D235="",F235="",G235="",H235="",I235=""),"Date incomplete. ","")&amp;IF(AND(E235&lt;&gt;"",NOT(AND(LEN(E235)=13,ISNUMBER(-E235),IFERROR(MOD(SUMPRODUCT(MID(E235,{1,2,3,4,5,6,7,8,9,10,11,12},1)*{2,7,9,1,4,6,3,5,8,2,7,9}),11)-9*(MOD(SUMPRODUCT(MID(E235,{1,2,3,4,5,6,7,8,9,10,11,12},1)*{2,7,9,1,4,6,3,5,8,2,7,9}),11)=10)=--MID(E235,13,1),FALSE)))),"CNP invalid – verifică cifrele. ",IF(E235="","Lipsește CNP-ul. ",""))&amp;IF(COUNTIF('Linii borderou'!$B$5:$B$2004,B235)=0,"Nicio linie pe borderou. ","")&amp;IF(AND(I235="Numerar",N(N235)&gt;Plafon),"Numerar peste plafonul zilnic pentru această persoană ("&amp;FIXED(N235,2)&amp;" lei): plătește prin bancă. ","")))</f>
        <v/>
      </c>
    </row>
    <row r="236" spans="2:15" x14ac:dyDescent="0.2">
      <c r="B236" s="16" t="str">
        <f>IF(D236="","",MAX($B$5:B235)+1)</f>
        <v/>
      </c>
      <c r="C236" s="17"/>
      <c r="D236" s="12"/>
      <c r="E236" s="18"/>
      <c r="F236" s="12"/>
      <c r="G236" s="12"/>
      <c r="H236" s="12"/>
      <c r="I236" s="16"/>
      <c r="J236" s="19" t="str">
        <f>IF(B236="","",SUMIF('Linii borderou'!$B$5:$B$2004,B236,'Linii borderou'!$I$5:$I$2004))</f>
        <v/>
      </c>
      <c r="K236" s="19" t="str">
        <f t="shared" si="12"/>
        <v/>
      </c>
      <c r="L236" s="19" t="str">
        <f t="shared" si="13"/>
        <v/>
      </c>
      <c r="M236" s="19" t="str">
        <f t="shared" si="14"/>
        <v/>
      </c>
      <c r="N236" s="19" t="str">
        <f t="shared" si="15"/>
        <v/>
      </c>
      <c r="O236" s="20" t="str">
        <f>IF(AND(B236="",D236=""),"",TRIM(IF(COUNTIF($B$5:$B$504,B236)&gt;1,"Număr dublat. ","")&amp;IF(OR(C236="",D236="",F236="",G236="",H236="",I236=""),"Date incomplete. ","")&amp;IF(AND(E236&lt;&gt;"",NOT(AND(LEN(E236)=13,ISNUMBER(-E236),IFERROR(MOD(SUMPRODUCT(MID(E236,{1,2,3,4,5,6,7,8,9,10,11,12},1)*{2,7,9,1,4,6,3,5,8,2,7,9}),11)-9*(MOD(SUMPRODUCT(MID(E236,{1,2,3,4,5,6,7,8,9,10,11,12},1)*{2,7,9,1,4,6,3,5,8,2,7,9}),11)=10)=--MID(E236,13,1),FALSE)))),"CNP invalid – verifică cifrele. ",IF(E236="","Lipsește CNP-ul. ",""))&amp;IF(COUNTIF('Linii borderou'!$B$5:$B$2004,B236)=0,"Nicio linie pe borderou. ","")&amp;IF(AND(I236="Numerar",N(N236)&gt;Plafon),"Numerar peste plafonul zilnic pentru această persoană ("&amp;FIXED(N236,2)&amp;" lei): plătește prin bancă. ","")))</f>
        <v/>
      </c>
    </row>
    <row r="237" spans="2:15" x14ac:dyDescent="0.2">
      <c r="B237" s="16" t="str">
        <f>IF(D237="","",MAX($B$5:B236)+1)</f>
        <v/>
      </c>
      <c r="C237" s="17"/>
      <c r="D237" s="12"/>
      <c r="E237" s="18"/>
      <c r="F237" s="12"/>
      <c r="G237" s="12"/>
      <c r="H237" s="12"/>
      <c r="I237" s="16"/>
      <c r="J237" s="19" t="str">
        <f>IF(B237="","",SUMIF('Linii borderou'!$B$5:$B$2004,B237,'Linii borderou'!$I$5:$I$2004))</f>
        <v/>
      </c>
      <c r="K237" s="19" t="str">
        <f t="shared" si="12"/>
        <v/>
      </c>
      <c r="L237" s="19" t="str">
        <f t="shared" si="13"/>
        <v/>
      </c>
      <c r="M237" s="19" t="str">
        <f t="shared" si="14"/>
        <v/>
      </c>
      <c r="N237" s="19" t="str">
        <f t="shared" si="15"/>
        <v/>
      </c>
      <c r="O237" s="20" t="str">
        <f>IF(AND(B237="",D237=""),"",TRIM(IF(COUNTIF($B$5:$B$504,B237)&gt;1,"Număr dublat. ","")&amp;IF(OR(C237="",D237="",F237="",G237="",H237="",I237=""),"Date incomplete. ","")&amp;IF(AND(E237&lt;&gt;"",NOT(AND(LEN(E237)=13,ISNUMBER(-E237),IFERROR(MOD(SUMPRODUCT(MID(E237,{1,2,3,4,5,6,7,8,9,10,11,12},1)*{2,7,9,1,4,6,3,5,8,2,7,9}),11)-9*(MOD(SUMPRODUCT(MID(E237,{1,2,3,4,5,6,7,8,9,10,11,12},1)*{2,7,9,1,4,6,3,5,8,2,7,9}),11)=10)=--MID(E237,13,1),FALSE)))),"CNP invalid – verifică cifrele. ",IF(E237="","Lipsește CNP-ul. ",""))&amp;IF(COUNTIF('Linii borderou'!$B$5:$B$2004,B237)=0,"Nicio linie pe borderou. ","")&amp;IF(AND(I237="Numerar",N(N237)&gt;Plafon),"Numerar peste plafonul zilnic pentru această persoană ("&amp;FIXED(N237,2)&amp;" lei): plătește prin bancă. ","")))</f>
        <v/>
      </c>
    </row>
    <row r="238" spans="2:15" x14ac:dyDescent="0.2">
      <c r="B238" s="16" t="str">
        <f>IF(D238="","",MAX($B$5:B237)+1)</f>
        <v/>
      </c>
      <c r="C238" s="17"/>
      <c r="D238" s="12"/>
      <c r="E238" s="18"/>
      <c r="F238" s="12"/>
      <c r="G238" s="12"/>
      <c r="H238" s="12"/>
      <c r="I238" s="16"/>
      <c r="J238" s="19" t="str">
        <f>IF(B238="","",SUMIF('Linii borderou'!$B$5:$B$2004,B238,'Linii borderou'!$I$5:$I$2004))</f>
        <v/>
      </c>
      <c r="K238" s="19" t="str">
        <f t="shared" si="12"/>
        <v/>
      </c>
      <c r="L238" s="19" t="str">
        <f t="shared" si="13"/>
        <v/>
      </c>
      <c r="M238" s="19" t="str">
        <f t="shared" si="14"/>
        <v/>
      </c>
      <c r="N238" s="19" t="str">
        <f t="shared" si="15"/>
        <v/>
      </c>
      <c r="O238" s="20" t="str">
        <f>IF(AND(B238="",D238=""),"",TRIM(IF(COUNTIF($B$5:$B$504,B238)&gt;1,"Număr dublat. ","")&amp;IF(OR(C238="",D238="",F238="",G238="",H238="",I238=""),"Date incomplete. ","")&amp;IF(AND(E238&lt;&gt;"",NOT(AND(LEN(E238)=13,ISNUMBER(-E238),IFERROR(MOD(SUMPRODUCT(MID(E238,{1,2,3,4,5,6,7,8,9,10,11,12},1)*{2,7,9,1,4,6,3,5,8,2,7,9}),11)-9*(MOD(SUMPRODUCT(MID(E238,{1,2,3,4,5,6,7,8,9,10,11,12},1)*{2,7,9,1,4,6,3,5,8,2,7,9}),11)=10)=--MID(E238,13,1),FALSE)))),"CNP invalid – verifică cifrele. ",IF(E238="","Lipsește CNP-ul. ",""))&amp;IF(COUNTIF('Linii borderou'!$B$5:$B$2004,B238)=0,"Nicio linie pe borderou. ","")&amp;IF(AND(I238="Numerar",N(N238)&gt;Plafon),"Numerar peste plafonul zilnic pentru această persoană ("&amp;FIXED(N238,2)&amp;" lei): plătește prin bancă. ","")))</f>
        <v/>
      </c>
    </row>
    <row r="239" spans="2:15" x14ac:dyDescent="0.2">
      <c r="B239" s="16" t="str">
        <f>IF(D239="","",MAX($B$5:B238)+1)</f>
        <v/>
      </c>
      <c r="C239" s="17"/>
      <c r="D239" s="12"/>
      <c r="E239" s="18"/>
      <c r="F239" s="12"/>
      <c r="G239" s="12"/>
      <c r="H239" s="12"/>
      <c r="I239" s="16"/>
      <c r="J239" s="19" t="str">
        <f>IF(B239="","",SUMIF('Linii borderou'!$B$5:$B$2004,B239,'Linii borderou'!$I$5:$I$2004))</f>
        <v/>
      </c>
      <c r="K239" s="19" t="str">
        <f t="shared" si="12"/>
        <v/>
      </c>
      <c r="L239" s="19" t="str">
        <f t="shared" si="13"/>
        <v/>
      </c>
      <c r="M239" s="19" t="str">
        <f t="shared" si="14"/>
        <v/>
      </c>
      <c r="N239" s="19" t="str">
        <f t="shared" si="15"/>
        <v/>
      </c>
      <c r="O239" s="20" t="str">
        <f>IF(AND(B239="",D239=""),"",TRIM(IF(COUNTIF($B$5:$B$504,B239)&gt;1,"Număr dublat. ","")&amp;IF(OR(C239="",D239="",F239="",G239="",H239="",I239=""),"Date incomplete. ","")&amp;IF(AND(E239&lt;&gt;"",NOT(AND(LEN(E239)=13,ISNUMBER(-E239),IFERROR(MOD(SUMPRODUCT(MID(E239,{1,2,3,4,5,6,7,8,9,10,11,12},1)*{2,7,9,1,4,6,3,5,8,2,7,9}),11)-9*(MOD(SUMPRODUCT(MID(E239,{1,2,3,4,5,6,7,8,9,10,11,12},1)*{2,7,9,1,4,6,3,5,8,2,7,9}),11)=10)=--MID(E239,13,1),FALSE)))),"CNP invalid – verifică cifrele. ",IF(E239="","Lipsește CNP-ul. ",""))&amp;IF(COUNTIF('Linii borderou'!$B$5:$B$2004,B239)=0,"Nicio linie pe borderou. ","")&amp;IF(AND(I239="Numerar",N(N239)&gt;Plafon),"Numerar peste plafonul zilnic pentru această persoană ("&amp;FIXED(N239,2)&amp;" lei): plătește prin bancă. ","")))</f>
        <v/>
      </c>
    </row>
    <row r="240" spans="2:15" x14ac:dyDescent="0.2">
      <c r="B240" s="16" t="str">
        <f>IF(D240="","",MAX($B$5:B239)+1)</f>
        <v/>
      </c>
      <c r="C240" s="17"/>
      <c r="D240" s="12"/>
      <c r="E240" s="18"/>
      <c r="F240" s="12"/>
      <c r="G240" s="12"/>
      <c r="H240" s="12"/>
      <c r="I240" s="16"/>
      <c r="J240" s="19" t="str">
        <f>IF(B240="","",SUMIF('Linii borderou'!$B$5:$B$2004,B240,'Linii borderou'!$I$5:$I$2004))</f>
        <v/>
      </c>
      <c r="K240" s="19" t="str">
        <f t="shared" si="12"/>
        <v/>
      </c>
      <c r="L240" s="19" t="str">
        <f t="shared" si="13"/>
        <v/>
      </c>
      <c r="M240" s="19" t="str">
        <f t="shared" si="14"/>
        <v/>
      </c>
      <c r="N240" s="19" t="str">
        <f t="shared" si="15"/>
        <v/>
      </c>
      <c r="O240" s="20" t="str">
        <f>IF(AND(B240="",D240=""),"",TRIM(IF(COUNTIF($B$5:$B$504,B240)&gt;1,"Număr dublat. ","")&amp;IF(OR(C240="",D240="",F240="",G240="",H240="",I240=""),"Date incomplete. ","")&amp;IF(AND(E240&lt;&gt;"",NOT(AND(LEN(E240)=13,ISNUMBER(-E240),IFERROR(MOD(SUMPRODUCT(MID(E240,{1,2,3,4,5,6,7,8,9,10,11,12},1)*{2,7,9,1,4,6,3,5,8,2,7,9}),11)-9*(MOD(SUMPRODUCT(MID(E240,{1,2,3,4,5,6,7,8,9,10,11,12},1)*{2,7,9,1,4,6,3,5,8,2,7,9}),11)=10)=--MID(E240,13,1),FALSE)))),"CNP invalid – verifică cifrele. ",IF(E240="","Lipsește CNP-ul. ",""))&amp;IF(COUNTIF('Linii borderou'!$B$5:$B$2004,B240)=0,"Nicio linie pe borderou. ","")&amp;IF(AND(I240="Numerar",N(N240)&gt;Plafon),"Numerar peste plafonul zilnic pentru această persoană ("&amp;FIXED(N240,2)&amp;" lei): plătește prin bancă. ","")))</f>
        <v/>
      </c>
    </row>
    <row r="241" spans="2:15" x14ac:dyDescent="0.2">
      <c r="B241" s="16" t="str">
        <f>IF(D241="","",MAX($B$5:B240)+1)</f>
        <v/>
      </c>
      <c r="C241" s="17"/>
      <c r="D241" s="12"/>
      <c r="E241" s="18"/>
      <c r="F241" s="12"/>
      <c r="G241" s="12"/>
      <c r="H241" s="12"/>
      <c r="I241" s="16"/>
      <c r="J241" s="19" t="str">
        <f>IF(B241="","",SUMIF('Linii borderou'!$B$5:$B$2004,B241,'Linii borderou'!$I$5:$I$2004))</f>
        <v/>
      </c>
      <c r="K241" s="19" t="str">
        <f t="shared" si="12"/>
        <v/>
      </c>
      <c r="L241" s="19" t="str">
        <f t="shared" si="13"/>
        <v/>
      </c>
      <c r="M241" s="19" t="str">
        <f t="shared" si="14"/>
        <v/>
      </c>
      <c r="N241" s="19" t="str">
        <f t="shared" si="15"/>
        <v/>
      </c>
      <c r="O241" s="20" t="str">
        <f>IF(AND(B241="",D241=""),"",TRIM(IF(COUNTIF($B$5:$B$504,B241)&gt;1,"Număr dublat. ","")&amp;IF(OR(C241="",D241="",F241="",G241="",H241="",I241=""),"Date incomplete. ","")&amp;IF(AND(E241&lt;&gt;"",NOT(AND(LEN(E241)=13,ISNUMBER(-E241),IFERROR(MOD(SUMPRODUCT(MID(E241,{1,2,3,4,5,6,7,8,9,10,11,12},1)*{2,7,9,1,4,6,3,5,8,2,7,9}),11)-9*(MOD(SUMPRODUCT(MID(E241,{1,2,3,4,5,6,7,8,9,10,11,12},1)*{2,7,9,1,4,6,3,5,8,2,7,9}),11)=10)=--MID(E241,13,1),FALSE)))),"CNP invalid – verifică cifrele. ",IF(E241="","Lipsește CNP-ul. ",""))&amp;IF(COUNTIF('Linii borderou'!$B$5:$B$2004,B241)=0,"Nicio linie pe borderou. ","")&amp;IF(AND(I241="Numerar",N(N241)&gt;Plafon),"Numerar peste plafonul zilnic pentru această persoană ("&amp;FIXED(N241,2)&amp;" lei): plătește prin bancă. ","")))</f>
        <v/>
      </c>
    </row>
    <row r="242" spans="2:15" x14ac:dyDescent="0.2">
      <c r="B242" s="16" t="str">
        <f>IF(D242="","",MAX($B$5:B241)+1)</f>
        <v/>
      </c>
      <c r="C242" s="17"/>
      <c r="D242" s="12"/>
      <c r="E242" s="18"/>
      <c r="F242" s="12"/>
      <c r="G242" s="12"/>
      <c r="H242" s="12"/>
      <c r="I242" s="16"/>
      <c r="J242" s="19" t="str">
        <f>IF(B242="","",SUMIF('Linii borderou'!$B$5:$B$2004,B242,'Linii borderou'!$I$5:$I$2004))</f>
        <v/>
      </c>
      <c r="K242" s="19" t="str">
        <f t="shared" si="12"/>
        <v/>
      </c>
      <c r="L242" s="19" t="str">
        <f t="shared" si="13"/>
        <v/>
      </c>
      <c r="M242" s="19" t="str">
        <f t="shared" si="14"/>
        <v/>
      </c>
      <c r="N242" s="19" t="str">
        <f t="shared" si="15"/>
        <v/>
      </c>
      <c r="O242" s="20" t="str">
        <f>IF(AND(B242="",D242=""),"",TRIM(IF(COUNTIF($B$5:$B$504,B242)&gt;1,"Număr dublat. ","")&amp;IF(OR(C242="",D242="",F242="",G242="",H242="",I242=""),"Date incomplete. ","")&amp;IF(AND(E242&lt;&gt;"",NOT(AND(LEN(E242)=13,ISNUMBER(-E242),IFERROR(MOD(SUMPRODUCT(MID(E242,{1,2,3,4,5,6,7,8,9,10,11,12},1)*{2,7,9,1,4,6,3,5,8,2,7,9}),11)-9*(MOD(SUMPRODUCT(MID(E242,{1,2,3,4,5,6,7,8,9,10,11,12},1)*{2,7,9,1,4,6,3,5,8,2,7,9}),11)=10)=--MID(E242,13,1),FALSE)))),"CNP invalid – verifică cifrele. ",IF(E242="","Lipsește CNP-ul. ",""))&amp;IF(COUNTIF('Linii borderou'!$B$5:$B$2004,B242)=0,"Nicio linie pe borderou. ","")&amp;IF(AND(I242="Numerar",N(N242)&gt;Plafon),"Numerar peste plafonul zilnic pentru această persoană ("&amp;FIXED(N242,2)&amp;" lei): plătește prin bancă. ","")))</f>
        <v/>
      </c>
    </row>
    <row r="243" spans="2:15" x14ac:dyDescent="0.2">
      <c r="B243" s="16" t="str">
        <f>IF(D243="","",MAX($B$5:B242)+1)</f>
        <v/>
      </c>
      <c r="C243" s="17"/>
      <c r="D243" s="12"/>
      <c r="E243" s="18"/>
      <c r="F243" s="12"/>
      <c r="G243" s="12"/>
      <c r="H243" s="12"/>
      <c r="I243" s="16"/>
      <c r="J243" s="19" t="str">
        <f>IF(B243="","",SUMIF('Linii borderou'!$B$5:$B$2004,B243,'Linii borderou'!$I$5:$I$2004))</f>
        <v/>
      </c>
      <c r="K243" s="19" t="str">
        <f t="shared" si="12"/>
        <v/>
      </c>
      <c r="L243" s="19" t="str">
        <f t="shared" si="13"/>
        <v/>
      </c>
      <c r="M243" s="19" t="str">
        <f t="shared" si="14"/>
        <v/>
      </c>
      <c r="N243" s="19" t="str">
        <f t="shared" si="15"/>
        <v/>
      </c>
      <c r="O243" s="20" t="str">
        <f>IF(AND(B243="",D243=""),"",TRIM(IF(COUNTIF($B$5:$B$504,B243)&gt;1,"Număr dublat. ","")&amp;IF(OR(C243="",D243="",F243="",G243="",H243="",I243=""),"Date incomplete. ","")&amp;IF(AND(E243&lt;&gt;"",NOT(AND(LEN(E243)=13,ISNUMBER(-E243),IFERROR(MOD(SUMPRODUCT(MID(E243,{1,2,3,4,5,6,7,8,9,10,11,12},1)*{2,7,9,1,4,6,3,5,8,2,7,9}),11)-9*(MOD(SUMPRODUCT(MID(E243,{1,2,3,4,5,6,7,8,9,10,11,12},1)*{2,7,9,1,4,6,3,5,8,2,7,9}),11)=10)=--MID(E243,13,1),FALSE)))),"CNP invalid – verifică cifrele. ",IF(E243="","Lipsește CNP-ul. ",""))&amp;IF(COUNTIF('Linii borderou'!$B$5:$B$2004,B243)=0,"Nicio linie pe borderou. ","")&amp;IF(AND(I243="Numerar",N(N243)&gt;Plafon),"Numerar peste plafonul zilnic pentru această persoană ("&amp;FIXED(N243,2)&amp;" lei): plătește prin bancă. ","")))</f>
        <v/>
      </c>
    </row>
    <row r="244" spans="2:15" x14ac:dyDescent="0.2">
      <c r="B244" s="16" t="str">
        <f>IF(D244="","",MAX($B$5:B243)+1)</f>
        <v/>
      </c>
      <c r="C244" s="17"/>
      <c r="D244" s="12"/>
      <c r="E244" s="18"/>
      <c r="F244" s="12"/>
      <c r="G244" s="12"/>
      <c r="H244" s="12"/>
      <c r="I244" s="16"/>
      <c r="J244" s="19" t="str">
        <f>IF(B244="","",SUMIF('Linii borderou'!$B$5:$B$2004,B244,'Linii borderou'!$I$5:$I$2004))</f>
        <v/>
      </c>
      <c r="K244" s="19" t="str">
        <f t="shared" si="12"/>
        <v/>
      </c>
      <c r="L244" s="19" t="str">
        <f t="shared" si="13"/>
        <v/>
      </c>
      <c r="M244" s="19" t="str">
        <f t="shared" si="14"/>
        <v/>
      </c>
      <c r="N244" s="19" t="str">
        <f t="shared" si="15"/>
        <v/>
      </c>
      <c r="O244" s="20" t="str">
        <f>IF(AND(B244="",D244=""),"",TRIM(IF(COUNTIF($B$5:$B$504,B244)&gt;1,"Număr dublat. ","")&amp;IF(OR(C244="",D244="",F244="",G244="",H244="",I244=""),"Date incomplete. ","")&amp;IF(AND(E244&lt;&gt;"",NOT(AND(LEN(E244)=13,ISNUMBER(-E244),IFERROR(MOD(SUMPRODUCT(MID(E244,{1,2,3,4,5,6,7,8,9,10,11,12},1)*{2,7,9,1,4,6,3,5,8,2,7,9}),11)-9*(MOD(SUMPRODUCT(MID(E244,{1,2,3,4,5,6,7,8,9,10,11,12},1)*{2,7,9,1,4,6,3,5,8,2,7,9}),11)=10)=--MID(E244,13,1),FALSE)))),"CNP invalid – verifică cifrele. ",IF(E244="","Lipsește CNP-ul. ",""))&amp;IF(COUNTIF('Linii borderou'!$B$5:$B$2004,B244)=0,"Nicio linie pe borderou. ","")&amp;IF(AND(I244="Numerar",N(N244)&gt;Plafon),"Numerar peste plafonul zilnic pentru această persoană ("&amp;FIXED(N244,2)&amp;" lei): plătește prin bancă. ","")))</f>
        <v/>
      </c>
    </row>
    <row r="245" spans="2:15" x14ac:dyDescent="0.2">
      <c r="B245" s="16" t="str">
        <f>IF(D245="","",MAX($B$5:B244)+1)</f>
        <v/>
      </c>
      <c r="C245" s="17"/>
      <c r="D245" s="12"/>
      <c r="E245" s="18"/>
      <c r="F245" s="12"/>
      <c r="G245" s="12"/>
      <c r="H245" s="12"/>
      <c r="I245" s="16"/>
      <c r="J245" s="19" t="str">
        <f>IF(B245="","",SUMIF('Linii borderou'!$B$5:$B$2004,B245,'Linii borderou'!$I$5:$I$2004))</f>
        <v/>
      </c>
      <c r="K245" s="19" t="str">
        <f t="shared" si="12"/>
        <v/>
      </c>
      <c r="L245" s="19" t="str">
        <f t="shared" si="13"/>
        <v/>
      </c>
      <c r="M245" s="19" t="str">
        <f t="shared" si="14"/>
        <v/>
      </c>
      <c r="N245" s="19" t="str">
        <f t="shared" si="15"/>
        <v/>
      </c>
      <c r="O245" s="20" t="str">
        <f>IF(AND(B245="",D245=""),"",TRIM(IF(COUNTIF($B$5:$B$504,B245)&gt;1,"Număr dublat. ","")&amp;IF(OR(C245="",D245="",F245="",G245="",H245="",I245=""),"Date incomplete. ","")&amp;IF(AND(E245&lt;&gt;"",NOT(AND(LEN(E245)=13,ISNUMBER(-E245),IFERROR(MOD(SUMPRODUCT(MID(E245,{1,2,3,4,5,6,7,8,9,10,11,12},1)*{2,7,9,1,4,6,3,5,8,2,7,9}),11)-9*(MOD(SUMPRODUCT(MID(E245,{1,2,3,4,5,6,7,8,9,10,11,12},1)*{2,7,9,1,4,6,3,5,8,2,7,9}),11)=10)=--MID(E245,13,1),FALSE)))),"CNP invalid – verifică cifrele. ",IF(E245="","Lipsește CNP-ul. ",""))&amp;IF(COUNTIF('Linii borderou'!$B$5:$B$2004,B245)=0,"Nicio linie pe borderou. ","")&amp;IF(AND(I245="Numerar",N(N245)&gt;Plafon),"Numerar peste plafonul zilnic pentru această persoană ("&amp;FIXED(N245,2)&amp;" lei): plătește prin bancă. ","")))</f>
        <v/>
      </c>
    </row>
    <row r="246" spans="2:15" x14ac:dyDescent="0.2">
      <c r="B246" s="16" t="str">
        <f>IF(D246="","",MAX($B$5:B245)+1)</f>
        <v/>
      </c>
      <c r="C246" s="17"/>
      <c r="D246" s="12"/>
      <c r="E246" s="18"/>
      <c r="F246" s="12"/>
      <c r="G246" s="12"/>
      <c r="H246" s="12"/>
      <c r="I246" s="16"/>
      <c r="J246" s="19" t="str">
        <f>IF(B246="","",SUMIF('Linii borderou'!$B$5:$B$2004,B246,'Linii borderou'!$I$5:$I$2004))</f>
        <v/>
      </c>
      <c r="K246" s="19" t="str">
        <f t="shared" si="12"/>
        <v/>
      </c>
      <c r="L246" s="19" t="str">
        <f t="shared" si="13"/>
        <v/>
      </c>
      <c r="M246" s="19" t="str">
        <f t="shared" si="14"/>
        <v/>
      </c>
      <c r="N246" s="19" t="str">
        <f t="shared" si="15"/>
        <v/>
      </c>
      <c r="O246" s="20" t="str">
        <f>IF(AND(B246="",D246=""),"",TRIM(IF(COUNTIF($B$5:$B$504,B246)&gt;1,"Număr dublat. ","")&amp;IF(OR(C246="",D246="",F246="",G246="",H246="",I246=""),"Date incomplete. ","")&amp;IF(AND(E246&lt;&gt;"",NOT(AND(LEN(E246)=13,ISNUMBER(-E246),IFERROR(MOD(SUMPRODUCT(MID(E246,{1,2,3,4,5,6,7,8,9,10,11,12},1)*{2,7,9,1,4,6,3,5,8,2,7,9}),11)-9*(MOD(SUMPRODUCT(MID(E246,{1,2,3,4,5,6,7,8,9,10,11,12},1)*{2,7,9,1,4,6,3,5,8,2,7,9}),11)=10)=--MID(E246,13,1),FALSE)))),"CNP invalid – verifică cifrele. ",IF(E246="","Lipsește CNP-ul. ",""))&amp;IF(COUNTIF('Linii borderou'!$B$5:$B$2004,B246)=0,"Nicio linie pe borderou. ","")&amp;IF(AND(I246="Numerar",N(N246)&gt;Plafon),"Numerar peste plafonul zilnic pentru această persoană ("&amp;FIXED(N246,2)&amp;" lei): plătește prin bancă. ","")))</f>
        <v/>
      </c>
    </row>
    <row r="247" spans="2:15" x14ac:dyDescent="0.2">
      <c r="B247" s="16" t="str">
        <f>IF(D247="","",MAX($B$5:B246)+1)</f>
        <v/>
      </c>
      <c r="C247" s="17"/>
      <c r="D247" s="12"/>
      <c r="E247" s="18"/>
      <c r="F247" s="12"/>
      <c r="G247" s="12"/>
      <c r="H247" s="12"/>
      <c r="I247" s="16"/>
      <c r="J247" s="19" t="str">
        <f>IF(B247="","",SUMIF('Linii borderou'!$B$5:$B$2004,B247,'Linii borderou'!$I$5:$I$2004))</f>
        <v/>
      </c>
      <c r="K247" s="19" t="str">
        <f t="shared" si="12"/>
        <v/>
      </c>
      <c r="L247" s="19" t="str">
        <f t="shared" si="13"/>
        <v/>
      </c>
      <c r="M247" s="19" t="str">
        <f t="shared" si="14"/>
        <v/>
      </c>
      <c r="N247" s="19" t="str">
        <f t="shared" si="15"/>
        <v/>
      </c>
      <c r="O247" s="20" t="str">
        <f>IF(AND(B247="",D247=""),"",TRIM(IF(COUNTIF($B$5:$B$504,B247)&gt;1,"Număr dublat. ","")&amp;IF(OR(C247="",D247="",F247="",G247="",H247="",I247=""),"Date incomplete. ","")&amp;IF(AND(E247&lt;&gt;"",NOT(AND(LEN(E247)=13,ISNUMBER(-E247),IFERROR(MOD(SUMPRODUCT(MID(E247,{1,2,3,4,5,6,7,8,9,10,11,12},1)*{2,7,9,1,4,6,3,5,8,2,7,9}),11)-9*(MOD(SUMPRODUCT(MID(E247,{1,2,3,4,5,6,7,8,9,10,11,12},1)*{2,7,9,1,4,6,3,5,8,2,7,9}),11)=10)=--MID(E247,13,1),FALSE)))),"CNP invalid – verifică cifrele. ",IF(E247="","Lipsește CNP-ul. ",""))&amp;IF(COUNTIF('Linii borderou'!$B$5:$B$2004,B247)=0,"Nicio linie pe borderou. ","")&amp;IF(AND(I247="Numerar",N(N247)&gt;Plafon),"Numerar peste plafonul zilnic pentru această persoană ("&amp;FIXED(N247,2)&amp;" lei): plătește prin bancă. ","")))</f>
        <v/>
      </c>
    </row>
    <row r="248" spans="2:15" x14ac:dyDescent="0.2">
      <c r="B248" s="16" t="str">
        <f>IF(D248="","",MAX($B$5:B247)+1)</f>
        <v/>
      </c>
      <c r="C248" s="17"/>
      <c r="D248" s="12"/>
      <c r="E248" s="18"/>
      <c r="F248" s="12"/>
      <c r="G248" s="12"/>
      <c r="H248" s="12"/>
      <c r="I248" s="16"/>
      <c r="J248" s="19" t="str">
        <f>IF(B248="","",SUMIF('Linii borderou'!$B$5:$B$2004,B248,'Linii borderou'!$I$5:$I$2004))</f>
        <v/>
      </c>
      <c r="K248" s="19" t="str">
        <f t="shared" si="12"/>
        <v/>
      </c>
      <c r="L248" s="19" t="str">
        <f t="shared" si="13"/>
        <v/>
      </c>
      <c r="M248" s="19" t="str">
        <f t="shared" si="14"/>
        <v/>
      </c>
      <c r="N248" s="19" t="str">
        <f t="shared" si="15"/>
        <v/>
      </c>
      <c r="O248" s="20" t="str">
        <f>IF(AND(B248="",D248=""),"",TRIM(IF(COUNTIF($B$5:$B$504,B248)&gt;1,"Număr dublat. ","")&amp;IF(OR(C248="",D248="",F248="",G248="",H248="",I248=""),"Date incomplete. ","")&amp;IF(AND(E248&lt;&gt;"",NOT(AND(LEN(E248)=13,ISNUMBER(-E248),IFERROR(MOD(SUMPRODUCT(MID(E248,{1,2,3,4,5,6,7,8,9,10,11,12},1)*{2,7,9,1,4,6,3,5,8,2,7,9}),11)-9*(MOD(SUMPRODUCT(MID(E248,{1,2,3,4,5,6,7,8,9,10,11,12},1)*{2,7,9,1,4,6,3,5,8,2,7,9}),11)=10)=--MID(E248,13,1),FALSE)))),"CNP invalid – verifică cifrele. ",IF(E248="","Lipsește CNP-ul. ",""))&amp;IF(COUNTIF('Linii borderou'!$B$5:$B$2004,B248)=0,"Nicio linie pe borderou. ","")&amp;IF(AND(I248="Numerar",N(N248)&gt;Plafon),"Numerar peste plafonul zilnic pentru această persoană ("&amp;FIXED(N248,2)&amp;" lei): plătește prin bancă. ","")))</f>
        <v/>
      </c>
    </row>
    <row r="249" spans="2:15" x14ac:dyDescent="0.2">
      <c r="B249" s="16" t="str">
        <f>IF(D249="","",MAX($B$5:B248)+1)</f>
        <v/>
      </c>
      <c r="C249" s="17"/>
      <c r="D249" s="12"/>
      <c r="E249" s="18"/>
      <c r="F249" s="12"/>
      <c r="G249" s="12"/>
      <c r="H249" s="12"/>
      <c r="I249" s="16"/>
      <c r="J249" s="19" t="str">
        <f>IF(B249="","",SUMIF('Linii borderou'!$B$5:$B$2004,B249,'Linii borderou'!$I$5:$I$2004))</f>
        <v/>
      </c>
      <c r="K249" s="19" t="str">
        <f t="shared" si="12"/>
        <v/>
      </c>
      <c r="L249" s="19" t="str">
        <f t="shared" si="13"/>
        <v/>
      </c>
      <c r="M249" s="19" t="str">
        <f t="shared" si="14"/>
        <v/>
      </c>
      <c r="N249" s="19" t="str">
        <f t="shared" si="15"/>
        <v/>
      </c>
      <c r="O249" s="20" t="str">
        <f>IF(AND(B249="",D249=""),"",TRIM(IF(COUNTIF($B$5:$B$504,B249)&gt;1,"Număr dublat. ","")&amp;IF(OR(C249="",D249="",F249="",G249="",H249="",I249=""),"Date incomplete. ","")&amp;IF(AND(E249&lt;&gt;"",NOT(AND(LEN(E249)=13,ISNUMBER(-E249),IFERROR(MOD(SUMPRODUCT(MID(E249,{1,2,3,4,5,6,7,8,9,10,11,12},1)*{2,7,9,1,4,6,3,5,8,2,7,9}),11)-9*(MOD(SUMPRODUCT(MID(E249,{1,2,3,4,5,6,7,8,9,10,11,12},1)*{2,7,9,1,4,6,3,5,8,2,7,9}),11)=10)=--MID(E249,13,1),FALSE)))),"CNP invalid – verifică cifrele. ",IF(E249="","Lipsește CNP-ul. ",""))&amp;IF(COUNTIF('Linii borderou'!$B$5:$B$2004,B249)=0,"Nicio linie pe borderou. ","")&amp;IF(AND(I249="Numerar",N(N249)&gt;Plafon),"Numerar peste plafonul zilnic pentru această persoană ("&amp;FIXED(N249,2)&amp;" lei): plătește prin bancă. ","")))</f>
        <v/>
      </c>
    </row>
    <row r="250" spans="2:15" x14ac:dyDescent="0.2">
      <c r="B250" s="16" t="str">
        <f>IF(D250="","",MAX($B$5:B249)+1)</f>
        <v/>
      </c>
      <c r="C250" s="17"/>
      <c r="D250" s="12"/>
      <c r="E250" s="18"/>
      <c r="F250" s="12"/>
      <c r="G250" s="12"/>
      <c r="H250" s="12"/>
      <c r="I250" s="16"/>
      <c r="J250" s="19" t="str">
        <f>IF(B250="","",SUMIF('Linii borderou'!$B$5:$B$2004,B250,'Linii borderou'!$I$5:$I$2004))</f>
        <v/>
      </c>
      <c r="K250" s="19" t="str">
        <f t="shared" si="12"/>
        <v/>
      </c>
      <c r="L250" s="19" t="str">
        <f t="shared" si="13"/>
        <v/>
      </c>
      <c r="M250" s="19" t="str">
        <f t="shared" si="14"/>
        <v/>
      </c>
      <c r="N250" s="19" t="str">
        <f t="shared" si="15"/>
        <v/>
      </c>
      <c r="O250" s="20" t="str">
        <f>IF(AND(B250="",D250=""),"",TRIM(IF(COUNTIF($B$5:$B$504,B250)&gt;1,"Număr dublat. ","")&amp;IF(OR(C250="",D250="",F250="",G250="",H250="",I250=""),"Date incomplete. ","")&amp;IF(AND(E250&lt;&gt;"",NOT(AND(LEN(E250)=13,ISNUMBER(-E250),IFERROR(MOD(SUMPRODUCT(MID(E250,{1,2,3,4,5,6,7,8,9,10,11,12},1)*{2,7,9,1,4,6,3,5,8,2,7,9}),11)-9*(MOD(SUMPRODUCT(MID(E250,{1,2,3,4,5,6,7,8,9,10,11,12},1)*{2,7,9,1,4,6,3,5,8,2,7,9}),11)=10)=--MID(E250,13,1),FALSE)))),"CNP invalid – verifică cifrele. ",IF(E250="","Lipsește CNP-ul. ",""))&amp;IF(COUNTIF('Linii borderou'!$B$5:$B$2004,B250)=0,"Nicio linie pe borderou. ","")&amp;IF(AND(I250="Numerar",N(N250)&gt;Plafon),"Numerar peste plafonul zilnic pentru această persoană ("&amp;FIXED(N250,2)&amp;" lei): plătește prin bancă. ","")))</f>
        <v/>
      </c>
    </row>
    <row r="251" spans="2:15" x14ac:dyDescent="0.2">
      <c r="B251" s="16" t="str">
        <f>IF(D251="","",MAX($B$5:B250)+1)</f>
        <v/>
      </c>
      <c r="C251" s="17"/>
      <c r="D251" s="12"/>
      <c r="E251" s="18"/>
      <c r="F251" s="12"/>
      <c r="G251" s="12"/>
      <c r="H251" s="12"/>
      <c r="I251" s="16"/>
      <c r="J251" s="19" t="str">
        <f>IF(B251="","",SUMIF('Linii borderou'!$B$5:$B$2004,B251,'Linii borderou'!$I$5:$I$2004))</f>
        <v/>
      </c>
      <c r="K251" s="19" t="str">
        <f t="shared" si="12"/>
        <v/>
      </c>
      <c r="L251" s="19" t="str">
        <f t="shared" si="13"/>
        <v/>
      </c>
      <c r="M251" s="19" t="str">
        <f t="shared" si="14"/>
        <v/>
      </c>
      <c r="N251" s="19" t="str">
        <f t="shared" si="15"/>
        <v/>
      </c>
      <c r="O251" s="20" t="str">
        <f>IF(AND(B251="",D251=""),"",TRIM(IF(COUNTIF($B$5:$B$504,B251)&gt;1,"Număr dublat. ","")&amp;IF(OR(C251="",D251="",F251="",G251="",H251="",I251=""),"Date incomplete. ","")&amp;IF(AND(E251&lt;&gt;"",NOT(AND(LEN(E251)=13,ISNUMBER(-E251),IFERROR(MOD(SUMPRODUCT(MID(E251,{1,2,3,4,5,6,7,8,9,10,11,12},1)*{2,7,9,1,4,6,3,5,8,2,7,9}),11)-9*(MOD(SUMPRODUCT(MID(E251,{1,2,3,4,5,6,7,8,9,10,11,12},1)*{2,7,9,1,4,6,3,5,8,2,7,9}),11)=10)=--MID(E251,13,1),FALSE)))),"CNP invalid – verifică cifrele. ",IF(E251="","Lipsește CNP-ul. ",""))&amp;IF(COUNTIF('Linii borderou'!$B$5:$B$2004,B251)=0,"Nicio linie pe borderou. ","")&amp;IF(AND(I251="Numerar",N(N251)&gt;Plafon),"Numerar peste plafonul zilnic pentru această persoană ("&amp;FIXED(N251,2)&amp;" lei): plătește prin bancă. ","")))</f>
        <v/>
      </c>
    </row>
    <row r="252" spans="2:15" x14ac:dyDescent="0.2">
      <c r="B252" s="16" t="str">
        <f>IF(D252="","",MAX($B$5:B251)+1)</f>
        <v/>
      </c>
      <c r="C252" s="17"/>
      <c r="D252" s="12"/>
      <c r="E252" s="18"/>
      <c r="F252" s="12"/>
      <c r="G252" s="12"/>
      <c r="H252" s="12"/>
      <c r="I252" s="16"/>
      <c r="J252" s="19" t="str">
        <f>IF(B252="","",SUMIF('Linii borderou'!$B$5:$B$2004,B252,'Linii borderou'!$I$5:$I$2004))</f>
        <v/>
      </c>
      <c r="K252" s="19" t="str">
        <f t="shared" si="12"/>
        <v/>
      </c>
      <c r="L252" s="19" t="str">
        <f t="shared" si="13"/>
        <v/>
      </c>
      <c r="M252" s="19" t="str">
        <f t="shared" si="14"/>
        <v/>
      </c>
      <c r="N252" s="19" t="str">
        <f t="shared" si="15"/>
        <v/>
      </c>
      <c r="O252" s="20" t="str">
        <f>IF(AND(B252="",D252=""),"",TRIM(IF(COUNTIF($B$5:$B$504,B252)&gt;1,"Număr dublat. ","")&amp;IF(OR(C252="",D252="",F252="",G252="",H252="",I252=""),"Date incomplete. ","")&amp;IF(AND(E252&lt;&gt;"",NOT(AND(LEN(E252)=13,ISNUMBER(-E252),IFERROR(MOD(SUMPRODUCT(MID(E252,{1,2,3,4,5,6,7,8,9,10,11,12},1)*{2,7,9,1,4,6,3,5,8,2,7,9}),11)-9*(MOD(SUMPRODUCT(MID(E252,{1,2,3,4,5,6,7,8,9,10,11,12},1)*{2,7,9,1,4,6,3,5,8,2,7,9}),11)=10)=--MID(E252,13,1),FALSE)))),"CNP invalid – verifică cifrele. ",IF(E252="","Lipsește CNP-ul. ",""))&amp;IF(COUNTIF('Linii borderou'!$B$5:$B$2004,B252)=0,"Nicio linie pe borderou. ","")&amp;IF(AND(I252="Numerar",N(N252)&gt;Plafon),"Numerar peste plafonul zilnic pentru această persoană ("&amp;FIXED(N252,2)&amp;" lei): plătește prin bancă. ","")))</f>
        <v/>
      </c>
    </row>
    <row r="253" spans="2:15" x14ac:dyDescent="0.2">
      <c r="B253" s="16" t="str">
        <f>IF(D253="","",MAX($B$5:B252)+1)</f>
        <v/>
      </c>
      <c r="C253" s="17"/>
      <c r="D253" s="12"/>
      <c r="E253" s="18"/>
      <c r="F253" s="12"/>
      <c r="G253" s="12"/>
      <c r="H253" s="12"/>
      <c r="I253" s="16"/>
      <c r="J253" s="19" t="str">
        <f>IF(B253="","",SUMIF('Linii borderou'!$B$5:$B$2004,B253,'Linii borderou'!$I$5:$I$2004))</f>
        <v/>
      </c>
      <c r="K253" s="19" t="str">
        <f t="shared" si="12"/>
        <v/>
      </c>
      <c r="L253" s="19" t="str">
        <f t="shared" si="13"/>
        <v/>
      </c>
      <c r="M253" s="19" t="str">
        <f t="shared" si="14"/>
        <v/>
      </c>
      <c r="N253" s="19" t="str">
        <f t="shared" si="15"/>
        <v/>
      </c>
      <c r="O253" s="20" t="str">
        <f>IF(AND(B253="",D253=""),"",TRIM(IF(COUNTIF($B$5:$B$504,B253)&gt;1,"Număr dublat. ","")&amp;IF(OR(C253="",D253="",F253="",G253="",H253="",I253=""),"Date incomplete. ","")&amp;IF(AND(E253&lt;&gt;"",NOT(AND(LEN(E253)=13,ISNUMBER(-E253),IFERROR(MOD(SUMPRODUCT(MID(E253,{1,2,3,4,5,6,7,8,9,10,11,12},1)*{2,7,9,1,4,6,3,5,8,2,7,9}),11)-9*(MOD(SUMPRODUCT(MID(E253,{1,2,3,4,5,6,7,8,9,10,11,12},1)*{2,7,9,1,4,6,3,5,8,2,7,9}),11)=10)=--MID(E253,13,1),FALSE)))),"CNP invalid – verifică cifrele. ",IF(E253="","Lipsește CNP-ul. ",""))&amp;IF(COUNTIF('Linii borderou'!$B$5:$B$2004,B253)=0,"Nicio linie pe borderou. ","")&amp;IF(AND(I253="Numerar",N(N253)&gt;Plafon),"Numerar peste plafonul zilnic pentru această persoană ("&amp;FIXED(N253,2)&amp;" lei): plătește prin bancă. ","")))</f>
        <v/>
      </c>
    </row>
    <row r="254" spans="2:15" x14ac:dyDescent="0.2">
      <c r="B254" s="16" t="str">
        <f>IF(D254="","",MAX($B$5:B253)+1)</f>
        <v/>
      </c>
      <c r="C254" s="17"/>
      <c r="D254" s="12"/>
      <c r="E254" s="18"/>
      <c r="F254" s="12"/>
      <c r="G254" s="12"/>
      <c r="H254" s="12"/>
      <c r="I254" s="16"/>
      <c r="J254" s="19" t="str">
        <f>IF(B254="","",SUMIF('Linii borderou'!$B$5:$B$2004,B254,'Linii borderou'!$I$5:$I$2004))</f>
        <v/>
      </c>
      <c r="K254" s="19" t="str">
        <f t="shared" si="12"/>
        <v/>
      </c>
      <c r="L254" s="19" t="str">
        <f t="shared" si="13"/>
        <v/>
      </c>
      <c r="M254" s="19" t="str">
        <f t="shared" si="14"/>
        <v/>
      </c>
      <c r="N254" s="19" t="str">
        <f t="shared" si="15"/>
        <v/>
      </c>
      <c r="O254" s="20" t="str">
        <f>IF(AND(B254="",D254=""),"",TRIM(IF(COUNTIF($B$5:$B$504,B254)&gt;1,"Număr dublat. ","")&amp;IF(OR(C254="",D254="",F254="",G254="",H254="",I254=""),"Date incomplete. ","")&amp;IF(AND(E254&lt;&gt;"",NOT(AND(LEN(E254)=13,ISNUMBER(-E254),IFERROR(MOD(SUMPRODUCT(MID(E254,{1,2,3,4,5,6,7,8,9,10,11,12},1)*{2,7,9,1,4,6,3,5,8,2,7,9}),11)-9*(MOD(SUMPRODUCT(MID(E254,{1,2,3,4,5,6,7,8,9,10,11,12},1)*{2,7,9,1,4,6,3,5,8,2,7,9}),11)=10)=--MID(E254,13,1),FALSE)))),"CNP invalid – verifică cifrele. ",IF(E254="","Lipsește CNP-ul. ",""))&amp;IF(COUNTIF('Linii borderou'!$B$5:$B$2004,B254)=0,"Nicio linie pe borderou. ","")&amp;IF(AND(I254="Numerar",N(N254)&gt;Plafon),"Numerar peste plafonul zilnic pentru această persoană ("&amp;FIXED(N254,2)&amp;" lei): plătește prin bancă. ","")))</f>
        <v/>
      </c>
    </row>
    <row r="255" spans="2:15" x14ac:dyDescent="0.2">
      <c r="B255" s="16" t="str">
        <f>IF(D255="","",MAX($B$5:B254)+1)</f>
        <v/>
      </c>
      <c r="C255" s="17"/>
      <c r="D255" s="12"/>
      <c r="E255" s="18"/>
      <c r="F255" s="12"/>
      <c r="G255" s="12"/>
      <c r="H255" s="12"/>
      <c r="I255" s="16"/>
      <c r="J255" s="19" t="str">
        <f>IF(B255="","",SUMIF('Linii borderou'!$B$5:$B$2004,B255,'Linii borderou'!$I$5:$I$2004))</f>
        <v/>
      </c>
      <c r="K255" s="19" t="str">
        <f t="shared" si="12"/>
        <v/>
      </c>
      <c r="L255" s="19" t="str">
        <f t="shared" si="13"/>
        <v/>
      </c>
      <c r="M255" s="19" t="str">
        <f t="shared" si="14"/>
        <v/>
      </c>
      <c r="N255" s="19" t="str">
        <f t="shared" si="15"/>
        <v/>
      </c>
      <c r="O255" s="20" t="str">
        <f>IF(AND(B255="",D255=""),"",TRIM(IF(COUNTIF($B$5:$B$504,B255)&gt;1,"Număr dublat. ","")&amp;IF(OR(C255="",D255="",F255="",G255="",H255="",I255=""),"Date incomplete. ","")&amp;IF(AND(E255&lt;&gt;"",NOT(AND(LEN(E255)=13,ISNUMBER(-E255),IFERROR(MOD(SUMPRODUCT(MID(E255,{1,2,3,4,5,6,7,8,9,10,11,12},1)*{2,7,9,1,4,6,3,5,8,2,7,9}),11)-9*(MOD(SUMPRODUCT(MID(E255,{1,2,3,4,5,6,7,8,9,10,11,12},1)*{2,7,9,1,4,6,3,5,8,2,7,9}),11)=10)=--MID(E255,13,1),FALSE)))),"CNP invalid – verifică cifrele. ",IF(E255="","Lipsește CNP-ul. ",""))&amp;IF(COUNTIF('Linii borderou'!$B$5:$B$2004,B255)=0,"Nicio linie pe borderou. ","")&amp;IF(AND(I255="Numerar",N(N255)&gt;Plafon),"Numerar peste plafonul zilnic pentru această persoană ("&amp;FIXED(N255,2)&amp;" lei): plătește prin bancă. ","")))</f>
        <v/>
      </c>
    </row>
    <row r="256" spans="2:15" x14ac:dyDescent="0.2">
      <c r="B256" s="16" t="str">
        <f>IF(D256="","",MAX($B$5:B255)+1)</f>
        <v/>
      </c>
      <c r="C256" s="17"/>
      <c r="D256" s="12"/>
      <c r="E256" s="18"/>
      <c r="F256" s="12"/>
      <c r="G256" s="12"/>
      <c r="H256" s="12"/>
      <c r="I256" s="16"/>
      <c r="J256" s="19" t="str">
        <f>IF(B256="","",SUMIF('Linii borderou'!$B$5:$B$2004,B256,'Linii borderou'!$I$5:$I$2004))</f>
        <v/>
      </c>
      <c r="K256" s="19" t="str">
        <f t="shared" si="12"/>
        <v/>
      </c>
      <c r="L256" s="19" t="str">
        <f t="shared" si="13"/>
        <v/>
      </c>
      <c r="M256" s="19" t="str">
        <f t="shared" si="14"/>
        <v/>
      </c>
      <c r="N256" s="19" t="str">
        <f t="shared" si="15"/>
        <v/>
      </c>
      <c r="O256" s="20" t="str">
        <f>IF(AND(B256="",D256=""),"",TRIM(IF(COUNTIF($B$5:$B$504,B256)&gt;1,"Număr dublat. ","")&amp;IF(OR(C256="",D256="",F256="",G256="",H256="",I256=""),"Date incomplete. ","")&amp;IF(AND(E256&lt;&gt;"",NOT(AND(LEN(E256)=13,ISNUMBER(-E256),IFERROR(MOD(SUMPRODUCT(MID(E256,{1,2,3,4,5,6,7,8,9,10,11,12},1)*{2,7,9,1,4,6,3,5,8,2,7,9}),11)-9*(MOD(SUMPRODUCT(MID(E256,{1,2,3,4,5,6,7,8,9,10,11,12},1)*{2,7,9,1,4,6,3,5,8,2,7,9}),11)=10)=--MID(E256,13,1),FALSE)))),"CNP invalid – verifică cifrele. ",IF(E256="","Lipsește CNP-ul. ",""))&amp;IF(COUNTIF('Linii borderou'!$B$5:$B$2004,B256)=0,"Nicio linie pe borderou. ","")&amp;IF(AND(I256="Numerar",N(N256)&gt;Plafon),"Numerar peste plafonul zilnic pentru această persoană ("&amp;FIXED(N256,2)&amp;" lei): plătește prin bancă. ","")))</f>
        <v/>
      </c>
    </row>
    <row r="257" spans="2:15" x14ac:dyDescent="0.2">
      <c r="B257" s="16" t="str">
        <f>IF(D257="","",MAX($B$5:B256)+1)</f>
        <v/>
      </c>
      <c r="C257" s="17"/>
      <c r="D257" s="12"/>
      <c r="E257" s="18"/>
      <c r="F257" s="12"/>
      <c r="G257" s="12"/>
      <c r="H257" s="12"/>
      <c r="I257" s="16"/>
      <c r="J257" s="19" t="str">
        <f>IF(B257="","",SUMIF('Linii borderou'!$B$5:$B$2004,B257,'Linii borderou'!$I$5:$I$2004))</f>
        <v/>
      </c>
      <c r="K257" s="19" t="str">
        <f t="shared" si="12"/>
        <v/>
      </c>
      <c r="L257" s="19" t="str">
        <f t="shared" si="13"/>
        <v/>
      </c>
      <c r="M257" s="19" t="str">
        <f t="shared" si="14"/>
        <v/>
      </c>
      <c r="N257" s="19" t="str">
        <f t="shared" si="15"/>
        <v/>
      </c>
      <c r="O257" s="20" t="str">
        <f>IF(AND(B257="",D257=""),"",TRIM(IF(COUNTIF($B$5:$B$504,B257)&gt;1,"Număr dublat. ","")&amp;IF(OR(C257="",D257="",F257="",G257="",H257="",I257=""),"Date incomplete. ","")&amp;IF(AND(E257&lt;&gt;"",NOT(AND(LEN(E257)=13,ISNUMBER(-E257),IFERROR(MOD(SUMPRODUCT(MID(E257,{1,2,3,4,5,6,7,8,9,10,11,12},1)*{2,7,9,1,4,6,3,5,8,2,7,9}),11)-9*(MOD(SUMPRODUCT(MID(E257,{1,2,3,4,5,6,7,8,9,10,11,12},1)*{2,7,9,1,4,6,3,5,8,2,7,9}),11)=10)=--MID(E257,13,1),FALSE)))),"CNP invalid – verifică cifrele. ",IF(E257="","Lipsește CNP-ul. ",""))&amp;IF(COUNTIF('Linii borderou'!$B$5:$B$2004,B257)=0,"Nicio linie pe borderou. ","")&amp;IF(AND(I257="Numerar",N(N257)&gt;Plafon),"Numerar peste plafonul zilnic pentru această persoană ("&amp;FIXED(N257,2)&amp;" lei): plătește prin bancă. ","")))</f>
        <v/>
      </c>
    </row>
    <row r="258" spans="2:15" x14ac:dyDescent="0.2">
      <c r="B258" s="16" t="str">
        <f>IF(D258="","",MAX($B$5:B257)+1)</f>
        <v/>
      </c>
      <c r="C258" s="17"/>
      <c r="D258" s="12"/>
      <c r="E258" s="18"/>
      <c r="F258" s="12"/>
      <c r="G258" s="12"/>
      <c r="H258" s="12"/>
      <c r="I258" s="16"/>
      <c r="J258" s="19" t="str">
        <f>IF(B258="","",SUMIF('Linii borderou'!$B$5:$B$2004,B258,'Linii borderou'!$I$5:$I$2004))</f>
        <v/>
      </c>
      <c r="K258" s="19" t="str">
        <f t="shared" si="12"/>
        <v/>
      </c>
      <c r="L258" s="19" t="str">
        <f t="shared" si="13"/>
        <v/>
      </c>
      <c r="M258" s="19" t="str">
        <f t="shared" si="14"/>
        <v/>
      </c>
      <c r="N258" s="19" t="str">
        <f t="shared" si="15"/>
        <v/>
      </c>
      <c r="O258" s="20" t="str">
        <f>IF(AND(B258="",D258=""),"",TRIM(IF(COUNTIF($B$5:$B$504,B258)&gt;1,"Număr dublat. ","")&amp;IF(OR(C258="",D258="",F258="",G258="",H258="",I258=""),"Date incomplete. ","")&amp;IF(AND(E258&lt;&gt;"",NOT(AND(LEN(E258)=13,ISNUMBER(-E258),IFERROR(MOD(SUMPRODUCT(MID(E258,{1,2,3,4,5,6,7,8,9,10,11,12},1)*{2,7,9,1,4,6,3,5,8,2,7,9}),11)-9*(MOD(SUMPRODUCT(MID(E258,{1,2,3,4,5,6,7,8,9,10,11,12},1)*{2,7,9,1,4,6,3,5,8,2,7,9}),11)=10)=--MID(E258,13,1),FALSE)))),"CNP invalid – verifică cifrele. ",IF(E258="","Lipsește CNP-ul. ",""))&amp;IF(COUNTIF('Linii borderou'!$B$5:$B$2004,B258)=0,"Nicio linie pe borderou. ","")&amp;IF(AND(I258="Numerar",N(N258)&gt;Plafon),"Numerar peste plafonul zilnic pentru această persoană ("&amp;FIXED(N258,2)&amp;" lei): plătește prin bancă. ","")))</f>
        <v/>
      </c>
    </row>
    <row r="259" spans="2:15" x14ac:dyDescent="0.2">
      <c r="B259" s="16" t="str">
        <f>IF(D259="","",MAX($B$5:B258)+1)</f>
        <v/>
      </c>
      <c r="C259" s="17"/>
      <c r="D259" s="12"/>
      <c r="E259" s="18"/>
      <c r="F259" s="12"/>
      <c r="G259" s="12"/>
      <c r="H259" s="12"/>
      <c r="I259" s="16"/>
      <c r="J259" s="19" t="str">
        <f>IF(B259="","",SUMIF('Linii borderou'!$B$5:$B$2004,B259,'Linii borderou'!$I$5:$I$2004))</f>
        <v/>
      </c>
      <c r="K259" s="19" t="str">
        <f t="shared" si="12"/>
        <v/>
      </c>
      <c r="L259" s="19" t="str">
        <f t="shared" si="13"/>
        <v/>
      </c>
      <c r="M259" s="19" t="str">
        <f t="shared" si="14"/>
        <v/>
      </c>
      <c r="N259" s="19" t="str">
        <f t="shared" si="15"/>
        <v/>
      </c>
      <c r="O259" s="20" t="str">
        <f>IF(AND(B259="",D259=""),"",TRIM(IF(COUNTIF($B$5:$B$504,B259)&gt;1,"Număr dublat. ","")&amp;IF(OR(C259="",D259="",F259="",G259="",H259="",I259=""),"Date incomplete. ","")&amp;IF(AND(E259&lt;&gt;"",NOT(AND(LEN(E259)=13,ISNUMBER(-E259),IFERROR(MOD(SUMPRODUCT(MID(E259,{1,2,3,4,5,6,7,8,9,10,11,12},1)*{2,7,9,1,4,6,3,5,8,2,7,9}),11)-9*(MOD(SUMPRODUCT(MID(E259,{1,2,3,4,5,6,7,8,9,10,11,12},1)*{2,7,9,1,4,6,3,5,8,2,7,9}),11)=10)=--MID(E259,13,1),FALSE)))),"CNP invalid – verifică cifrele. ",IF(E259="","Lipsește CNP-ul. ",""))&amp;IF(COUNTIF('Linii borderou'!$B$5:$B$2004,B259)=0,"Nicio linie pe borderou. ","")&amp;IF(AND(I259="Numerar",N(N259)&gt;Plafon),"Numerar peste plafonul zilnic pentru această persoană ("&amp;FIXED(N259,2)&amp;" lei): plătește prin bancă. ","")))</f>
        <v/>
      </c>
    </row>
    <row r="260" spans="2:15" x14ac:dyDescent="0.2">
      <c r="B260" s="16" t="str">
        <f>IF(D260="","",MAX($B$5:B259)+1)</f>
        <v/>
      </c>
      <c r="C260" s="17"/>
      <c r="D260" s="12"/>
      <c r="E260" s="18"/>
      <c r="F260" s="12"/>
      <c r="G260" s="12"/>
      <c r="H260" s="12"/>
      <c r="I260" s="16"/>
      <c r="J260" s="19" t="str">
        <f>IF(B260="","",SUMIF('Linii borderou'!$B$5:$B$2004,B260,'Linii borderou'!$I$5:$I$2004))</f>
        <v/>
      </c>
      <c r="K260" s="19" t="str">
        <f t="shared" si="12"/>
        <v/>
      </c>
      <c r="L260" s="19" t="str">
        <f t="shared" si="13"/>
        <v/>
      </c>
      <c r="M260" s="19" t="str">
        <f t="shared" si="14"/>
        <v/>
      </c>
      <c r="N260" s="19" t="str">
        <f t="shared" si="15"/>
        <v/>
      </c>
      <c r="O260" s="20" t="str">
        <f>IF(AND(B260="",D260=""),"",TRIM(IF(COUNTIF($B$5:$B$504,B260)&gt;1,"Număr dublat. ","")&amp;IF(OR(C260="",D260="",F260="",G260="",H260="",I260=""),"Date incomplete. ","")&amp;IF(AND(E260&lt;&gt;"",NOT(AND(LEN(E260)=13,ISNUMBER(-E260),IFERROR(MOD(SUMPRODUCT(MID(E260,{1,2,3,4,5,6,7,8,9,10,11,12},1)*{2,7,9,1,4,6,3,5,8,2,7,9}),11)-9*(MOD(SUMPRODUCT(MID(E260,{1,2,3,4,5,6,7,8,9,10,11,12},1)*{2,7,9,1,4,6,3,5,8,2,7,9}),11)=10)=--MID(E260,13,1),FALSE)))),"CNP invalid – verifică cifrele. ",IF(E260="","Lipsește CNP-ul. ",""))&amp;IF(COUNTIF('Linii borderou'!$B$5:$B$2004,B260)=0,"Nicio linie pe borderou. ","")&amp;IF(AND(I260="Numerar",N(N260)&gt;Plafon),"Numerar peste plafonul zilnic pentru această persoană ("&amp;FIXED(N260,2)&amp;" lei): plătește prin bancă. ","")))</f>
        <v/>
      </c>
    </row>
    <row r="261" spans="2:15" x14ac:dyDescent="0.2">
      <c r="B261" s="16" t="str">
        <f>IF(D261="","",MAX($B$5:B260)+1)</f>
        <v/>
      </c>
      <c r="C261" s="17"/>
      <c r="D261" s="12"/>
      <c r="E261" s="18"/>
      <c r="F261" s="12"/>
      <c r="G261" s="12"/>
      <c r="H261" s="12"/>
      <c r="I261" s="16"/>
      <c r="J261" s="19" t="str">
        <f>IF(B261="","",SUMIF('Linii borderou'!$B$5:$B$2004,B261,'Linii borderou'!$I$5:$I$2004))</f>
        <v/>
      </c>
      <c r="K261" s="19" t="str">
        <f t="shared" ref="K261:K324" si="16">IF(OR(B261="",H261=""),"",ROUND(J261*IFERROR(VLOOKUP(H261,TabelAch,2,FALSE),0),2))</f>
        <v/>
      </c>
      <c r="L261" s="19" t="str">
        <f t="shared" ref="L261:L324" si="17">IF(OR(B261="",H261=""),"",ROUND(J261*IFERROR(VLOOKUP(H261,TabelAch,3,FALSE),0),2))</f>
        <v/>
      </c>
      <c r="M261" s="19" t="str">
        <f t="shared" ref="M261:M324" si="18">IF(B261="","",J261-N(K261)-N(L261))</f>
        <v/>
      </c>
      <c r="N261" s="19" t="str">
        <f t="shared" ref="N261:N324" si="19">IF(OR(B261="",E261=""),"",SUMIFS($M$5:$M$504,$E$5:$E$504,E261,$C$5:$C$504,C261,$I$5:$I$504,"Numerar"))</f>
        <v/>
      </c>
      <c r="O261" s="20" t="str">
        <f>IF(AND(B261="",D261=""),"",TRIM(IF(COUNTIF($B$5:$B$504,B261)&gt;1,"Număr dublat. ","")&amp;IF(OR(C261="",D261="",F261="",G261="",H261="",I261=""),"Date incomplete. ","")&amp;IF(AND(E261&lt;&gt;"",NOT(AND(LEN(E261)=13,ISNUMBER(-E261),IFERROR(MOD(SUMPRODUCT(MID(E261,{1,2,3,4,5,6,7,8,9,10,11,12},1)*{2,7,9,1,4,6,3,5,8,2,7,9}),11)-9*(MOD(SUMPRODUCT(MID(E261,{1,2,3,4,5,6,7,8,9,10,11,12},1)*{2,7,9,1,4,6,3,5,8,2,7,9}),11)=10)=--MID(E261,13,1),FALSE)))),"CNP invalid – verifică cifrele. ",IF(E261="","Lipsește CNP-ul. ",""))&amp;IF(COUNTIF('Linii borderou'!$B$5:$B$2004,B261)=0,"Nicio linie pe borderou. ","")&amp;IF(AND(I261="Numerar",N(N261)&gt;Plafon),"Numerar peste plafonul zilnic pentru această persoană ("&amp;FIXED(N261,2)&amp;" lei): plătește prin bancă. ","")))</f>
        <v/>
      </c>
    </row>
    <row r="262" spans="2:15" x14ac:dyDescent="0.2">
      <c r="B262" s="16" t="str">
        <f>IF(D262="","",MAX($B$5:B261)+1)</f>
        <v/>
      </c>
      <c r="C262" s="17"/>
      <c r="D262" s="12"/>
      <c r="E262" s="18"/>
      <c r="F262" s="12"/>
      <c r="G262" s="12"/>
      <c r="H262" s="12"/>
      <c r="I262" s="16"/>
      <c r="J262" s="19" t="str">
        <f>IF(B262="","",SUMIF('Linii borderou'!$B$5:$B$2004,B262,'Linii borderou'!$I$5:$I$2004))</f>
        <v/>
      </c>
      <c r="K262" s="19" t="str">
        <f t="shared" si="16"/>
        <v/>
      </c>
      <c r="L262" s="19" t="str">
        <f t="shared" si="17"/>
        <v/>
      </c>
      <c r="M262" s="19" t="str">
        <f t="shared" si="18"/>
        <v/>
      </c>
      <c r="N262" s="19" t="str">
        <f t="shared" si="19"/>
        <v/>
      </c>
      <c r="O262" s="20" t="str">
        <f>IF(AND(B262="",D262=""),"",TRIM(IF(COUNTIF($B$5:$B$504,B262)&gt;1,"Număr dublat. ","")&amp;IF(OR(C262="",D262="",F262="",G262="",H262="",I262=""),"Date incomplete. ","")&amp;IF(AND(E262&lt;&gt;"",NOT(AND(LEN(E262)=13,ISNUMBER(-E262),IFERROR(MOD(SUMPRODUCT(MID(E262,{1,2,3,4,5,6,7,8,9,10,11,12},1)*{2,7,9,1,4,6,3,5,8,2,7,9}),11)-9*(MOD(SUMPRODUCT(MID(E262,{1,2,3,4,5,6,7,8,9,10,11,12},1)*{2,7,9,1,4,6,3,5,8,2,7,9}),11)=10)=--MID(E262,13,1),FALSE)))),"CNP invalid – verifică cifrele. ",IF(E262="","Lipsește CNP-ul. ",""))&amp;IF(COUNTIF('Linii borderou'!$B$5:$B$2004,B262)=0,"Nicio linie pe borderou. ","")&amp;IF(AND(I262="Numerar",N(N262)&gt;Plafon),"Numerar peste plafonul zilnic pentru această persoană ("&amp;FIXED(N262,2)&amp;" lei): plătește prin bancă. ","")))</f>
        <v/>
      </c>
    </row>
    <row r="263" spans="2:15" x14ac:dyDescent="0.2">
      <c r="B263" s="16" t="str">
        <f>IF(D263="","",MAX($B$5:B262)+1)</f>
        <v/>
      </c>
      <c r="C263" s="17"/>
      <c r="D263" s="12"/>
      <c r="E263" s="18"/>
      <c r="F263" s="12"/>
      <c r="G263" s="12"/>
      <c r="H263" s="12"/>
      <c r="I263" s="16"/>
      <c r="J263" s="19" t="str">
        <f>IF(B263="","",SUMIF('Linii borderou'!$B$5:$B$2004,B263,'Linii borderou'!$I$5:$I$2004))</f>
        <v/>
      </c>
      <c r="K263" s="19" t="str">
        <f t="shared" si="16"/>
        <v/>
      </c>
      <c r="L263" s="19" t="str">
        <f t="shared" si="17"/>
        <v/>
      </c>
      <c r="M263" s="19" t="str">
        <f t="shared" si="18"/>
        <v/>
      </c>
      <c r="N263" s="19" t="str">
        <f t="shared" si="19"/>
        <v/>
      </c>
      <c r="O263" s="20" t="str">
        <f>IF(AND(B263="",D263=""),"",TRIM(IF(COUNTIF($B$5:$B$504,B263)&gt;1,"Număr dublat. ","")&amp;IF(OR(C263="",D263="",F263="",G263="",H263="",I263=""),"Date incomplete. ","")&amp;IF(AND(E263&lt;&gt;"",NOT(AND(LEN(E263)=13,ISNUMBER(-E263),IFERROR(MOD(SUMPRODUCT(MID(E263,{1,2,3,4,5,6,7,8,9,10,11,12},1)*{2,7,9,1,4,6,3,5,8,2,7,9}),11)-9*(MOD(SUMPRODUCT(MID(E263,{1,2,3,4,5,6,7,8,9,10,11,12},1)*{2,7,9,1,4,6,3,5,8,2,7,9}),11)=10)=--MID(E263,13,1),FALSE)))),"CNP invalid – verifică cifrele. ",IF(E263="","Lipsește CNP-ul. ",""))&amp;IF(COUNTIF('Linii borderou'!$B$5:$B$2004,B263)=0,"Nicio linie pe borderou. ","")&amp;IF(AND(I263="Numerar",N(N263)&gt;Plafon),"Numerar peste plafonul zilnic pentru această persoană ("&amp;FIXED(N263,2)&amp;" lei): plătește prin bancă. ","")))</f>
        <v/>
      </c>
    </row>
    <row r="264" spans="2:15" x14ac:dyDescent="0.2">
      <c r="B264" s="16" t="str">
        <f>IF(D264="","",MAX($B$5:B263)+1)</f>
        <v/>
      </c>
      <c r="C264" s="17"/>
      <c r="D264" s="12"/>
      <c r="E264" s="18"/>
      <c r="F264" s="12"/>
      <c r="G264" s="12"/>
      <c r="H264" s="12"/>
      <c r="I264" s="16"/>
      <c r="J264" s="19" t="str">
        <f>IF(B264="","",SUMIF('Linii borderou'!$B$5:$B$2004,B264,'Linii borderou'!$I$5:$I$2004))</f>
        <v/>
      </c>
      <c r="K264" s="19" t="str">
        <f t="shared" si="16"/>
        <v/>
      </c>
      <c r="L264" s="19" t="str">
        <f t="shared" si="17"/>
        <v/>
      </c>
      <c r="M264" s="19" t="str">
        <f t="shared" si="18"/>
        <v/>
      </c>
      <c r="N264" s="19" t="str">
        <f t="shared" si="19"/>
        <v/>
      </c>
      <c r="O264" s="20" t="str">
        <f>IF(AND(B264="",D264=""),"",TRIM(IF(COUNTIF($B$5:$B$504,B264)&gt;1,"Număr dublat. ","")&amp;IF(OR(C264="",D264="",F264="",G264="",H264="",I264=""),"Date incomplete. ","")&amp;IF(AND(E264&lt;&gt;"",NOT(AND(LEN(E264)=13,ISNUMBER(-E264),IFERROR(MOD(SUMPRODUCT(MID(E264,{1,2,3,4,5,6,7,8,9,10,11,12},1)*{2,7,9,1,4,6,3,5,8,2,7,9}),11)-9*(MOD(SUMPRODUCT(MID(E264,{1,2,3,4,5,6,7,8,9,10,11,12},1)*{2,7,9,1,4,6,3,5,8,2,7,9}),11)=10)=--MID(E264,13,1),FALSE)))),"CNP invalid – verifică cifrele. ",IF(E264="","Lipsește CNP-ul. ",""))&amp;IF(COUNTIF('Linii borderou'!$B$5:$B$2004,B264)=0,"Nicio linie pe borderou. ","")&amp;IF(AND(I264="Numerar",N(N264)&gt;Plafon),"Numerar peste plafonul zilnic pentru această persoană ("&amp;FIXED(N264,2)&amp;" lei): plătește prin bancă. ","")))</f>
        <v/>
      </c>
    </row>
    <row r="265" spans="2:15" x14ac:dyDescent="0.2">
      <c r="B265" s="16" t="str">
        <f>IF(D265="","",MAX($B$5:B264)+1)</f>
        <v/>
      </c>
      <c r="C265" s="17"/>
      <c r="D265" s="12"/>
      <c r="E265" s="18"/>
      <c r="F265" s="12"/>
      <c r="G265" s="12"/>
      <c r="H265" s="12"/>
      <c r="I265" s="16"/>
      <c r="J265" s="19" t="str">
        <f>IF(B265="","",SUMIF('Linii borderou'!$B$5:$B$2004,B265,'Linii borderou'!$I$5:$I$2004))</f>
        <v/>
      </c>
      <c r="K265" s="19" t="str">
        <f t="shared" si="16"/>
        <v/>
      </c>
      <c r="L265" s="19" t="str">
        <f t="shared" si="17"/>
        <v/>
      </c>
      <c r="M265" s="19" t="str">
        <f t="shared" si="18"/>
        <v/>
      </c>
      <c r="N265" s="19" t="str">
        <f t="shared" si="19"/>
        <v/>
      </c>
      <c r="O265" s="20" t="str">
        <f>IF(AND(B265="",D265=""),"",TRIM(IF(COUNTIF($B$5:$B$504,B265)&gt;1,"Număr dublat. ","")&amp;IF(OR(C265="",D265="",F265="",G265="",H265="",I265=""),"Date incomplete. ","")&amp;IF(AND(E265&lt;&gt;"",NOT(AND(LEN(E265)=13,ISNUMBER(-E265),IFERROR(MOD(SUMPRODUCT(MID(E265,{1,2,3,4,5,6,7,8,9,10,11,12},1)*{2,7,9,1,4,6,3,5,8,2,7,9}),11)-9*(MOD(SUMPRODUCT(MID(E265,{1,2,3,4,5,6,7,8,9,10,11,12},1)*{2,7,9,1,4,6,3,5,8,2,7,9}),11)=10)=--MID(E265,13,1),FALSE)))),"CNP invalid – verifică cifrele. ",IF(E265="","Lipsește CNP-ul. ",""))&amp;IF(COUNTIF('Linii borderou'!$B$5:$B$2004,B265)=0,"Nicio linie pe borderou. ","")&amp;IF(AND(I265="Numerar",N(N265)&gt;Plafon),"Numerar peste plafonul zilnic pentru această persoană ("&amp;FIXED(N265,2)&amp;" lei): plătește prin bancă. ","")))</f>
        <v/>
      </c>
    </row>
    <row r="266" spans="2:15" x14ac:dyDescent="0.2">
      <c r="B266" s="16" t="str">
        <f>IF(D266="","",MAX($B$5:B265)+1)</f>
        <v/>
      </c>
      <c r="C266" s="17"/>
      <c r="D266" s="12"/>
      <c r="E266" s="18"/>
      <c r="F266" s="12"/>
      <c r="G266" s="12"/>
      <c r="H266" s="12"/>
      <c r="I266" s="16"/>
      <c r="J266" s="19" t="str">
        <f>IF(B266="","",SUMIF('Linii borderou'!$B$5:$B$2004,B266,'Linii borderou'!$I$5:$I$2004))</f>
        <v/>
      </c>
      <c r="K266" s="19" t="str">
        <f t="shared" si="16"/>
        <v/>
      </c>
      <c r="L266" s="19" t="str">
        <f t="shared" si="17"/>
        <v/>
      </c>
      <c r="M266" s="19" t="str">
        <f t="shared" si="18"/>
        <v/>
      </c>
      <c r="N266" s="19" t="str">
        <f t="shared" si="19"/>
        <v/>
      </c>
      <c r="O266" s="20" t="str">
        <f>IF(AND(B266="",D266=""),"",TRIM(IF(COUNTIF($B$5:$B$504,B266)&gt;1,"Număr dublat. ","")&amp;IF(OR(C266="",D266="",F266="",G266="",H266="",I266=""),"Date incomplete. ","")&amp;IF(AND(E266&lt;&gt;"",NOT(AND(LEN(E266)=13,ISNUMBER(-E266),IFERROR(MOD(SUMPRODUCT(MID(E266,{1,2,3,4,5,6,7,8,9,10,11,12},1)*{2,7,9,1,4,6,3,5,8,2,7,9}),11)-9*(MOD(SUMPRODUCT(MID(E266,{1,2,3,4,5,6,7,8,9,10,11,12},1)*{2,7,9,1,4,6,3,5,8,2,7,9}),11)=10)=--MID(E266,13,1),FALSE)))),"CNP invalid – verifică cifrele. ",IF(E266="","Lipsește CNP-ul. ",""))&amp;IF(COUNTIF('Linii borderou'!$B$5:$B$2004,B266)=0,"Nicio linie pe borderou. ","")&amp;IF(AND(I266="Numerar",N(N266)&gt;Plafon),"Numerar peste plafonul zilnic pentru această persoană ("&amp;FIXED(N266,2)&amp;" lei): plătește prin bancă. ","")))</f>
        <v/>
      </c>
    </row>
    <row r="267" spans="2:15" x14ac:dyDescent="0.2">
      <c r="B267" s="16" t="str">
        <f>IF(D267="","",MAX($B$5:B266)+1)</f>
        <v/>
      </c>
      <c r="C267" s="17"/>
      <c r="D267" s="12"/>
      <c r="E267" s="18"/>
      <c r="F267" s="12"/>
      <c r="G267" s="12"/>
      <c r="H267" s="12"/>
      <c r="I267" s="16"/>
      <c r="J267" s="19" t="str">
        <f>IF(B267="","",SUMIF('Linii borderou'!$B$5:$B$2004,B267,'Linii borderou'!$I$5:$I$2004))</f>
        <v/>
      </c>
      <c r="K267" s="19" t="str">
        <f t="shared" si="16"/>
        <v/>
      </c>
      <c r="L267" s="19" t="str">
        <f t="shared" si="17"/>
        <v/>
      </c>
      <c r="M267" s="19" t="str">
        <f t="shared" si="18"/>
        <v/>
      </c>
      <c r="N267" s="19" t="str">
        <f t="shared" si="19"/>
        <v/>
      </c>
      <c r="O267" s="20" t="str">
        <f>IF(AND(B267="",D267=""),"",TRIM(IF(COUNTIF($B$5:$B$504,B267)&gt;1,"Număr dublat. ","")&amp;IF(OR(C267="",D267="",F267="",G267="",H267="",I267=""),"Date incomplete. ","")&amp;IF(AND(E267&lt;&gt;"",NOT(AND(LEN(E267)=13,ISNUMBER(-E267),IFERROR(MOD(SUMPRODUCT(MID(E267,{1,2,3,4,5,6,7,8,9,10,11,12},1)*{2,7,9,1,4,6,3,5,8,2,7,9}),11)-9*(MOD(SUMPRODUCT(MID(E267,{1,2,3,4,5,6,7,8,9,10,11,12},1)*{2,7,9,1,4,6,3,5,8,2,7,9}),11)=10)=--MID(E267,13,1),FALSE)))),"CNP invalid – verifică cifrele. ",IF(E267="","Lipsește CNP-ul. ",""))&amp;IF(COUNTIF('Linii borderou'!$B$5:$B$2004,B267)=0,"Nicio linie pe borderou. ","")&amp;IF(AND(I267="Numerar",N(N267)&gt;Plafon),"Numerar peste plafonul zilnic pentru această persoană ("&amp;FIXED(N267,2)&amp;" lei): plătește prin bancă. ","")))</f>
        <v/>
      </c>
    </row>
    <row r="268" spans="2:15" x14ac:dyDescent="0.2">
      <c r="B268" s="16" t="str">
        <f>IF(D268="","",MAX($B$5:B267)+1)</f>
        <v/>
      </c>
      <c r="C268" s="17"/>
      <c r="D268" s="12"/>
      <c r="E268" s="18"/>
      <c r="F268" s="12"/>
      <c r="G268" s="12"/>
      <c r="H268" s="12"/>
      <c r="I268" s="16"/>
      <c r="J268" s="19" t="str">
        <f>IF(B268="","",SUMIF('Linii borderou'!$B$5:$B$2004,B268,'Linii borderou'!$I$5:$I$2004))</f>
        <v/>
      </c>
      <c r="K268" s="19" t="str">
        <f t="shared" si="16"/>
        <v/>
      </c>
      <c r="L268" s="19" t="str">
        <f t="shared" si="17"/>
        <v/>
      </c>
      <c r="M268" s="19" t="str">
        <f t="shared" si="18"/>
        <v/>
      </c>
      <c r="N268" s="19" t="str">
        <f t="shared" si="19"/>
        <v/>
      </c>
      <c r="O268" s="20" t="str">
        <f>IF(AND(B268="",D268=""),"",TRIM(IF(COUNTIF($B$5:$B$504,B268)&gt;1,"Număr dublat. ","")&amp;IF(OR(C268="",D268="",F268="",G268="",H268="",I268=""),"Date incomplete. ","")&amp;IF(AND(E268&lt;&gt;"",NOT(AND(LEN(E268)=13,ISNUMBER(-E268),IFERROR(MOD(SUMPRODUCT(MID(E268,{1,2,3,4,5,6,7,8,9,10,11,12},1)*{2,7,9,1,4,6,3,5,8,2,7,9}),11)-9*(MOD(SUMPRODUCT(MID(E268,{1,2,3,4,5,6,7,8,9,10,11,12},1)*{2,7,9,1,4,6,3,5,8,2,7,9}),11)=10)=--MID(E268,13,1),FALSE)))),"CNP invalid – verifică cifrele. ",IF(E268="","Lipsește CNP-ul. ",""))&amp;IF(COUNTIF('Linii borderou'!$B$5:$B$2004,B268)=0,"Nicio linie pe borderou. ","")&amp;IF(AND(I268="Numerar",N(N268)&gt;Plafon),"Numerar peste plafonul zilnic pentru această persoană ("&amp;FIXED(N268,2)&amp;" lei): plătește prin bancă. ","")))</f>
        <v/>
      </c>
    </row>
    <row r="269" spans="2:15" x14ac:dyDescent="0.2">
      <c r="B269" s="16" t="str">
        <f>IF(D269="","",MAX($B$5:B268)+1)</f>
        <v/>
      </c>
      <c r="C269" s="17"/>
      <c r="D269" s="12"/>
      <c r="E269" s="18"/>
      <c r="F269" s="12"/>
      <c r="G269" s="12"/>
      <c r="H269" s="12"/>
      <c r="I269" s="16"/>
      <c r="J269" s="19" t="str">
        <f>IF(B269="","",SUMIF('Linii borderou'!$B$5:$B$2004,B269,'Linii borderou'!$I$5:$I$2004))</f>
        <v/>
      </c>
      <c r="K269" s="19" t="str">
        <f t="shared" si="16"/>
        <v/>
      </c>
      <c r="L269" s="19" t="str">
        <f t="shared" si="17"/>
        <v/>
      </c>
      <c r="M269" s="19" t="str">
        <f t="shared" si="18"/>
        <v/>
      </c>
      <c r="N269" s="19" t="str">
        <f t="shared" si="19"/>
        <v/>
      </c>
      <c r="O269" s="20" t="str">
        <f>IF(AND(B269="",D269=""),"",TRIM(IF(COUNTIF($B$5:$B$504,B269)&gt;1,"Număr dublat. ","")&amp;IF(OR(C269="",D269="",F269="",G269="",H269="",I269=""),"Date incomplete. ","")&amp;IF(AND(E269&lt;&gt;"",NOT(AND(LEN(E269)=13,ISNUMBER(-E269),IFERROR(MOD(SUMPRODUCT(MID(E269,{1,2,3,4,5,6,7,8,9,10,11,12},1)*{2,7,9,1,4,6,3,5,8,2,7,9}),11)-9*(MOD(SUMPRODUCT(MID(E269,{1,2,3,4,5,6,7,8,9,10,11,12},1)*{2,7,9,1,4,6,3,5,8,2,7,9}),11)=10)=--MID(E269,13,1),FALSE)))),"CNP invalid – verifică cifrele. ",IF(E269="","Lipsește CNP-ul. ",""))&amp;IF(COUNTIF('Linii borderou'!$B$5:$B$2004,B269)=0,"Nicio linie pe borderou. ","")&amp;IF(AND(I269="Numerar",N(N269)&gt;Plafon),"Numerar peste plafonul zilnic pentru această persoană ("&amp;FIXED(N269,2)&amp;" lei): plătește prin bancă. ","")))</f>
        <v/>
      </c>
    </row>
    <row r="270" spans="2:15" x14ac:dyDescent="0.2">
      <c r="B270" s="16" t="str">
        <f>IF(D270="","",MAX($B$5:B269)+1)</f>
        <v/>
      </c>
      <c r="C270" s="17"/>
      <c r="D270" s="12"/>
      <c r="E270" s="18"/>
      <c r="F270" s="12"/>
      <c r="G270" s="12"/>
      <c r="H270" s="12"/>
      <c r="I270" s="16"/>
      <c r="J270" s="19" t="str">
        <f>IF(B270="","",SUMIF('Linii borderou'!$B$5:$B$2004,B270,'Linii borderou'!$I$5:$I$2004))</f>
        <v/>
      </c>
      <c r="K270" s="19" t="str">
        <f t="shared" si="16"/>
        <v/>
      </c>
      <c r="L270" s="19" t="str">
        <f t="shared" si="17"/>
        <v/>
      </c>
      <c r="M270" s="19" t="str">
        <f t="shared" si="18"/>
        <v/>
      </c>
      <c r="N270" s="19" t="str">
        <f t="shared" si="19"/>
        <v/>
      </c>
      <c r="O270" s="20" t="str">
        <f>IF(AND(B270="",D270=""),"",TRIM(IF(COUNTIF($B$5:$B$504,B270)&gt;1,"Număr dublat. ","")&amp;IF(OR(C270="",D270="",F270="",G270="",H270="",I270=""),"Date incomplete. ","")&amp;IF(AND(E270&lt;&gt;"",NOT(AND(LEN(E270)=13,ISNUMBER(-E270),IFERROR(MOD(SUMPRODUCT(MID(E270,{1,2,3,4,5,6,7,8,9,10,11,12},1)*{2,7,9,1,4,6,3,5,8,2,7,9}),11)-9*(MOD(SUMPRODUCT(MID(E270,{1,2,3,4,5,6,7,8,9,10,11,12},1)*{2,7,9,1,4,6,3,5,8,2,7,9}),11)=10)=--MID(E270,13,1),FALSE)))),"CNP invalid – verifică cifrele. ",IF(E270="","Lipsește CNP-ul. ",""))&amp;IF(COUNTIF('Linii borderou'!$B$5:$B$2004,B270)=0,"Nicio linie pe borderou. ","")&amp;IF(AND(I270="Numerar",N(N270)&gt;Plafon),"Numerar peste plafonul zilnic pentru această persoană ("&amp;FIXED(N270,2)&amp;" lei): plătește prin bancă. ","")))</f>
        <v/>
      </c>
    </row>
    <row r="271" spans="2:15" x14ac:dyDescent="0.2">
      <c r="B271" s="16" t="str">
        <f>IF(D271="","",MAX($B$5:B270)+1)</f>
        <v/>
      </c>
      <c r="C271" s="17"/>
      <c r="D271" s="12"/>
      <c r="E271" s="18"/>
      <c r="F271" s="12"/>
      <c r="G271" s="12"/>
      <c r="H271" s="12"/>
      <c r="I271" s="16"/>
      <c r="J271" s="19" t="str">
        <f>IF(B271="","",SUMIF('Linii borderou'!$B$5:$B$2004,B271,'Linii borderou'!$I$5:$I$2004))</f>
        <v/>
      </c>
      <c r="K271" s="19" t="str">
        <f t="shared" si="16"/>
        <v/>
      </c>
      <c r="L271" s="19" t="str">
        <f t="shared" si="17"/>
        <v/>
      </c>
      <c r="M271" s="19" t="str">
        <f t="shared" si="18"/>
        <v/>
      </c>
      <c r="N271" s="19" t="str">
        <f t="shared" si="19"/>
        <v/>
      </c>
      <c r="O271" s="20" t="str">
        <f>IF(AND(B271="",D271=""),"",TRIM(IF(COUNTIF($B$5:$B$504,B271)&gt;1,"Număr dublat. ","")&amp;IF(OR(C271="",D271="",F271="",G271="",H271="",I271=""),"Date incomplete. ","")&amp;IF(AND(E271&lt;&gt;"",NOT(AND(LEN(E271)=13,ISNUMBER(-E271),IFERROR(MOD(SUMPRODUCT(MID(E271,{1,2,3,4,5,6,7,8,9,10,11,12},1)*{2,7,9,1,4,6,3,5,8,2,7,9}),11)-9*(MOD(SUMPRODUCT(MID(E271,{1,2,3,4,5,6,7,8,9,10,11,12},1)*{2,7,9,1,4,6,3,5,8,2,7,9}),11)=10)=--MID(E271,13,1),FALSE)))),"CNP invalid – verifică cifrele. ",IF(E271="","Lipsește CNP-ul. ",""))&amp;IF(COUNTIF('Linii borderou'!$B$5:$B$2004,B271)=0,"Nicio linie pe borderou. ","")&amp;IF(AND(I271="Numerar",N(N271)&gt;Plafon),"Numerar peste plafonul zilnic pentru această persoană ("&amp;FIXED(N271,2)&amp;" lei): plătește prin bancă. ","")))</f>
        <v/>
      </c>
    </row>
    <row r="272" spans="2:15" x14ac:dyDescent="0.2">
      <c r="B272" s="16" t="str">
        <f>IF(D272="","",MAX($B$5:B271)+1)</f>
        <v/>
      </c>
      <c r="C272" s="17"/>
      <c r="D272" s="12"/>
      <c r="E272" s="18"/>
      <c r="F272" s="12"/>
      <c r="G272" s="12"/>
      <c r="H272" s="12"/>
      <c r="I272" s="16"/>
      <c r="J272" s="19" t="str">
        <f>IF(B272="","",SUMIF('Linii borderou'!$B$5:$B$2004,B272,'Linii borderou'!$I$5:$I$2004))</f>
        <v/>
      </c>
      <c r="K272" s="19" t="str">
        <f t="shared" si="16"/>
        <v/>
      </c>
      <c r="L272" s="19" t="str">
        <f t="shared" si="17"/>
        <v/>
      </c>
      <c r="M272" s="19" t="str">
        <f t="shared" si="18"/>
        <v/>
      </c>
      <c r="N272" s="19" t="str">
        <f t="shared" si="19"/>
        <v/>
      </c>
      <c r="O272" s="20" t="str">
        <f>IF(AND(B272="",D272=""),"",TRIM(IF(COUNTIF($B$5:$B$504,B272)&gt;1,"Număr dublat. ","")&amp;IF(OR(C272="",D272="",F272="",G272="",H272="",I272=""),"Date incomplete. ","")&amp;IF(AND(E272&lt;&gt;"",NOT(AND(LEN(E272)=13,ISNUMBER(-E272),IFERROR(MOD(SUMPRODUCT(MID(E272,{1,2,3,4,5,6,7,8,9,10,11,12},1)*{2,7,9,1,4,6,3,5,8,2,7,9}),11)-9*(MOD(SUMPRODUCT(MID(E272,{1,2,3,4,5,6,7,8,9,10,11,12},1)*{2,7,9,1,4,6,3,5,8,2,7,9}),11)=10)=--MID(E272,13,1),FALSE)))),"CNP invalid – verifică cifrele. ",IF(E272="","Lipsește CNP-ul. ",""))&amp;IF(COUNTIF('Linii borderou'!$B$5:$B$2004,B272)=0,"Nicio linie pe borderou. ","")&amp;IF(AND(I272="Numerar",N(N272)&gt;Plafon),"Numerar peste plafonul zilnic pentru această persoană ("&amp;FIXED(N272,2)&amp;" lei): plătește prin bancă. ","")))</f>
        <v/>
      </c>
    </row>
    <row r="273" spans="2:15" x14ac:dyDescent="0.2">
      <c r="B273" s="16" t="str">
        <f>IF(D273="","",MAX($B$5:B272)+1)</f>
        <v/>
      </c>
      <c r="C273" s="17"/>
      <c r="D273" s="12"/>
      <c r="E273" s="18"/>
      <c r="F273" s="12"/>
      <c r="G273" s="12"/>
      <c r="H273" s="12"/>
      <c r="I273" s="16"/>
      <c r="J273" s="19" t="str">
        <f>IF(B273="","",SUMIF('Linii borderou'!$B$5:$B$2004,B273,'Linii borderou'!$I$5:$I$2004))</f>
        <v/>
      </c>
      <c r="K273" s="19" t="str">
        <f t="shared" si="16"/>
        <v/>
      </c>
      <c r="L273" s="19" t="str">
        <f t="shared" si="17"/>
        <v/>
      </c>
      <c r="M273" s="19" t="str">
        <f t="shared" si="18"/>
        <v/>
      </c>
      <c r="N273" s="19" t="str">
        <f t="shared" si="19"/>
        <v/>
      </c>
      <c r="O273" s="20" t="str">
        <f>IF(AND(B273="",D273=""),"",TRIM(IF(COUNTIF($B$5:$B$504,B273)&gt;1,"Număr dublat. ","")&amp;IF(OR(C273="",D273="",F273="",G273="",H273="",I273=""),"Date incomplete. ","")&amp;IF(AND(E273&lt;&gt;"",NOT(AND(LEN(E273)=13,ISNUMBER(-E273),IFERROR(MOD(SUMPRODUCT(MID(E273,{1,2,3,4,5,6,7,8,9,10,11,12},1)*{2,7,9,1,4,6,3,5,8,2,7,9}),11)-9*(MOD(SUMPRODUCT(MID(E273,{1,2,3,4,5,6,7,8,9,10,11,12},1)*{2,7,9,1,4,6,3,5,8,2,7,9}),11)=10)=--MID(E273,13,1),FALSE)))),"CNP invalid – verifică cifrele. ",IF(E273="","Lipsește CNP-ul. ",""))&amp;IF(COUNTIF('Linii borderou'!$B$5:$B$2004,B273)=0,"Nicio linie pe borderou. ","")&amp;IF(AND(I273="Numerar",N(N273)&gt;Plafon),"Numerar peste plafonul zilnic pentru această persoană ("&amp;FIXED(N273,2)&amp;" lei): plătește prin bancă. ","")))</f>
        <v/>
      </c>
    </row>
    <row r="274" spans="2:15" x14ac:dyDescent="0.2">
      <c r="B274" s="16" t="str">
        <f>IF(D274="","",MAX($B$5:B273)+1)</f>
        <v/>
      </c>
      <c r="C274" s="17"/>
      <c r="D274" s="12"/>
      <c r="E274" s="18"/>
      <c r="F274" s="12"/>
      <c r="G274" s="12"/>
      <c r="H274" s="12"/>
      <c r="I274" s="16"/>
      <c r="J274" s="19" t="str">
        <f>IF(B274="","",SUMIF('Linii borderou'!$B$5:$B$2004,B274,'Linii borderou'!$I$5:$I$2004))</f>
        <v/>
      </c>
      <c r="K274" s="19" t="str">
        <f t="shared" si="16"/>
        <v/>
      </c>
      <c r="L274" s="19" t="str">
        <f t="shared" si="17"/>
        <v/>
      </c>
      <c r="M274" s="19" t="str">
        <f t="shared" si="18"/>
        <v/>
      </c>
      <c r="N274" s="19" t="str">
        <f t="shared" si="19"/>
        <v/>
      </c>
      <c r="O274" s="20" t="str">
        <f>IF(AND(B274="",D274=""),"",TRIM(IF(COUNTIF($B$5:$B$504,B274)&gt;1,"Număr dublat. ","")&amp;IF(OR(C274="",D274="",F274="",G274="",H274="",I274=""),"Date incomplete. ","")&amp;IF(AND(E274&lt;&gt;"",NOT(AND(LEN(E274)=13,ISNUMBER(-E274),IFERROR(MOD(SUMPRODUCT(MID(E274,{1,2,3,4,5,6,7,8,9,10,11,12},1)*{2,7,9,1,4,6,3,5,8,2,7,9}),11)-9*(MOD(SUMPRODUCT(MID(E274,{1,2,3,4,5,6,7,8,9,10,11,12},1)*{2,7,9,1,4,6,3,5,8,2,7,9}),11)=10)=--MID(E274,13,1),FALSE)))),"CNP invalid – verifică cifrele. ",IF(E274="","Lipsește CNP-ul. ",""))&amp;IF(COUNTIF('Linii borderou'!$B$5:$B$2004,B274)=0,"Nicio linie pe borderou. ","")&amp;IF(AND(I274="Numerar",N(N274)&gt;Plafon),"Numerar peste plafonul zilnic pentru această persoană ("&amp;FIXED(N274,2)&amp;" lei): plătește prin bancă. ","")))</f>
        <v/>
      </c>
    </row>
    <row r="275" spans="2:15" x14ac:dyDescent="0.2">
      <c r="B275" s="16" t="str">
        <f>IF(D275="","",MAX($B$5:B274)+1)</f>
        <v/>
      </c>
      <c r="C275" s="17"/>
      <c r="D275" s="12"/>
      <c r="E275" s="18"/>
      <c r="F275" s="12"/>
      <c r="G275" s="12"/>
      <c r="H275" s="12"/>
      <c r="I275" s="16"/>
      <c r="J275" s="19" t="str">
        <f>IF(B275="","",SUMIF('Linii borderou'!$B$5:$B$2004,B275,'Linii borderou'!$I$5:$I$2004))</f>
        <v/>
      </c>
      <c r="K275" s="19" t="str">
        <f t="shared" si="16"/>
        <v/>
      </c>
      <c r="L275" s="19" t="str">
        <f t="shared" si="17"/>
        <v/>
      </c>
      <c r="M275" s="19" t="str">
        <f t="shared" si="18"/>
        <v/>
      </c>
      <c r="N275" s="19" t="str">
        <f t="shared" si="19"/>
        <v/>
      </c>
      <c r="O275" s="20" t="str">
        <f>IF(AND(B275="",D275=""),"",TRIM(IF(COUNTIF($B$5:$B$504,B275)&gt;1,"Număr dublat. ","")&amp;IF(OR(C275="",D275="",F275="",G275="",H275="",I275=""),"Date incomplete. ","")&amp;IF(AND(E275&lt;&gt;"",NOT(AND(LEN(E275)=13,ISNUMBER(-E275),IFERROR(MOD(SUMPRODUCT(MID(E275,{1,2,3,4,5,6,7,8,9,10,11,12},1)*{2,7,9,1,4,6,3,5,8,2,7,9}),11)-9*(MOD(SUMPRODUCT(MID(E275,{1,2,3,4,5,6,7,8,9,10,11,12},1)*{2,7,9,1,4,6,3,5,8,2,7,9}),11)=10)=--MID(E275,13,1),FALSE)))),"CNP invalid – verifică cifrele. ",IF(E275="","Lipsește CNP-ul. ",""))&amp;IF(COUNTIF('Linii borderou'!$B$5:$B$2004,B275)=0,"Nicio linie pe borderou. ","")&amp;IF(AND(I275="Numerar",N(N275)&gt;Plafon),"Numerar peste plafonul zilnic pentru această persoană ("&amp;FIXED(N275,2)&amp;" lei): plătește prin bancă. ","")))</f>
        <v/>
      </c>
    </row>
    <row r="276" spans="2:15" x14ac:dyDescent="0.2">
      <c r="B276" s="16" t="str">
        <f>IF(D276="","",MAX($B$5:B275)+1)</f>
        <v/>
      </c>
      <c r="C276" s="17"/>
      <c r="D276" s="12"/>
      <c r="E276" s="18"/>
      <c r="F276" s="12"/>
      <c r="G276" s="12"/>
      <c r="H276" s="12"/>
      <c r="I276" s="16"/>
      <c r="J276" s="19" t="str">
        <f>IF(B276="","",SUMIF('Linii borderou'!$B$5:$B$2004,B276,'Linii borderou'!$I$5:$I$2004))</f>
        <v/>
      </c>
      <c r="K276" s="19" t="str">
        <f t="shared" si="16"/>
        <v/>
      </c>
      <c r="L276" s="19" t="str">
        <f t="shared" si="17"/>
        <v/>
      </c>
      <c r="M276" s="19" t="str">
        <f t="shared" si="18"/>
        <v/>
      </c>
      <c r="N276" s="19" t="str">
        <f t="shared" si="19"/>
        <v/>
      </c>
      <c r="O276" s="20" t="str">
        <f>IF(AND(B276="",D276=""),"",TRIM(IF(COUNTIF($B$5:$B$504,B276)&gt;1,"Număr dublat. ","")&amp;IF(OR(C276="",D276="",F276="",G276="",H276="",I276=""),"Date incomplete. ","")&amp;IF(AND(E276&lt;&gt;"",NOT(AND(LEN(E276)=13,ISNUMBER(-E276),IFERROR(MOD(SUMPRODUCT(MID(E276,{1,2,3,4,5,6,7,8,9,10,11,12},1)*{2,7,9,1,4,6,3,5,8,2,7,9}),11)-9*(MOD(SUMPRODUCT(MID(E276,{1,2,3,4,5,6,7,8,9,10,11,12},1)*{2,7,9,1,4,6,3,5,8,2,7,9}),11)=10)=--MID(E276,13,1),FALSE)))),"CNP invalid – verifică cifrele. ",IF(E276="","Lipsește CNP-ul. ",""))&amp;IF(COUNTIF('Linii borderou'!$B$5:$B$2004,B276)=0,"Nicio linie pe borderou. ","")&amp;IF(AND(I276="Numerar",N(N276)&gt;Plafon),"Numerar peste plafonul zilnic pentru această persoană ("&amp;FIXED(N276,2)&amp;" lei): plătește prin bancă. ","")))</f>
        <v/>
      </c>
    </row>
    <row r="277" spans="2:15" x14ac:dyDescent="0.2">
      <c r="B277" s="16" t="str">
        <f>IF(D277="","",MAX($B$5:B276)+1)</f>
        <v/>
      </c>
      <c r="C277" s="17"/>
      <c r="D277" s="12"/>
      <c r="E277" s="18"/>
      <c r="F277" s="12"/>
      <c r="G277" s="12"/>
      <c r="H277" s="12"/>
      <c r="I277" s="16"/>
      <c r="J277" s="19" t="str">
        <f>IF(B277="","",SUMIF('Linii borderou'!$B$5:$B$2004,B277,'Linii borderou'!$I$5:$I$2004))</f>
        <v/>
      </c>
      <c r="K277" s="19" t="str">
        <f t="shared" si="16"/>
        <v/>
      </c>
      <c r="L277" s="19" t="str">
        <f t="shared" si="17"/>
        <v/>
      </c>
      <c r="M277" s="19" t="str">
        <f t="shared" si="18"/>
        <v/>
      </c>
      <c r="N277" s="19" t="str">
        <f t="shared" si="19"/>
        <v/>
      </c>
      <c r="O277" s="20" t="str">
        <f>IF(AND(B277="",D277=""),"",TRIM(IF(COUNTIF($B$5:$B$504,B277)&gt;1,"Număr dublat. ","")&amp;IF(OR(C277="",D277="",F277="",G277="",H277="",I277=""),"Date incomplete. ","")&amp;IF(AND(E277&lt;&gt;"",NOT(AND(LEN(E277)=13,ISNUMBER(-E277),IFERROR(MOD(SUMPRODUCT(MID(E277,{1,2,3,4,5,6,7,8,9,10,11,12},1)*{2,7,9,1,4,6,3,5,8,2,7,9}),11)-9*(MOD(SUMPRODUCT(MID(E277,{1,2,3,4,5,6,7,8,9,10,11,12},1)*{2,7,9,1,4,6,3,5,8,2,7,9}),11)=10)=--MID(E277,13,1),FALSE)))),"CNP invalid – verifică cifrele. ",IF(E277="","Lipsește CNP-ul. ",""))&amp;IF(COUNTIF('Linii borderou'!$B$5:$B$2004,B277)=0,"Nicio linie pe borderou. ","")&amp;IF(AND(I277="Numerar",N(N277)&gt;Plafon),"Numerar peste plafonul zilnic pentru această persoană ("&amp;FIXED(N277,2)&amp;" lei): plătește prin bancă. ","")))</f>
        <v/>
      </c>
    </row>
    <row r="278" spans="2:15" x14ac:dyDescent="0.2">
      <c r="B278" s="16" t="str">
        <f>IF(D278="","",MAX($B$5:B277)+1)</f>
        <v/>
      </c>
      <c r="C278" s="17"/>
      <c r="D278" s="12"/>
      <c r="E278" s="18"/>
      <c r="F278" s="12"/>
      <c r="G278" s="12"/>
      <c r="H278" s="12"/>
      <c r="I278" s="16"/>
      <c r="J278" s="19" t="str">
        <f>IF(B278="","",SUMIF('Linii borderou'!$B$5:$B$2004,B278,'Linii borderou'!$I$5:$I$2004))</f>
        <v/>
      </c>
      <c r="K278" s="19" t="str">
        <f t="shared" si="16"/>
        <v/>
      </c>
      <c r="L278" s="19" t="str">
        <f t="shared" si="17"/>
        <v/>
      </c>
      <c r="M278" s="19" t="str">
        <f t="shared" si="18"/>
        <v/>
      </c>
      <c r="N278" s="19" t="str">
        <f t="shared" si="19"/>
        <v/>
      </c>
      <c r="O278" s="20" t="str">
        <f>IF(AND(B278="",D278=""),"",TRIM(IF(COUNTIF($B$5:$B$504,B278)&gt;1,"Număr dublat. ","")&amp;IF(OR(C278="",D278="",F278="",G278="",H278="",I278=""),"Date incomplete. ","")&amp;IF(AND(E278&lt;&gt;"",NOT(AND(LEN(E278)=13,ISNUMBER(-E278),IFERROR(MOD(SUMPRODUCT(MID(E278,{1,2,3,4,5,6,7,8,9,10,11,12},1)*{2,7,9,1,4,6,3,5,8,2,7,9}),11)-9*(MOD(SUMPRODUCT(MID(E278,{1,2,3,4,5,6,7,8,9,10,11,12},1)*{2,7,9,1,4,6,3,5,8,2,7,9}),11)=10)=--MID(E278,13,1),FALSE)))),"CNP invalid – verifică cifrele. ",IF(E278="","Lipsește CNP-ul. ",""))&amp;IF(COUNTIF('Linii borderou'!$B$5:$B$2004,B278)=0,"Nicio linie pe borderou. ","")&amp;IF(AND(I278="Numerar",N(N278)&gt;Plafon),"Numerar peste plafonul zilnic pentru această persoană ("&amp;FIXED(N278,2)&amp;" lei): plătește prin bancă. ","")))</f>
        <v/>
      </c>
    </row>
    <row r="279" spans="2:15" x14ac:dyDescent="0.2">
      <c r="B279" s="16" t="str">
        <f>IF(D279="","",MAX($B$5:B278)+1)</f>
        <v/>
      </c>
      <c r="C279" s="17"/>
      <c r="D279" s="12"/>
      <c r="E279" s="18"/>
      <c r="F279" s="12"/>
      <c r="G279" s="12"/>
      <c r="H279" s="12"/>
      <c r="I279" s="16"/>
      <c r="J279" s="19" t="str">
        <f>IF(B279="","",SUMIF('Linii borderou'!$B$5:$B$2004,B279,'Linii borderou'!$I$5:$I$2004))</f>
        <v/>
      </c>
      <c r="K279" s="19" t="str">
        <f t="shared" si="16"/>
        <v/>
      </c>
      <c r="L279" s="19" t="str">
        <f t="shared" si="17"/>
        <v/>
      </c>
      <c r="M279" s="19" t="str">
        <f t="shared" si="18"/>
        <v/>
      </c>
      <c r="N279" s="19" t="str">
        <f t="shared" si="19"/>
        <v/>
      </c>
      <c r="O279" s="20" t="str">
        <f>IF(AND(B279="",D279=""),"",TRIM(IF(COUNTIF($B$5:$B$504,B279)&gt;1,"Număr dublat. ","")&amp;IF(OR(C279="",D279="",F279="",G279="",H279="",I279=""),"Date incomplete. ","")&amp;IF(AND(E279&lt;&gt;"",NOT(AND(LEN(E279)=13,ISNUMBER(-E279),IFERROR(MOD(SUMPRODUCT(MID(E279,{1,2,3,4,5,6,7,8,9,10,11,12},1)*{2,7,9,1,4,6,3,5,8,2,7,9}),11)-9*(MOD(SUMPRODUCT(MID(E279,{1,2,3,4,5,6,7,8,9,10,11,12},1)*{2,7,9,1,4,6,3,5,8,2,7,9}),11)=10)=--MID(E279,13,1),FALSE)))),"CNP invalid – verifică cifrele. ",IF(E279="","Lipsește CNP-ul. ",""))&amp;IF(COUNTIF('Linii borderou'!$B$5:$B$2004,B279)=0,"Nicio linie pe borderou. ","")&amp;IF(AND(I279="Numerar",N(N279)&gt;Plafon),"Numerar peste plafonul zilnic pentru această persoană ("&amp;FIXED(N279,2)&amp;" lei): plătește prin bancă. ","")))</f>
        <v/>
      </c>
    </row>
    <row r="280" spans="2:15" x14ac:dyDescent="0.2">
      <c r="B280" s="16" t="str">
        <f>IF(D280="","",MAX($B$5:B279)+1)</f>
        <v/>
      </c>
      <c r="C280" s="17"/>
      <c r="D280" s="12"/>
      <c r="E280" s="18"/>
      <c r="F280" s="12"/>
      <c r="G280" s="12"/>
      <c r="H280" s="12"/>
      <c r="I280" s="16"/>
      <c r="J280" s="19" t="str">
        <f>IF(B280="","",SUMIF('Linii borderou'!$B$5:$B$2004,B280,'Linii borderou'!$I$5:$I$2004))</f>
        <v/>
      </c>
      <c r="K280" s="19" t="str">
        <f t="shared" si="16"/>
        <v/>
      </c>
      <c r="L280" s="19" t="str">
        <f t="shared" si="17"/>
        <v/>
      </c>
      <c r="M280" s="19" t="str">
        <f t="shared" si="18"/>
        <v/>
      </c>
      <c r="N280" s="19" t="str">
        <f t="shared" si="19"/>
        <v/>
      </c>
      <c r="O280" s="20" t="str">
        <f>IF(AND(B280="",D280=""),"",TRIM(IF(COUNTIF($B$5:$B$504,B280)&gt;1,"Număr dublat. ","")&amp;IF(OR(C280="",D280="",F280="",G280="",H280="",I280=""),"Date incomplete. ","")&amp;IF(AND(E280&lt;&gt;"",NOT(AND(LEN(E280)=13,ISNUMBER(-E280),IFERROR(MOD(SUMPRODUCT(MID(E280,{1,2,3,4,5,6,7,8,9,10,11,12},1)*{2,7,9,1,4,6,3,5,8,2,7,9}),11)-9*(MOD(SUMPRODUCT(MID(E280,{1,2,3,4,5,6,7,8,9,10,11,12},1)*{2,7,9,1,4,6,3,5,8,2,7,9}),11)=10)=--MID(E280,13,1),FALSE)))),"CNP invalid – verifică cifrele. ",IF(E280="","Lipsește CNP-ul. ",""))&amp;IF(COUNTIF('Linii borderou'!$B$5:$B$2004,B280)=0,"Nicio linie pe borderou. ","")&amp;IF(AND(I280="Numerar",N(N280)&gt;Plafon),"Numerar peste plafonul zilnic pentru această persoană ("&amp;FIXED(N280,2)&amp;" lei): plătește prin bancă. ","")))</f>
        <v/>
      </c>
    </row>
    <row r="281" spans="2:15" x14ac:dyDescent="0.2">
      <c r="B281" s="16" t="str">
        <f>IF(D281="","",MAX($B$5:B280)+1)</f>
        <v/>
      </c>
      <c r="C281" s="17"/>
      <c r="D281" s="12"/>
      <c r="E281" s="18"/>
      <c r="F281" s="12"/>
      <c r="G281" s="12"/>
      <c r="H281" s="12"/>
      <c r="I281" s="16"/>
      <c r="J281" s="19" t="str">
        <f>IF(B281="","",SUMIF('Linii borderou'!$B$5:$B$2004,B281,'Linii borderou'!$I$5:$I$2004))</f>
        <v/>
      </c>
      <c r="K281" s="19" t="str">
        <f t="shared" si="16"/>
        <v/>
      </c>
      <c r="L281" s="19" t="str">
        <f t="shared" si="17"/>
        <v/>
      </c>
      <c r="M281" s="19" t="str">
        <f t="shared" si="18"/>
        <v/>
      </c>
      <c r="N281" s="19" t="str">
        <f t="shared" si="19"/>
        <v/>
      </c>
      <c r="O281" s="20" t="str">
        <f>IF(AND(B281="",D281=""),"",TRIM(IF(COUNTIF($B$5:$B$504,B281)&gt;1,"Număr dublat. ","")&amp;IF(OR(C281="",D281="",F281="",G281="",H281="",I281=""),"Date incomplete. ","")&amp;IF(AND(E281&lt;&gt;"",NOT(AND(LEN(E281)=13,ISNUMBER(-E281),IFERROR(MOD(SUMPRODUCT(MID(E281,{1,2,3,4,5,6,7,8,9,10,11,12},1)*{2,7,9,1,4,6,3,5,8,2,7,9}),11)-9*(MOD(SUMPRODUCT(MID(E281,{1,2,3,4,5,6,7,8,9,10,11,12},1)*{2,7,9,1,4,6,3,5,8,2,7,9}),11)=10)=--MID(E281,13,1),FALSE)))),"CNP invalid – verifică cifrele. ",IF(E281="","Lipsește CNP-ul. ",""))&amp;IF(COUNTIF('Linii borderou'!$B$5:$B$2004,B281)=0,"Nicio linie pe borderou. ","")&amp;IF(AND(I281="Numerar",N(N281)&gt;Plafon),"Numerar peste plafonul zilnic pentru această persoană ("&amp;FIXED(N281,2)&amp;" lei): plătește prin bancă. ","")))</f>
        <v/>
      </c>
    </row>
    <row r="282" spans="2:15" x14ac:dyDescent="0.2">
      <c r="B282" s="16" t="str">
        <f>IF(D282="","",MAX($B$5:B281)+1)</f>
        <v/>
      </c>
      <c r="C282" s="17"/>
      <c r="D282" s="12"/>
      <c r="E282" s="18"/>
      <c r="F282" s="12"/>
      <c r="G282" s="12"/>
      <c r="H282" s="12"/>
      <c r="I282" s="16"/>
      <c r="J282" s="19" t="str">
        <f>IF(B282="","",SUMIF('Linii borderou'!$B$5:$B$2004,B282,'Linii borderou'!$I$5:$I$2004))</f>
        <v/>
      </c>
      <c r="K282" s="19" t="str">
        <f t="shared" si="16"/>
        <v/>
      </c>
      <c r="L282" s="19" t="str">
        <f t="shared" si="17"/>
        <v/>
      </c>
      <c r="M282" s="19" t="str">
        <f t="shared" si="18"/>
        <v/>
      </c>
      <c r="N282" s="19" t="str">
        <f t="shared" si="19"/>
        <v/>
      </c>
      <c r="O282" s="20" t="str">
        <f>IF(AND(B282="",D282=""),"",TRIM(IF(COUNTIF($B$5:$B$504,B282)&gt;1,"Număr dublat. ","")&amp;IF(OR(C282="",D282="",F282="",G282="",H282="",I282=""),"Date incomplete. ","")&amp;IF(AND(E282&lt;&gt;"",NOT(AND(LEN(E282)=13,ISNUMBER(-E282),IFERROR(MOD(SUMPRODUCT(MID(E282,{1,2,3,4,5,6,7,8,9,10,11,12},1)*{2,7,9,1,4,6,3,5,8,2,7,9}),11)-9*(MOD(SUMPRODUCT(MID(E282,{1,2,3,4,5,6,7,8,9,10,11,12},1)*{2,7,9,1,4,6,3,5,8,2,7,9}),11)=10)=--MID(E282,13,1),FALSE)))),"CNP invalid – verifică cifrele. ",IF(E282="","Lipsește CNP-ul. ",""))&amp;IF(COUNTIF('Linii borderou'!$B$5:$B$2004,B282)=0,"Nicio linie pe borderou. ","")&amp;IF(AND(I282="Numerar",N(N282)&gt;Plafon),"Numerar peste plafonul zilnic pentru această persoană ("&amp;FIXED(N282,2)&amp;" lei): plătește prin bancă. ","")))</f>
        <v/>
      </c>
    </row>
    <row r="283" spans="2:15" x14ac:dyDescent="0.2">
      <c r="B283" s="16" t="str">
        <f>IF(D283="","",MAX($B$5:B282)+1)</f>
        <v/>
      </c>
      <c r="C283" s="17"/>
      <c r="D283" s="12"/>
      <c r="E283" s="18"/>
      <c r="F283" s="12"/>
      <c r="G283" s="12"/>
      <c r="H283" s="12"/>
      <c r="I283" s="16"/>
      <c r="J283" s="19" t="str">
        <f>IF(B283="","",SUMIF('Linii borderou'!$B$5:$B$2004,B283,'Linii borderou'!$I$5:$I$2004))</f>
        <v/>
      </c>
      <c r="K283" s="19" t="str">
        <f t="shared" si="16"/>
        <v/>
      </c>
      <c r="L283" s="19" t="str">
        <f t="shared" si="17"/>
        <v/>
      </c>
      <c r="M283" s="19" t="str">
        <f t="shared" si="18"/>
        <v/>
      </c>
      <c r="N283" s="19" t="str">
        <f t="shared" si="19"/>
        <v/>
      </c>
      <c r="O283" s="20" t="str">
        <f>IF(AND(B283="",D283=""),"",TRIM(IF(COUNTIF($B$5:$B$504,B283)&gt;1,"Număr dublat. ","")&amp;IF(OR(C283="",D283="",F283="",G283="",H283="",I283=""),"Date incomplete. ","")&amp;IF(AND(E283&lt;&gt;"",NOT(AND(LEN(E283)=13,ISNUMBER(-E283),IFERROR(MOD(SUMPRODUCT(MID(E283,{1,2,3,4,5,6,7,8,9,10,11,12},1)*{2,7,9,1,4,6,3,5,8,2,7,9}),11)-9*(MOD(SUMPRODUCT(MID(E283,{1,2,3,4,5,6,7,8,9,10,11,12},1)*{2,7,9,1,4,6,3,5,8,2,7,9}),11)=10)=--MID(E283,13,1),FALSE)))),"CNP invalid – verifică cifrele. ",IF(E283="","Lipsește CNP-ul. ",""))&amp;IF(COUNTIF('Linii borderou'!$B$5:$B$2004,B283)=0,"Nicio linie pe borderou. ","")&amp;IF(AND(I283="Numerar",N(N283)&gt;Plafon),"Numerar peste plafonul zilnic pentru această persoană ("&amp;FIXED(N283,2)&amp;" lei): plătește prin bancă. ","")))</f>
        <v/>
      </c>
    </row>
    <row r="284" spans="2:15" x14ac:dyDescent="0.2">
      <c r="B284" s="16" t="str">
        <f>IF(D284="","",MAX($B$5:B283)+1)</f>
        <v/>
      </c>
      <c r="C284" s="17"/>
      <c r="D284" s="12"/>
      <c r="E284" s="18"/>
      <c r="F284" s="12"/>
      <c r="G284" s="12"/>
      <c r="H284" s="12"/>
      <c r="I284" s="16"/>
      <c r="J284" s="19" t="str">
        <f>IF(B284="","",SUMIF('Linii borderou'!$B$5:$B$2004,B284,'Linii borderou'!$I$5:$I$2004))</f>
        <v/>
      </c>
      <c r="K284" s="19" t="str">
        <f t="shared" si="16"/>
        <v/>
      </c>
      <c r="L284" s="19" t="str">
        <f t="shared" si="17"/>
        <v/>
      </c>
      <c r="M284" s="19" t="str">
        <f t="shared" si="18"/>
        <v/>
      </c>
      <c r="N284" s="19" t="str">
        <f t="shared" si="19"/>
        <v/>
      </c>
      <c r="O284" s="20" t="str">
        <f>IF(AND(B284="",D284=""),"",TRIM(IF(COUNTIF($B$5:$B$504,B284)&gt;1,"Număr dublat. ","")&amp;IF(OR(C284="",D284="",F284="",G284="",H284="",I284=""),"Date incomplete. ","")&amp;IF(AND(E284&lt;&gt;"",NOT(AND(LEN(E284)=13,ISNUMBER(-E284),IFERROR(MOD(SUMPRODUCT(MID(E284,{1,2,3,4,5,6,7,8,9,10,11,12},1)*{2,7,9,1,4,6,3,5,8,2,7,9}),11)-9*(MOD(SUMPRODUCT(MID(E284,{1,2,3,4,5,6,7,8,9,10,11,12},1)*{2,7,9,1,4,6,3,5,8,2,7,9}),11)=10)=--MID(E284,13,1),FALSE)))),"CNP invalid – verifică cifrele. ",IF(E284="","Lipsește CNP-ul. ",""))&amp;IF(COUNTIF('Linii borderou'!$B$5:$B$2004,B284)=0,"Nicio linie pe borderou. ","")&amp;IF(AND(I284="Numerar",N(N284)&gt;Plafon),"Numerar peste plafonul zilnic pentru această persoană ("&amp;FIXED(N284,2)&amp;" lei): plătește prin bancă. ","")))</f>
        <v/>
      </c>
    </row>
    <row r="285" spans="2:15" x14ac:dyDescent="0.2">
      <c r="B285" s="16" t="str">
        <f>IF(D285="","",MAX($B$5:B284)+1)</f>
        <v/>
      </c>
      <c r="C285" s="17"/>
      <c r="D285" s="12"/>
      <c r="E285" s="18"/>
      <c r="F285" s="12"/>
      <c r="G285" s="12"/>
      <c r="H285" s="12"/>
      <c r="I285" s="16"/>
      <c r="J285" s="19" t="str">
        <f>IF(B285="","",SUMIF('Linii borderou'!$B$5:$B$2004,B285,'Linii borderou'!$I$5:$I$2004))</f>
        <v/>
      </c>
      <c r="K285" s="19" t="str">
        <f t="shared" si="16"/>
        <v/>
      </c>
      <c r="L285" s="19" t="str">
        <f t="shared" si="17"/>
        <v/>
      </c>
      <c r="M285" s="19" t="str">
        <f t="shared" si="18"/>
        <v/>
      </c>
      <c r="N285" s="19" t="str">
        <f t="shared" si="19"/>
        <v/>
      </c>
      <c r="O285" s="20" t="str">
        <f>IF(AND(B285="",D285=""),"",TRIM(IF(COUNTIF($B$5:$B$504,B285)&gt;1,"Număr dublat. ","")&amp;IF(OR(C285="",D285="",F285="",G285="",H285="",I285=""),"Date incomplete. ","")&amp;IF(AND(E285&lt;&gt;"",NOT(AND(LEN(E285)=13,ISNUMBER(-E285),IFERROR(MOD(SUMPRODUCT(MID(E285,{1,2,3,4,5,6,7,8,9,10,11,12},1)*{2,7,9,1,4,6,3,5,8,2,7,9}),11)-9*(MOD(SUMPRODUCT(MID(E285,{1,2,3,4,5,6,7,8,9,10,11,12},1)*{2,7,9,1,4,6,3,5,8,2,7,9}),11)=10)=--MID(E285,13,1),FALSE)))),"CNP invalid – verifică cifrele. ",IF(E285="","Lipsește CNP-ul. ",""))&amp;IF(COUNTIF('Linii borderou'!$B$5:$B$2004,B285)=0,"Nicio linie pe borderou. ","")&amp;IF(AND(I285="Numerar",N(N285)&gt;Plafon),"Numerar peste plafonul zilnic pentru această persoană ("&amp;FIXED(N285,2)&amp;" lei): plătește prin bancă. ","")))</f>
        <v/>
      </c>
    </row>
    <row r="286" spans="2:15" x14ac:dyDescent="0.2">
      <c r="B286" s="16" t="str">
        <f>IF(D286="","",MAX($B$5:B285)+1)</f>
        <v/>
      </c>
      <c r="C286" s="17"/>
      <c r="D286" s="12"/>
      <c r="E286" s="18"/>
      <c r="F286" s="12"/>
      <c r="G286" s="12"/>
      <c r="H286" s="12"/>
      <c r="I286" s="16"/>
      <c r="J286" s="19" t="str">
        <f>IF(B286="","",SUMIF('Linii borderou'!$B$5:$B$2004,B286,'Linii borderou'!$I$5:$I$2004))</f>
        <v/>
      </c>
      <c r="K286" s="19" t="str">
        <f t="shared" si="16"/>
        <v/>
      </c>
      <c r="L286" s="19" t="str">
        <f t="shared" si="17"/>
        <v/>
      </c>
      <c r="M286" s="19" t="str">
        <f t="shared" si="18"/>
        <v/>
      </c>
      <c r="N286" s="19" t="str">
        <f t="shared" si="19"/>
        <v/>
      </c>
      <c r="O286" s="20" t="str">
        <f>IF(AND(B286="",D286=""),"",TRIM(IF(COUNTIF($B$5:$B$504,B286)&gt;1,"Număr dublat. ","")&amp;IF(OR(C286="",D286="",F286="",G286="",H286="",I286=""),"Date incomplete. ","")&amp;IF(AND(E286&lt;&gt;"",NOT(AND(LEN(E286)=13,ISNUMBER(-E286),IFERROR(MOD(SUMPRODUCT(MID(E286,{1,2,3,4,5,6,7,8,9,10,11,12},1)*{2,7,9,1,4,6,3,5,8,2,7,9}),11)-9*(MOD(SUMPRODUCT(MID(E286,{1,2,3,4,5,6,7,8,9,10,11,12},1)*{2,7,9,1,4,6,3,5,8,2,7,9}),11)=10)=--MID(E286,13,1),FALSE)))),"CNP invalid – verifică cifrele. ",IF(E286="","Lipsește CNP-ul. ",""))&amp;IF(COUNTIF('Linii borderou'!$B$5:$B$2004,B286)=0,"Nicio linie pe borderou. ","")&amp;IF(AND(I286="Numerar",N(N286)&gt;Plafon),"Numerar peste plafonul zilnic pentru această persoană ("&amp;FIXED(N286,2)&amp;" lei): plătește prin bancă. ","")))</f>
        <v/>
      </c>
    </row>
    <row r="287" spans="2:15" x14ac:dyDescent="0.2">
      <c r="B287" s="16" t="str">
        <f>IF(D287="","",MAX($B$5:B286)+1)</f>
        <v/>
      </c>
      <c r="C287" s="17"/>
      <c r="D287" s="12"/>
      <c r="E287" s="18"/>
      <c r="F287" s="12"/>
      <c r="G287" s="12"/>
      <c r="H287" s="12"/>
      <c r="I287" s="16"/>
      <c r="J287" s="19" t="str">
        <f>IF(B287="","",SUMIF('Linii borderou'!$B$5:$B$2004,B287,'Linii borderou'!$I$5:$I$2004))</f>
        <v/>
      </c>
      <c r="K287" s="19" t="str">
        <f t="shared" si="16"/>
        <v/>
      </c>
      <c r="L287" s="19" t="str">
        <f t="shared" si="17"/>
        <v/>
      </c>
      <c r="M287" s="19" t="str">
        <f t="shared" si="18"/>
        <v/>
      </c>
      <c r="N287" s="19" t="str">
        <f t="shared" si="19"/>
        <v/>
      </c>
      <c r="O287" s="20" t="str">
        <f>IF(AND(B287="",D287=""),"",TRIM(IF(COUNTIF($B$5:$B$504,B287)&gt;1,"Număr dublat. ","")&amp;IF(OR(C287="",D287="",F287="",G287="",H287="",I287=""),"Date incomplete. ","")&amp;IF(AND(E287&lt;&gt;"",NOT(AND(LEN(E287)=13,ISNUMBER(-E287),IFERROR(MOD(SUMPRODUCT(MID(E287,{1,2,3,4,5,6,7,8,9,10,11,12},1)*{2,7,9,1,4,6,3,5,8,2,7,9}),11)-9*(MOD(SUMPRODUCT(MID(E287,{1,2,3,4,5,6,7,8,9,10,11,12},1)*{2,7,9,1,4,6,3,5,8,2,7,9}),11)=10)=--MID(E287,13,1),FALSE)))),"CNP invalid – verifică cifrele. ",IF(E287="","Lipsește CNP-ul. ",""))&amp;IF(COUNTIF('Linii borderou'!$B$5:$B$2004,B287)=0,"Nicio linie pe borderou. ","")&amp;IF(AND(I287="Numerar",N(N287)&gt;Plafon),"Numerar peste plafonul zilnic pentru această persoană ("&amp;FIXED(N287,2)&amp;" lei): plătește prin bancă. ","")))</f>
        <v/>
      </c>
    </row>
    <row r="288" spans="2:15" x14ac:dyDescent="0.2">
      <c r="B288" s="16" t="str">
        <f>IF(D288="","",MAX($B$5:B287)+1)</f>
        <v/>
      </c>
      <c r="C288" s="17"/>
      <c r="D288" s="12"/>
      <c r="E288" s="18"/>
      <c r="F288" s="12"/>
      <c r="G288" s="12"/>
      <c r="H288" s="12"/>
      <c r="I288" s="16"/>
      <c r="J288" s="19" t="str">
        <f>IF(B288="","",SUMIF('Linii borderou'!$B$5:$B$2004,B288,'Linii borderou'!$I$5:$I$2004))</f>
        <v/>
      </c>
      <c r="K288" s="19" t="str">
        <f t="shared" si="16"/>
        <v/>
      </c>
      <c r="L288" s="19" t="str">
        <f t="shared" si="17"/>
        <v/>
      </c>
      <c r="M288" s="19" t="str">
        <f t="shared" si="18"/>
        <v/>
      </c>
      <c r="N288" s="19" t="str">
        <f t="shared" si="19"/>
        <v/>
      </c>
      <c r="O288" s="20" t="str">
        <f>IF(AND(B288="",D288=""),"",TRIM(IF(COUNTIF($B$5:$B$504,B288)&gt;1,"Număr dublat. ","")&amp;IF(OR(C288="",D288="",F288="",G288="",H288="",I288=""),"Date incomplete. ","")&amp;IF(AND(E288&lt;&gt;"",NOT(AND(LEN(E288)=13,ISNUMBER(-E288),IFERROR(MOD(SUMPRODUCT(MID(E288,{1,2,3,4,5,6,7,8,9,10,11,12},1)*{2,7,9,1,4,6,3,5,8,2,7,9}),11)-9*(MOD(SUMPRODUCT(MID(E288,{1,2,3,4,5,6,7,8,9,10,11,12},1)*{2,7,9,1,4,6,3,5,8,2,7,9}),11)=10)=--MID(E288,13,1),FALSE)))),"CNP invalid – verifică cifrele. ",IF(E288="","Lipsește CNP-ul. ",""))&amp;IF(COUNTIF('Linii borderou'!$B$5:$B$2004,B288)=0,"Nicio linie pe borderou. ","")&amp;IF(AND(I288="Numerar",N(N288)&gt;Plafon),"Numerar peste plafonul zilnic pentru această persoană ("&amp;FIXED(N288,2)&amp;" lei): plătește prin bancă. ","")))</f>
        <v/>
      </c>
    </row>
    <row r="289" spans="2:15" x14ac:dyDescent="0.2">
      <c r="B289" s="16" t="str">
        <f>IF(D289="","",MAX($B$5:B288)+1)</f>
        <v/>
      </c>
      <c r="C289" s="17"/>
      <c r="D289" s="12"/>
      <c r="E289" s="18"/>
      <c r="F289" s="12"/>
      <c r="G289" s="12"/>
      <c r="H289" s="12"/>
      <c r="I289" s="16"/>
      <c r="J289" s="19" t="str">
        <f>IF(B289="","",SUMIF('Linii borderou'!$B$5:$B$2004,B289,'Linii borderou'!$I$5:$I$2004))</f>
        <v/>
      </c>
      <c r="K289" s="19" t="str">
        <f t="shared" si="16"/>
        <v/>
      </c>
      <c r="L289" s="19" t="str">
        <f t="shared" si="17"/>
        <v/>
      </c>
      <c r="M289" s="19" t="str">
        <f t="shared" si="18"/>
        <v/>
      </c>
      <c r="N289" s="19" t="str">
        <f t="shared" si="19"/>
        <v/>
      </c>
      <c r="O289" s="20" t="str">
        <f>IF(AND(B289="",D289=""),"",TRIM(IF(COUNTIF($B$5:$B$504,B289)&gt;1,"Număr dublat. ","")&amp;IF(OR(C289="",D289="",F289="",G289="",H289="",I289=""),"Date incomplete. ","")&amp;IF(AND(E289&lt;&gt;"",NOT(AND(LEN(E289)=13,ISNUMBER(-E289),IFERROR(MOD(SUMPRODUCT(MID(E289,{1,2,3,4,5,6,7,8,9,10,11,12},1)*{2,7,9,1,4,6,3,5,8,2,7,9}),11)-9*(MOD(SUMPRODUCT(MID(E289,{1,2,3,4,5,6,7,8,9,10,11,12},1)*{2,7,9,1,4,6,3,5,8,2,7,9}),11)=10)=--MID(E289,13,1),FALSE)))),"CNP invalid – verifică cifrele. ",IF(E289="","Lipsește CNP-ul. ",""))&amp;IF(COUNTIF('Linii borderou'!$B$5:$B$2004,B289)=0,"Nicio linie pe borderou. ","")&amp;IF(AND(I289="Numerar",N(N289)&gt;Plafon),"Numerar peste plafonul zilnic pentru această persoană ("&amp;FIXED(N289,2)&amp;" lei): plătește prin bancă. ","")))</f>
        <v/>
      </c>
    </row>
    <row r="290" spans="2:15" x14ac:dyDescent="0.2">
      <c r="B290" s="16" t="str">
        <f>IF(D290="","",MAX($B$5:B289)+1)</f>
        <v/>
      </c>
      <c r="C290" s="17"/>
      <c r="D290" s="12"/>
      <c r="E290" s="18"/>
      <c r="F290" s="12"/>
      <c r="G290" s="12"/>
      <c r="H290" s="12"/>
      <c r="I290" s="16"/>
      <c r="J290" s="19" t="str">
        <f>IF(B290="","",SUMIF('Linii borderou'!$B$5:$B$2004,B290,'Linii borderou'!$I$5:$I$2004))</f>
        <v/>
      </c>
      <c r="K290" s="19" t="str">
        <f t="shared" si="16"/>
        <v/>
      </c>
      <c r="L290" s="19" t="str">
        <f t="shared" si="17"/>
        <v/>
      </c>
      <c r="M290" s="19" t="str">
        <f t="shared" si="18"/>
        <v/>
      </c>
      <c r="N290" s="19" t="str">
        <f t="shared" si="19"/>
        <v/>
      </c>
      <c r="O290" s="20" t="str">
        <f>IF(AND(B290="",D290=""),"",TRIM(IF(COUNTIF($B$5:$B$504,B290)&gt;1,"Număr dublat. ","")&amp;IF(OR(C290="",D290="",F290="",G290="",H290="",I290=""),"Date incomplete. ","")&amp;IF(AND(E290&lt;&gt;"",NOT(AND(LEN(E290)=13,ISNUMBER(-E290),IFERROR(MOD(SUMPRODUCT(MID(E290,{1,2,3,4,5,6,7,8,9,10,11,12},1)*{2,7,9,1,4,6,3,5,8,2,7,9}),11)-9*(MOD(SUMPRODUCT(MID(E290,{1,2,3,4,5,6,7,8,9,10,11,12},1)*{2,7,9,1,4,6,3,5,8,2,7,9}),11)=10)=--MID(E290,13,1),FALSE)))),"CNP invalid – verifică cifrele. ",IF(E290="","Lipsește CNP-ul. ",""))&amp;IF(COUNTIF('Linii borderou'!$B$5:$B$2004,B290)=0,"Nicio linie pe borderou. ","")&amp;IF(AND(I290="Numerar",N(N290)&gt;Plafon),"Numerar peste plafonul zilnic pentru această persoană ("&amp;FIXED(N290,2)&amp;" lei): plătește prin bancă. ","")))</f>
        <v/>
      </c>
    </row>
    <row r="291" spans="2:15" x14ac:dyDescent="0.2">
      <c r="B291" s="16" t="str">
        <f>IF(D291="","",MAX($B$5:B290)+1)</f>
        <v/>
      </c>
      <c r="C291" s="17"/>
      <c r="D291" s="12"/>
      <c r="E291" s="18"/>
      <c r="F291" s="12"/>
      <c r="G291" s="12"/>
      <c r="H291" s="12"/>
      <c r="I291" s="16"/>
      <c r="J291" s="19" t="str">
        <f>IF(B291="","",SUMIF('Linii borderou'!$B$5:$B$2004,B291,'Linii borderou'!$I$5:$I$2004))</f>
        <v/>
      </c>
      <c r="K291" s="19" t="str">
        <f t="shared" si="16"/>
        <v/>
      </c>
      <c r="L291" s="19" t="str">
        <f t="shared" si="17"/>
        <v/>
      </c>
      <c r="M291" s="19" t="str">
        <f t="shared" si="18"/>
        <v/>
      </c>
      <c r="N291" s="19" t="str">
        <f t="shared" si="19"/>
        <v/>
      </c>
      <c r="O291" s="20" t="str">
        <f>IF(AND(B291="",D291=""),"",TRIM(IF(COUNTIF($B$5:$B$504,B291)&gt;1,"Număr dublat. ","")&amp;IF(OR(C291="",D291="",F291="",G291="",H291="",I291=""),"Date incomplete. ","")&amp;IF(AND(E291&lt;&gt;"",NOT(AND(LEN(E291)=13,ISNUMBER(-E291),IFERROR(MOD(SUMPRODUCT(MID(E291,{1,2,3,4,5,6,7,8,9,10,11,12},1)*{2,7,9,1,4,6,3,5,8,2,7,9}),11)-9*(MOD(SUMPRODUCT(MID(E291,{1,2,3,4,5,6,7,8,9,10,11,12},1)*{2,7,9,1,4,6,3,5,8,2,7,9}),11)=10)=--MID(E291,13,1),FALSE)))),"CNP invalid – verifică cifrele. ",IF(E291="","Lipsește CNP-ul. ",""))&amp;IF(COUNTIF('Linii borderou'!$B$5:$B$2004,B291)=0,"Nicio linie pe borderou. ","")&amp;IF(AND(I291="Numerar",N(N291)&gt;Plafon),"Numerar peste plafonul zilnic pentru această persoană ("&amp;FIXED(N291,2)&amp;" lei): plătește prin bancă. ","")))</f>
        <v/>
      </c>
    </row>
    <row r="292" spans="2:15" x14ac:dyDescent="0.2">
      <c r="B292" s="16" t="str">
        <f>IF(D292="","",MAX($B$5:B291)+1)</f>
        <v/>
      </c>
      <c r="C292" s="17"/>
      <c r="D292" s="12"/>
      <c r="E292" s="18"/>
      <c r="F292" s="12"/>
      <c r="G292" s="12"/>
      <c r="H292" s="12"/>
      <c r="I292" s="16"/>
      <c r="J292" s="19" t="str">
        <f>IF(B292="","",SUMIF('Linii borderou'!$B$5:$B$2004,B292,'Linii borderou'!$I$5:$I$2004))</f>
        <v/>
      </c>
      <c r="K292" s="19" t="str">
        <f t="shared" si="16"/>
        <v/>
      </c>
      <c r="L292" s="19" t="str">
        <f t="shared" si="17"/>
        <v/>
      </c>
      <c r="M292" s="19" t="str">
        <f t="shared" si="18"/>
        <v/>
      </c>
      <c r="N292" s="19" t="str">
        <f t="shared" si="19"/>
        <v/>
      </c>
      <c r="O292" s="20" t="str">
        <f>IF(AND(B292="",D292=""),"",TRIM(IF(COUNTIF($B$5:$B$504,B292)&gt;1,"Număr dublat. ","")&amp;IF(OR(C292="",D292="",F292="",G292="",H292="",I292=""),"Date incomplete. ","")&amp;IF(AND(E292&lt;&gt;"",NOT(AND(LEN(E292)=13,ISNUMBER(-E292),IFERROR(MOD(SUMPRODUCT(MID(E292,{1,2,3,4,5,6,7,8,9,10,11,12},1)*{2,7,9,1,4,6,3,5,8,2,7,9}),11)-9*(MOD(SUMPRODUCT(MID(E292,{1,2,3,4,5,6,7,8,9,10,11,12},1)*{2,7,9,1,4,6,3,5,8,2,7,9}),11)=10)=--MID(E292,13,1),FALSE)))),"CNP invalid – verifică cifrele. ",IF(E292="","Lipsește CNP-ul. ",""))&amp;IF(COUNTIF('Linii borderou'!$B$5:$B$2004,B292)=0,"Nicio linie pe borderou. ","")&amp;IF(AND(I292="Numerar",N(N292)&gt;Plafon),"Numerar peste plafonul zilnic pentru această persoană ("&amp;FIXED(N292,2)&amp;" lei): plătește prin bancă. ","")))</f>
        <v/>
      </c>
    </row>
    <row r="293" spans="2:15" x14ac:dyDescent="0.2">
      <c r="B293" s="16" t="str">
        <f>IF(D293="","",MAX($B$5:B292)+1)</f>
        <v/>
      </c>
      <c r="C293" s="17"/>
      <c r="D293" s="12"/>
      <c r="E293" s="18"/>
      <c r="F293" s="12"/>
      <c r="G293" s="12"/>
      <c r="H293" s="12"/>
      <c r="I293" s="16"/>
      <c r="J293" s="19" t="str">
        <f>IF(B293="","",SUMIF('Linii borderou'!$B$5:$B$2004,B293,'Linii borderou'!$I$5:$I$2004))</f>
        <v/>
      </c>
      <c r="K293" s="19" t="str">
        <f t="shared" si="16"/>
        <v/>
      </c>
      <c r="L293" s="19" t="str">
        <f t="shared" si="17"/>
        <v/>
      </c>
      <c r="M293" s="19" t="str">
        <f t="shared" si="18"/>
        <v/>
      </c>
      <c r="N293" s="19" t="str">
        <f t="shared" si="19"/>
        <v/>
      </c>
      <c r="O293" s="20" t="str">
        <f>IF(AND(B293="",D293=""),"",TRIM(IF(COUNTIF($B$5:$B$504,B293)&gt;1,"Număr dublat. ","")&amp;IF(OR(C293="",D293="",F293="",G293="",H293="",I293=""),"Date incomplete. ","")&amp;IF(AND(E293&lt;&gt;"",NOT(AND(LEN(E293)=13,ISNUMBER(-E293),IFERROR(MOD(SUMPRODUCT(MID(E293,{1,2,3,4,5,6,7,8,9,10,11,12},1)*{2,7,9,1,4,6,3,5,8,2,7,9}),11)-9*(MOD(SUMPRODUCT(MID(E293,{1,2,3,4,5,6,7,8,9,10,11,12},1)*{2,7,9,1,4,6,3,5,8,2,7,9}),11)=10)=--MID(E293,13,1),FALSE)))),"CNP invalid – verifică cifrele. ",IF(E293="","Lipsește CNP-ul. ",""))&amp;IF(COUNTIF('Linii borderou'!$B$5:$B$2004,B293)=0,"Nicio linie pe borderou. ","")&amp;IF(AND(I293="Numerar",N(N293)&gt;Plafon),"Numerar peste plafonul zilnic pentru această persoană ("&amp;FIXED(N293,2)&amp;" lei): plătește prin bancă. ","")))</f>
        <v/>
      </c>
    </row>
    <row r="294" spans="2:15" x14ac:dyDescent="0.2">
      <c r="B294" s="16" t="str">
        <f>IF(D294="","",MAX($B$5:B293)+1)</f>
        <v/>
      </c>
      <c r="C294" s="17"/>
      <c r="D294" s="12"/>
      <c r="E294" s="18"/>
      <c r="F294" s="12"/>
      <c r="G294" s="12"/>
      <c r="H294" s="12"/>
      <c r="I294" s="16"/>
      <c r="J294" s="19" t="str">
        <f>IF(B294="","",SUMIF('Linii borderou'!$B$5:$B$2004,B294,'Linii borderou'!$I$5:$I$2004))</f>
        <v/>
      </c>
      <c r="K294" s="19" t="str">
        <f t="shared" si="16"/>
        <v/>
      </c>
      <c r="L294" s="19" t="str">
        <f t="shared" si="17"/>
        <v/>
      </c>
      <c r="M294" s="19" t="str">
        <f t="shared" si="18"/>
        <v/>
      </c>
      <c r="N294" s="19" t="str">
        <f t="shared" si="19"/>
        <v/>
      </c>
      <c r="O294" s="20" t="str">
        <f>IF(AND(B294="",D294=""),"",TRIM(IF(COUNTIF($B$5:$B$504,B294)&gt;1,"Număr dublat. ","")&amp;IF(OR(C294="",D294="",F294="",G294="",H294="",I294=""),"Date incomplete. ","")&amp;IF(AND(E294&lt;&gt;"",NOT(AND(LEN(E294)=13,ISNUMBER(-E294),IFERROR(MOD(SUMPRODUCT(MID(E294,{1,2,3,4,5,6,7,8,9,10,11,12},1)*{2,7,9,1,4,6,3,5,8,2,7,9}),11)-9*(MOD(SUMPRODUCT(MID(E294,{1,2,3,4,5,6,7,8,9,10,11,12},1)*{2,7,9,1,4,6,3,5,8,2,7,9}),11)=10)=--MID(E294,13,1),FALSE)))),"CNP invalid – verifică cifrele. ",IF(E294="","Lipsește CNP-ul. ",""))&amp;IF(COUNTIF('Linii borderou'!$B$5:$B$2004,B294)=0,"Nicio linie pe borderou. ","")&amp;IF(AND(I294="Numerar",N(N294)&gt;Plafon),"Numerar peste plafonul zilnic pentru această persoană ("&amp;FIXED(N294,2)&amp;" lei): plătește prin bancă. ","")))</f>
        <v/>
      </c>
    </row>
    <row r="295" spans="2:15" x14ac:dyDescent="0.2">
      <c r="B295" s="16" t="str">
        <f>IF(D295="","",MAX($B$5:B294)+1)</f>
        <v/>
      </c>
      <c r="C295" s="17"/>
      <c r="D295" s="12"/>
      <c r="E295" s="18"/>
      <c r="F295" s="12"/>
      <c r="G295" s="12"/>
      <c r="H295" s="12"/>
      <c r="I295" s="16"/>
      <c r="J295" s="19" t="str">
        <f>IF(B295="","",SUMIF('Linii borderou'!$B$5:$B$2004,B295,'Linii borderou'!$I$5:$I$2004))</f>
        <v/>
      </c>
      <c r="K295" s="19" t="str">
        <f t="shared" si="16"/>
        <v/>
      </c>
      <c r="L295" s="19" t="str">
        <f t="shared" si="17"/>
        <v/>
      </c>
      <c r="M295" s="19" t="str">
        <f t="shared" si="18"/>
        <v/>
      </c>
      <c r="N295" s="19" t="str">
        <f t="shared" si="19"/>
        <v/>
      </c>
      <c r="O295" s="20" t="str">
        <f>IF(AND(B295="",D295=""),"",TRIM(IF(COUNTIF($B$5:$B$504,B295)&gt;1,"Număr dublat. ","")&amp;IF(OR(C295="",D295="",F295="",G295="",H295="",I295=""),"Date incomplete. ","")&amp;IF(AND(E295&lt;&gt;"",NOT(AND(LEN(E295)=13,ISNUMBER(-E295),IFERROR(MOD(SUMPRODUCT(MID(E295,{1,2,3,4,5,6,7,8,9,10,11,12},1)*{2,7,9,1,4,6,3,5,8,2,7,9}),11)-9*(MOD(SUMPRODUCT(MID(E295,{1,2,3,4,5,6,7,8,9,10,11,12},1)*{2,7,9,1,4,6,3,5,8,2,7,9}),11)=10)=--MID(E295,13,1),FALSE)))),"CNP invalid – verifică cifrele. ",IF(E295="","Lipsește CNP-ul. ",""))&amp;IF(COUNTIF('Linii borderou'!$B$5:$B$2004,B295)=0,"Nicio linie pe borderou. ","")&amp;IF(AND(I295="Numerar",N(N295)&gt;Plafon),"Numerar peste plafonul zilnic pentru această persoană ("&amp;FIXED(N295,2)&amp;" lei): plătește prin bancă. ","")))</f>
        <v/>
      </c>
    </row>
    <row r="296" spans="2:15" x14ac:dyDescent="0.2">
      <c r="B296" s="16" t="str">
        <f>IF(D296="","",MAX($B$5:B295)+1)</f>
        <v/>
      </c>
      <c r="C296" s="17"/>
      <c r="D296" s="12"/>
      <c r="E296" s="18"/>
      <c r="F296" s="12"/>
      <c r="G296" s="12"/>
      <c r="H296" s="12"/>
      <c r="I296" s="16"/>
      <c r="J296" s="19" t="str">
        <f>IF(B296="","",SUMIF('Linii borderou'!$B$5:$B$2004,B296,'Linii borderou'!$I$5:$I$2004))</f>
        <v/>
      </c>
      <c r="K296" s="19" t="str">
        <f t="shared" si="16"/>
        <v/>
      </c>
      <c r="L296" s="19" t="str">
        <f t="shared" si="17"/>
        <v/>
      </c>
      <c r="M296" s="19" t="str">
        <f t="shared" si="18"/>
        <v/>
      </c>
      <c r="N296" s="19" t="str">
        <f t="shared" si="19"/>
        <v/>
      </c>
      <c r="O296" s="20" t="str">
        <f>IF(AND(B296="",D296=""),"",TRIM(IF(COUNTIF($B$5:$B$504,B296)&gt;1,"Număr dublat. ","")&amp;IF(OR(C296="",D296="",F296="",G296="",H296="",I296=""),"Date incomplete. ","")&amp;IF(AND(E296&lt;&gt;"",NOT(AND(LEN(E296)=13,ISNUMBER(-E296),IFERROR(MOD(SUMPRODUCT(MID(E296,{1,2,3,4,5,6,7,8,9,10,11,12},1)*{2,7,9,1,4,6,3,5,8,2,7,9}),11)-9*(MOD(SUMPRODUCT(MID(E296,{1,2,3,4,5,6,7,8,9,10,11,12},1)*{2,7,9,1,4,6,3,5,8,2,7,9}),11)=10)=--MID(E296,13,1),FALSE)))),"CNP invalid – verifică cifrele. ",IF(E296="","Lipsește CNP-ul. ",""))&amp;IF(COUNTIF('Linii borderou'!$B$5:$B$2004,B296)=0,"Nicio linie pe borderou. ","")&amp;IF(AND(I296="Numerar",N(N296)&gt;Plafon),"Numerar peste plafonul zilnic pentru această persoană ("&amp;FIXED(N296,2)&amp;" lei): plătește prin bancă. ","")))</f>
        <v/>
      </c>
    </row>
    <row r="297" spans="2:15" x14ac:dyDescent="0.2">
      <c r="B297" s="16" t="str">
        <f>IF(D297="","",MAX($B$5:B296)+1)</f>
        <v/>
      </c>
      <c r="C297" s="17"/>
      <c r="D297" s="12"/>
      <c r="E297" s="18"/>
      <c r="F297" s="12"/>
      <c r="G297" s="12"/>
      <c r="H297" s="12"/>
      <c r="I297" s="16"/>
      <c r="J297" s="19" t="str">
        <f>IF(B297="","",SUMIF('Linii borderou'!$B$5:$B$2004,B297,'Linii borderou'!$I$5:$I$2004))</f>
        <v/>
      </c>
      <c r="K297" s="19" t="str">
        <f t="shared" si="16"/>
        <v/>
      </c>
      <c r="L297" s="19" t="str">
        <f t="shared" si="17"/>
        <v/>
      </c>
      <c r="M297" s="19" t="str">
        <f t="shared" si="18"/>
        <v/>
      </c>
      <c r="N297" s="19" t="str">
        <f t="shared" si="19"/>
        <v/>
      </c>
      <c r="O297" s="20" t="str">
        <f>IF(AND(B297="",D297=""),"",TRIM(IF(COUNTIF($B$5:$B$504,B297)&gt;1,"Număr dublat. ","")&amp;IF(OR(C297="",D297="",F297="",G297="",H297="",I297=""),"Date incomplete. ","")&amp;IF(AND(E297&lt;&gt;"",NOT(AND(LEN(E297)=13,ISNUMBER(-E297),IFERROR(MOD(SUMPRODUCT(MID(E297,{1,2,3,4,5,6,7,8,9,10,11,12},1)*{2,7,9,1,4,6,3,5,8,2,7,9}),11)-9*(MOD(SUMPRODUCT(MID(E297,{1,2,3,4,5,6,7,8,9,10,11,12},1)*{2,7,9,1,4,6,3,5,8,2,7,9}),11)=10)=--MID(E297,13,1),FALSE)))),"CNP invalid – verifică cifrele. ",IF(E297="","Lipsește CNP-ul. ",""))&amp;IF(COUNTIF('Linii borderou'!$B$5:$B$2004,B297)=0,"Nicio linie pe borderou. ","")&amp;IF(AND(I297="Numerar",N(N297)&gt;Plafon),"Numerar peste plafonul zilnic pentru această persoană ("&amp;FIXED(N297,2)&amp;" lei): plătește prin bancă. ","")))</f>
        <v/>
      </c>
    </row>
    <row r="298" spans="2:15" x14ac:dyDescent="0.2">
      <c r="B298" s="16" t="str">
        <f>IF(D298="","",MAX($B$5:B297)+1)</f>
        <v/>
      </c>
      <c r="C298" s="17"/>
      <c r="D298" s="12"/>
      <c r="E298" s="18"/>
      <c r="F298" s="12"/>
      <c r="G298" s="12"/>
      <c r="H298" s="12"/>
      <c r="I298" s="16"/>
      <c r="J298" s="19" t="str">
        <f>IF(B298="","",SUMIF('Linii borderou'!$B$5:$B$2004,B298,'Linii borderou'!$I$5:$I$2004))</f>
        <v/>
      </c>
      <c r="K298" s="19" t="str">
        <f t="shared" si="16"/>
        <v/>
      </c>
      <c r="L298" s="19" t="str">
        <f t="shared" si="17"/>
        <v/>
      </c>
      <c r="M298" s="19" t="str">
        <f t="shared" si="18"/>
        <v/>
      </c>
      <c r="N298" s="19" t="str">
        <f t="shared" si="19"/>
        <v/>
      </c>
      <c r="O298" s="20" t="str">
        <f>IF(AND(B298="",D298=""),"",TRIM(IF(COUNTIF($B$5:$B$504,B298)&gt;1,"Număr dublat. ","")&amp;IF(OR(C298="",D298="",F298="",G298="",H298="",I298=""),"Date incomplete. ","")&amp;IF(AND(E298&lt;&gt;"",NOT(AND(LEN(E298)=13,ISNUMBER(-E298),IFERROR(MOD(SUMPRODUCT(MID(E298,{1,2,3,4,5,6,7,8,9,10,11,12},1)*{2,7,9,1,4,6,3,5,8,2,7,9}),11)-9*(MOD(SUMPRODUCT(MID(E298,{1,2,3,4,5,6,7,8,9,10,11,12},1)*{2,7,9,1,4,6,3,5,8,2,7,9}),11)=10)=--MID(E298,13,1),FALSE)))),"CNP invalid – verifică cifrele. ",IF(E298="","Lipsește CNP-ul. ",""))&amp;IF(COUNTIF('Linii borderou'!$B$5:$B$2004,B298)=0,"Nicio linie pe borderou. ","")&amp;IF(AND(I298="Numerar",N(N298)&gt;Plafon),"Numerar peste plafonul zilnic pentru această persoană ("&amp;FIXED(N298,2)&amp;" lei): plătește prin bancă. ","")))</f>
        <v/>
      </c>
    </row>
    <row r="299" spans="2:15" x14ac:dyDescent="0.2">
      <c r="B299" s="16" t="str">
        <f>IF(D299="","",MAX($B$5:B298)+1)</f>
        <v/>
      </c>
      <c r="C299" s="17"/>
      <c r="D299" s="12"/>
      <c r="E299" s="18"/>
      <c r="F299" s="12"/>
      <c r="G299" s="12"/>
      <c r="H299" s="12"/>
      <c r="I299" s="16"/>
      <c r="J299" s="19" t="str">
        <f>IF(B299="","",SUMIF('Linii borderou'!$B$5:$B$2004,B299,'Linii borderou'!$I$5:$I$2004))</f>
        <v/>
      </c>
      <c r="K299" s="19" t="str">
        <f t="shared" si="16"/>
        <v/>
      </c>
      <c r="L299" s="19" t="str">
        <f t="shared" si="17"/>
        <v/>
      </c>
      <c r="M299" s="19" t="str">
        <f t="shared" si="18"/>
        <v/>
      </c>
      <c r="N299" s="19" t="str">
        <f t="shared" si="19"/>
        <v/>
      </c>
      <c r="O299" s="20" t="str">
        <f>IF(AND(B299="",D299=""),"",TRIM(IF(COUNTIF($B$5:$B$504,B299)&gt;1,"Număr dublat. ","")&amp;IF(OR(C299="",D299="",F299="",G299="",H299="",I299=""),"Date incomplete. ","")&amp;IF(AND(E299&lt;&gt;"",NOT(AND(LEN(E299)=13,ISNUMBER(-E299),IFERROR(MOD(SUMPRODUCT(MID(E299,{1,2,3,4,5,6,7,8,9,10,11,12},1)*{2,7,9,1,4,6,3,5,8,2,7,9}),11)-9*(MOD(SUMPRODUCT(MID(E299,{1,2,3,4,5,6,7,8,9,10,11,12},1)*{2,7,9,1,4,6,3,5,8,2,7,9}),11)=10)=--MID(E299,13,1),FALSE)))),"CNP invalid – verifică cifrele. ",IF(E299="","Lipsește CNP-ul. ",""))&amp;IF(COUNTIF('Linii borderou'!$B$5:$B$2004,B299)=0,"Nicio linie pe borderou. ","")&amp;IF(AND(I299="Numerar",N(N299)&gt;Plafon),"Numerar peste plafonul zilnic pentru această persoană ("&amp;FIXED(N299,2)&amp;" lei): plătește prin bancă. ","")))</f>
        <v/>
      </c>
    </row>
    <row r="300" spans="2:15" x14ac:dyDescent="0.2">
      <c r="B300" s="16" t="str">
        <f>IF(D300="","",MAX($B$5:B299)+1)</f>
        <v/>
      </c>
      <c r="C300" s="17"/>
      <c r="D300" s="12"/>
      <c r="E300" s="18"/>
      <c r="F300" s="12"/>
      <c r="G300" s="12"/>
      <c r="H300" s="12"/>
      <c r="I300" s="16"/>
      <c r="J300" s="19" t="str">
        <f>IF(B300="","",SUMIF('Linii borderou'!$B$5:$B$2004,B300,'Linii borderou'!$I$5:$I$2004))</f>
        <v/>
      </c>
      <c r="K300" s="19" t="str">
        <f t="shared" si="16"/>
        <v/>
      </c>
      <c r="L300" s="19" t="str">
        <f t="shared" si="17"/>
        <v/>
      </c>
      <c r="M300" s="19" t="str">
        <f t="shared" si="18"/>
        <v/>
      </c>
      <c r="N300" s="19" t="str">
        <f t="shared" si="19"/>
        <v/>
      </c>
      <c r="O300" s="20" t="str">
        <f>IF(AND(B300="",D300=""),"",TRIM(IF(COUNTIF($B$5:$B$504,B300)&gt;1,"Număr dublat. ","")&amp;IF(OR(C300="",D300="",F300="",G300="",H300="",I300=""),"Date incomplete. ","")&amp;IF(AND(E300&lt;&gt;"",NOT(AND(LEN(E300)=13,ISNUMBER(-E300),IFERROR(MOD(SUMPRODUCT(MID(E300,{1,2,3,4,5,6,7,8,9,10,11,12},1)*{2,7,9,1,4,6,3,5,8,2,7,9}),11)-9*(MOD(SUMPRODUCT(MID(E300,{1,2,3,4,5,6,7,8,9,10,11,12},1)*{2,7,9,1,4,6,3,5,8,2,7,9}),11)=10)=--MID(E300,13,1),FALSE)))),"CNP invalid – verifică cifrele. ",IF(E300="","Lipsește CNP-ul. ",""))&amp;IF(COUNTIF('Linii borderou'!$B$5:$B$2004,B300)=0,"Nicio linie pe borderou. ","")&amp;IF(AND(I300="Numerar",N(N300)&gt;Plafon),"Numerar peste plafonul zilnic pentru această persoană ("&amp;FIXED(N300,2)&amp;" lei): plătește prin bancă. ","")))</f>
        <v/>
      </c>
    </row>
    <row r="301" spans="2:15" x14ac:dyDescent="0.2">
      <c r="B301" s="16" t="str">
        <f>IF(D301="","",MAX($B$5:B300)+1)</f>
        <v/>
      </c>
      <c r="C301" s="17"/>
      <c r="D301" s="12"/>
      <c r="E301" s="18"/>
      <c r="F301" s="12"/>
      <c r="G301" s="12"/>
      <c r="H301" s="12"/>
      <c r="I301" s="16"/>
      <c r="J301" s="19" t="str">
        <f>IF(B301="","",SUMIF('Linii borderou'!$B$5:$B$2004,B301,'Linii borderou'!$I$5:$I$2004))</f>
        <v/>
      </c>
      <c r="K301" s="19" t="str">
        <f t="shared" si="16"/>
        <v/>
      </c>
      <c r="L301" s="19" t="str">
        <f t="shared" si="17"/>
        <v/>
      </c>
      <c r="M301" s="19" t="str">
        <f t="shared" si="18"/>
        <v/>
      </c>
      <c r="N301" s="19" t="str">
        <f t="shared" si="19"/>
        <v/>
      </c>
      <c r="O301" s="20" t="str">
        <f>IF(AND(B301="",D301=""),"",TRIM(IF(COUNTIF($B$5:$B$504,B301)&gt;1,"Număr dublat. ","")&amp;IF(OR(C301="",D301="",F301="",G301="",H301="",I301=""),"Date incomplete. ","")&amp;IF(AND(E301&lt;&gt;"",NOT(AND(LEN(E301)=13,ISNUMBER(-E301),IFERROR(MOD(SUMPRODUCT(MID(E301,{1,2,3,4,5,6,7,8,9,10,11,12},1)*{2,7,9,1,4,6,3,5,8,2,7,9}),11)-9*(MOD(SUMPRODUCT(MID(E301,{1,2,3,4,5,6,7,8,9,10,11,12},1)*{2,7,9,1,4,6,3,5,8,2,7,9}),11)=10)=--MID(E301,13,1),FALSE)))),"CNP invalid – verifică cifrele. ",IF(E301="","Lipsește CNP-ul. ",""))&amp;IF(COUNTIF('Linii borderou'!$B$5:$B$2004,B301)=0,"Nicio linie pe borderou. ","")&amp;IF(AND(I301="Numerar",N(N301)&gt;Plafon),"Numerar peste plafonul zilnic pentru această persoană ("&amp;FIXED(N301,2)&amp;" lei): plătește prin bancă. ","")))</f>
        <v/>
      </c>
    </row>
    <row r="302" spans="2:15" x14ac:dyDescent="0.2">
      <c r="B302" s="16" t="str">
        <f>IF(D302="","",MAX($B$5:B301)+1)</f>
        <v/>
      </c>
      <c r="C302" s="17"/>
      <c r="D302" s="12"/>
      <c r="E302" s="18"/>
      <c r="F302" s="12"/>
      <c r="G302" s="12"/>
      <c r="H302" s="12"/>
      <c r="I302" s="16"/>
      <c r="J302" s="19" t="str">
        <f>IF(B302="","",SUMIF('Linii borderou'!$B$5:$B$2004,B302,'Linii borderou'!$I$5:$I$2004))</f>
        <v/>
      </c>
      <c r="K302" s="19" t="str">
        <f t="shared" si="16"/>
        <v/>
      </c>
      <c r="L302" s="19" t="str">
        <f t="shared" si="17"/>
        <v/>
      </c>
      <c r="M302" s="19" t="str">
        <f t="shared" si="18"/>
        <v/>
      </c>
      <c r="N302" s="19" t="str">
        <f t="shared" si="19"/>
        <v/>
      </c>
      <c r="O302" s="20" t="str">
        <f>IF(AND(B302="",D302=""),"",TRIM(IF(COUNTIF($B$5:$B$504,B302)&gt;1,"Număr dublat. ","")&amp;IF(OR(C302="",D302="",F302="",G302="",H302="",I302=""),"Date incomplete. ","")&amp;IF(AND(E302&lt;&gt;"",NOT(AND(LEN(E302)=13,ISNUMBER(-E302),IFERROR(MOD(SUMPRODUCT(MID(E302,{1,2,3,4,5,6,7,8,9,10,11,12},1)*{2,7,9,1,4,6,3,5,8,2,7,9}),11)-9*(MOD(SUMPRODUCT(MID(E302,{1,2,3,4,5,6,7,8,9,10,11,12},1)*{2,7,9,1,4,6,3,5,8,2,7,9}),11)=10)=--MID(E302,13,1),FALSE)))),"CNP invalid – verifică cifrele. ",IF(E302="","Lipsește CNP-ul. ",""))&amp;IF(COUNTIF('Linii borderou'!$B$5:$B$2004,B302)=0,"Nicio linie pe borderou. ","")&amp;IF(AND(I302="Numerar",N(N302)&gt;Plafon),"Numerar peste plafonul zilnic pentru această persoană ("&amp;FIXED(N302,2)&amp;" lei): plătește prin bancă. ","")))</f>
        <v/>
      </c>
    </row>
    <row r="303" spans="2:15" x14ac:dyDescent="0.2">
      <c r="B303" s="16" t="str">
        <f>IF(D303="","",MAX($B$5:B302)+1)</f>
        <v/>
      </c>
      <c r="C303" s="17"/>
      <c r="D303" s="12"/>
      <c r="E303" s="18"/>
      <c r="F303" s="12"/>
      <c r="G303" s="12"/>
      <c r="H303" s="12"/>
      <c r="I303" s="16"/>
      <c r="J303" s="19" t="str">
        <f>IF(B303="","",SUMIF('Linii borderou'!$B$5:$B$2004,B303,'Linii borderou'!$I$5:$I$2004))</f>
        <v/>
      </c>
      <c r="K303" s="19" t="str">
        <f t="shared" si="16"/>
        <v/>
      </c>
      <c r="L303" s="19" t="str">
        <f t="shared" si="17"/>
        <v/>
      </c>
      <c r="M303" s="19" t="str">
        <f t="shared" si="18"/>
        <v/>
      </c>
      <c r="N303" s="19" t="str">
        <f t="shared" si="19"/>
        <v/>
      </c>
      <c r="O303" s="20" t="str">
        <f>IF(AND(B303="",D303=""),"",TRIM(IF(COUNTIF($B$5:$B$504,B303)&gt;1,"Număr dublat. ","")&amp;IF(OR(C303="",D303="",F303="",G303="",H303="",I303=""),"Date incomplete. ","")&amp;IF(AND(E303&lt;&gt;"",NOT(AND(LEN(E303)=13,ISNUMBER(-E303),IFERROR(MOD(SUMPRODUCT(MID(E303,{1,2,3,4,5,6,7,8,9,10,11,12},1)*{2,7,9,1,4,6,3,5,8,2,7,9}),11)-9*(MOD(SUMPRODUCT(MID(E303,{1,2,3,4,5,6,7,8,9,10,11,12},1)*{2,7,9,1,4,6,3,5,8,2,7,9}),11)=10)=--MID(E303,13,1),FALSE)))),"CNP invalid – verifică cifrele. ",IF(E303="","Lipsește CNP-ul. ",""))&amp;IF(COUNTIF('Linii borderou'!$B$5:$B$2004,B303)=0,"Nicio linie pe borderou. ","")&amp;IF(AND(I303="Numerar",N(N303)&gt;Plafon),"Numerar peste plafonul zilnic pentru această persoană ("&amp;FIXED(N303,2)&amp;" lei): plătește prin bancă. ","")))</f>
        <v/>
      </c>
    </row>
    <row r="304" spans="2:15" x14ac:dyDescent="0.2">
      <c r="B304" s="16" t="str">
        <f>IF(D304="","",MAX($B$5:B303)+1)</f>
        <v/>
      </c>
      <c r="C304" s="17"/>
      <c r="D304" s="12"/>
      <c r="E304" s="18"/>
      <c r="F304" s="12"/>
      <c r="G304" s="12"/>
      <c r="H304" s="12"/>
      <c r="I304" s="16"/>
      <c r="J304" s="19" t="str">
        <f>IF(B304="","",SUMIF('Linii borderou'!$B$5:$B$2004,B304,'Linii borderou'!$I$5:$I$2004))</f>
        <v/>
      </c>
      <c r="K304" s="19" t="str">
        <f t="shared" si="16"/>
        <v/>
      </c>
      <c r="L304" s="19" t="str">
        <f t="shared" si="17"/>
        <v/>
      </c>
      <c r="M304" s="19" t="str">
        <f t="shared" si="18"/>
        <v/>
      </c>
      <c r="N304" s="19" t="str">
        <f t="shared" si="19"/>
        <v/>
      </c>
      <c r="O304" s="20" t="str">
        <f>IF(AND(B304="",D304=""),"",TRIM(IF(COUNTIF($B$5:$B$504,B304)&gt;1,"Număr dublat. ","")&amp;IF(OR(C304="",D304="",F304="",G304="",H304="",I304=""),"Date incomplete. ","")&amp;IF(AND(E304&lt;&gt;"",NOT(AND(LEN(E304)=13,ISNUMBER(-E304),IFERROR(MOD(SUMPRODUCT(MID(E304,{1,2,3,4,5,6,7,8,9,10,11,12},1)*{2,7,9,1,4,6,3,5,8,2,7,9}),11)-9*(MOD(SUMPRODUCT(MID(E304,{1,2,3,4,5,6,7,8,9,10,11,12},1)*{2,7,9,1,4,6,3,5,8,2,7,9}),11)=10)=--MID(E304,13,1),FALSE)))),"CNP invalid – verifică cifrele. ",IF(E304="","Lipsește CNP-ul. ",""))&amp;IF(COUNTIF('Linii borderou'!$B$5:$B$2004,B304)=0,"Nicio linie pe borderou. ","")&amp;IF(AND(I304="Numerar",N(N304)&gt;Plafon),"Numerar peste plafonul zilnic pentru această persoană ("&amp;FIXED(N304,2)&amp;" lei): plătește prin bancă. ","")))</f>
        <v/>
      </c>
    </row>
    <row r="305" spans="2:15" x14ac:dyDescent="0.2">
      <c r="B305" s="16" t="str">
        <f>IF(D305="","",MAX($B$5:B304)+1)</f>
        <v/>
      </c>
      <c r="C305" s="17"/>
      <c r="D305" s="12"/>
      <c r="E305" s="18"/>
      <c r="F305" s="12"/>
      <c r="G305" s="12"/>
      <c r="H305" s="12"/>
      <c r="I305" s="16"/>
      <c r="J305" s="19" t="str">
        <f>IF(B305="","",SUMIF('Linii borderou'!$B$5:$B$2004,B305,'Linii borderou'!$I$5:$I$2004))</f>
        <v/>
      </c>
      <c r="K305" s="19" t="str">
        <f t="shared" si="16"/>
        <v/>
      </c>
      <c r="L305" s="19" t="str">
        <f t="shared" si="17"/>
        <v/>
      </c>
      <c r="M305" s="19" t="str">
        <f t="shared" si="18"/>
        <v/>
      </c>
      <c r="N305" s="19" t="str">
        <f t="shared" si="19"/>
        <v/>
      </c>
      <c r="O305" s="20" t="str">
        <f>IF(AND(B305="",D305=""),"",TRIM(IF(COUNTIF($B$5:$B$504,B305)&gt;1,"Număr dublat. ","")&amp;IF(OR(C305="",D305="",F305="",G305="",H305="",I305=""),"Date incomplete. ","")&amp;IF(AND(E305&lt;&gt;"",NOT(AND(LEN(E305)=13,ISNUMBER(-E305),IFERROR(MOD(SUMPRODUCT(MID(E305,{1,2,3,4,5,6,7,8,9,10,11,12},1)*{2,7,9,1,4,6,3,5,8,2,7,9}),11)-9*(MOD(SUMPRODUCT(MID(E305,{1,2,3,4,5,6,7,8,9,10,11,12},1)*{2,7,9,1,4,6,3,5,8,2,7,9}),11)=10)=--MID(E305,13,1),FALSE)))),"CNP invalid – verifică cifrele. ",IF(E305="","Lipsește CNP-ul. ",""))&amp;IF(COUNTIF('Linii borderou'!$B$5:$B$2004,B305)=0,"Nicio linie pe borderou. ","")&amp;IF(AND(I305="Numerar",N(N305)&gt;Plafon),"Numerar peste plafonul zilnic pentru această persoană ("&amp;FIXED(N305,2)&amp;" lei): plătește prin bancă. ","")))</f>
        <v/>
      </c>
    </row>
    <row r="306" spans="2:15" x14ac:dyDescent="0.2">
      <c r="B306" s="16" t="str">
        <f>IF(D306="","",MAX($B$5:B305)+1)</f>
        <v/>
      </c>
      <c r="C306" s="17"/>
      <c r="D306" s="12"/>
      <c r="E306" s="18"/>
      <c r="F306" s="12"/>
      <c r="G306" s="12"/>
      <c r="H306" s="12"/>
      <c r="I306" s="16"/>
      <c r="J306" s="19" t="str">
        <f>IF(B306="","",SUMIF('Linii borderou'!$B$5:$B$2004,B306,'Linii borderou'!$I$5:$I$2004))</f>
        <v/>
      </c>
      <c r="K306" s="19" t="str">
        <f t="shared" si="16"/>
        <v/>
      </c>
      <c r="L306" s="19" t="str">
        <f t="shared" si="17"/>
        <v/>
      </c>
      <c r="M306" s="19" t="str">
        <f t="shared" si="18"/>
        <v/>
      </c>
      <c r="N306" s="19" t="str">
        <f t="shared" si="19"/>
        <v/>
      </c>
      <c r="O306" s="20" t="str">
        <f>IF(AND(B306="",D306=""),"",TRIM(IF(COUNTIF($B$5:$B$504,B306)&gt;1,"Număr dublat. ","")&amp;IF(OR(C306="",D306="",F306="",G306="",H306="",I306=""),"Date incomplete. ","")&amp;IF(AND(E306&lt;&gt;"",NOT(AND(LEN(E306)=13,ISNUMBER(-E306),IFERROR(MOD(SUMPRODUCT(MID(E306,{1,2,3,4,5,6,7,8,9,10,11,12},1)*{2,7,9,1,4,6,3,5,8,2,7,9}),11)-9*(MOD(SUMPRODUCT(MID(E306,{1,2,3,4,5,6,7,8,9,10,11,12},1)*{2,7,9,1,4,6,3,5,8,2,7,9}),11)=10)=--MID(E306,13,1),FALSE)))),"CNP invalid – verifică cifrele. ",IF(E306="","Lipsește CNP-ul. ",""))&amp;IF(COUNTIF('Linii borderou'!$B$5:$B$2004,B306)=0,"Nicio linie pe borderou. ","")&amp;IF(AND(I306="Numerar",N(N306)&gt;Plafon),"Numerar peste plafonul zilnic pentru această persoană ("&amp;FIXED(N306,2)&amp;" lei): plătește prin bancă. ","")))</f>
        <v/>
      </c>
    </row>
    <row r="307" spans="2:15" x14ac:dyDescent="0.2">
      <c r="B307" s="16" t="str">
        <f>IF(D307="","",MAX($B$5:B306)+1)</f>
        <v/>
      </c>
      <c r="C307" s="17"/>
      <c r="D307" s="12"/>
      <c r="E307" s="18"/>
      <c r="F307" s="12"/>
      <c r="G307" s="12"/>
      <c r="H307" s="12"/>
      <c r="I307" s="16"/>
      <c r="J307" s="19" t="str">
        <f>IF(B307="","",SUMIF('Linii borderou'!$B$5:$B$2004,B307,'Linii borderou'!$I$5:$I$2004))</f>
        <v/>
      </c>
      <c r="K307" s="19" t="str">
        <f t="shared" si="16"/>
        <v/>
      </c>
      <c r="L307" s="19" t="str">
        <f t="shared" si="17"/>
        <v/>
      </c>
      <c r="M307" s="19" t="str">
        <f t="shared" si="18"/>
        <v/>
      </c>
      <c r="N307" s="19" t="str">
        <f t="shared" si="19"/>
        <v/>
      </c>
      <c r="O307" s="20" t="str">
        <f>IF(AND(B307="",D307=""),"",TRIM(IF(COUNTIF($B$5:$B$504,B307)&gt;1,"Număr dublat. ","")&amp;IF(OR(C307="",D307="",F307="",G307="",H307="",I307=""),"Date incomplete. ","")&amp;IF(AND(E307&lt;&gt;"",NOT(AND(LEN(E307)=13,ISNUMBER(-E307),IFERROR(MOD(SUMPRODUCT(MID(E307,{1,2,3,4,5,6,7,8,9,10,11,12},1)*{2,7,9,1,4,6,3,5,8,2,7,9}),11)-9*(MOD(SUMPRODUCT(MID(E307,{1,2,3,4,5,6,7,8,9,10,11,12},1)*{2,7,9,1,4,6,3,5,8,2,7,9}),11)=10)=--MID(E307,13,1),FALSE)))),"CNP invalid – verifică cifrele. ",IF(E307="","Lipsește CNP-ul. ",""))&amp;IF(COUNTIF('Linii borderou'!$B$5:$B$2004,B307)=0,"Nicio linie pe borderou. ","")&amp;IF(AND(I307="Numerar",N(N307)&gt;Plafon),"Numerar peste plafonul zilnic pentru această persoană ("&amp;FIXED(N307,2)&amp;" lei): plătește prin bancă. ","")))</f>
        <v/>
      </c>
    </row>
    <row r="308" spans="2:15" x14ac:dyDescent="0.2">
      <c r="B308" s="16" t="str">
        <f>IF(D308="","",MAX($B$5:B307)+1)</f>
        <v/>
      </c>
      <c r="C308" s="17"/>
      <c r="D308" s="12"/>
      <c r="E308" s="18"/>
      <c r="F308" s="12"/>
      <c r="G308" s="12"/>
      <c r="H308" s="12"/>
      <c r="I308" s="16"/>
      <c r="J308" s="19" t="str">
        <f>IF(B308="","",SUMIF('Linii borderou'!$B$5:$B$2004,B308,'Linii borderou'!$I$5:$I$2004))</f>
        <v/>
      </c>
      <c r="K308" s="19" t="str">
        <f t="shared" si="16"/>
        <v/>
      </c>
      <c r="L308" s="19" t="str">
        <f t="shared" si="17"/>
        <v/>
      </c>
      <c r="M308" s="19" t="str">
        <f t="shared" si="18"/>
        <v/>
      </c>
      <c r="N308" s="19" t="str">
        <f t="shared" si="19"/>
        <v/>
      </c>
      <c r="O308" s="20" t="str">
        <f>IF(AND(B308="",D308=""),"",TRIM(IF(COUNTIF($B$5:$B$504,B308)&gt;1,"Număr dublat. ","")&amp;IF(OR(C308="",D308="",F308="",G308="",H308="",I308=""),"Date incomplete. ","")&amp;IF(AND(E308&lt;&gt;"",NOT(AND(LEN(E308)=13,ISNUMBER(-E308),IFERROR(MOD(SUMPRODUCT(MID(E308,{1,2,3,4,5,6,7,8,9,10,11,12},1)*{2,7,9,1,4,6,3,5,8,2,7,9}),11)-9*(MOD(SUMPRODUCT(MID(E308,{1,2,3,4,5,6,7,8,9,10,11,12},1)*{2,7,9,1,4,6,3,5,8,2,7,9}),11)=10)=--MID(E308,13,1),FALSE)))),"CNP invalid – verifică cifrele. ",IF(E308="","Lipsește CNP-ul. ",""))&amp;IF(COUNTIF('Linii borderou'!$B$5:$B$2004,B308)=0,"Nicio linie pe borderou. ","")&amp;IF(AND(I308="Numerar",N(N308)&gt;Plafon),"Numerar peste plafonul zilnic pentru această persoană ("&amp;FIXED(N308,2)&amp;" lei): plătește prin bancă. ","")))</f>
        <v/>
      </c>
    </row>
    <row r="309" spans="2:15" x14ac:dyDescent="0.2">
      <c r="B309" s="16" t="str">
        <f>IF(D309="","",MAX($B$5:B308)+1)</f>
        <v/>
      </c>
      <c r="C309" s="17"/>
      <c r="D309" s="12"/>
      <c r="E309" s="18"/>
      <c r="F309" s="12"/>
      <c r="G309" s="12"/>
      <c r="H309" s="12"/>
      <c r="I309" s="16"/>
      <c r="J309" s="19" t="str">
        <f>IF(B309="","",SUMIF('Linii borderou'!$B$5:$B$2004,B309,'Linii borderou'!$I$5:$I$2004))</f>
        <v/>
      </c>
      <c r="K309" s="19" t="str">
        <f t="shared" si="16"/>
        <v/>
      </c>
      <c r="L309" s="19" t="str">
        <f t="shared" si="17"/>
        <v/>
      </c>
      <c r="M309" s="19" t="str">
        <f t="shared" si="18"/>
        <v/>
      </c>
      <c r="N309" s="19" t="str">
        <f t="shared" si="19"/>
        <v/>
      </c>
      <c r="O309" s="20" t="str">
        <f>IF(AND(B309="",D309=""),"",TRIM(IF(COUNTIF($B$5:$B$504,B309)&gt;1,"Număr dublat. ","")&amp;IF(OR(C309="",D309="",F309="",G309="",H309="",I309=""),"Date incomplete. ","")&amp;IF(AND(E309&lt;&gt;"",NOT(AND(LEN(E309)=13,ISNUMBER(-E309),IFERROR(MOD(SUMPRODUCT(MID(E309,{1,2,3,4,5,6,7,8,9,10,11,12},1)*{2,7,9,1,4,6,3,5,8,2,7,9}),11)-9*(MOD(SUMPRODUCT(MID(E309,{1,2,3,4,5,6,7,8,9,10,11,12},1)*{2,7,9,1,4,6,3,5,8,2,7,9}),11)=10)=--MID(E309,13,1),FALSE)))),"CNP invalid – verifică cifrele. ",IF(E309="","Lipsește CNP-ul. ",""))&amp;IF(COUNTIF('Linii borderou'!$B$5:$B$2004,B309)=0,"Nicio linie pe borderou. ","")&amp;IF(AND(I309="Numerar",N(N309)&gt;Plafon),"Numerar peste plafonul zilnic pentru această persoană ("&amp;FIXED(N309,2)&amp;" lei): plătește prin bancă. ","")))</f>
        <v/>
      </c>
    </row>
    <row r="310" spans="2:15" x14ac:dyDescent="0.2">
      <c r="B310" s="16" t="str">
        <f>IF(D310="","",MAX($B$5:B309)+1)</f>
        <v/>
      </c>
      <c r="C310" s="17"/>
      <c r="D310" s="12"/>
      <c r="E310" s="18"/>
      <c r="F310" s="12"/>
      <c r="G310" s="12"/>
      <c r="H310" s="12"/>
      <c r="I310" s="16"/>
      <c r="J310" s="19" t="str">
        <f>IF(B310="","",SUMIF('Linii borderou'!$B$5:$B$2004,B310,'Linii borderou'!$I$5:$I$2004))</f>
        <v/>
      </c>
      <c r="K310" s="19" t="str">
        <f t="shared" si="16"/>
        <v/>
      </c>
      <c r="L310" s="19" t="str">
        <f t="shared" si="17"/>
        <v/>
      </c>
      <c r="M310" s="19" t="str">
        <f t="shared" si="18"/>
        <v/>
      </c>
      <c r="N310" s="19" t="str">
        <f t="shared" si="19"/>
        <v/>
      </c>
      <c r="O310" s="20" t="str">
        <f>IF(AND(B310="",D310=""),"",TRIM(IF(COUNTIF($B$5:$B$504,B310)&gt;1,"Număr dublat. ","")&amp;IF(OR(C310="",D310="",F310="",G310="",H310="",I310=""),"Date incomplete. ","")&amp;IF(AND(E310&lt;&gt;"",NOT(AND(LEN(E310)=13,ISNUMBER(-E310),IFERROR(MOD(SUMPRODUCT(MID(E310,{1,2,3,4,5,6,7,8,9,10,11,12},1)*{2,7,9,1,4,6,3,5,8,2,7,9}),11)-9*(MOD(SUMPRODUCT(MID(E310,{1,2,3,4,5,6,7,8,9,10,11,12},1)*{2,7,9,1,4,6,3,5,8,2,7,9}),11)=10)=--MID(E310,13,1),FALSE)))),"CNP invalid – verifică cifrele. ",IF(E310="","Lipsește CNP-ul. ",""))&amp;IF(COUNTIF('Linii borderou'!$B$5:$B$2004,B310)=0,"Nicio linie pe borderou. ","")&amp;IF(AND(I310="Numerar",N(N310)&gt;Plafon),"Numerar peste plafonul zilnic pentru această persoană ("&amp;FIXED(N310,2)&amp;" lei): plătește prin bancă. ","")))</f>
        <v/>
      </c>
    </row>
    <row r="311" spans="2:15" x14ac:dyDescent="0.2">
      <c r="B311" s="16" t="str">
        <f>IF(D311="","",MAX($B$5:B310)+1)</f>
        <v/>
      </c>
      <c r="C311" s="17"/>
      <c r="D311" s="12"/>
      <c r="E311" s="18"/>
      <c r="F311" s="12"/>
      <c r="G311" s="12"/>
      <c r="H311" s="12"/>
      <c r="I311" s="16"/>
      <c r="J311" s="19" t="str">
        <f>IF(B311="","",SUMIF('Linii borderou'!$B$5:$B$2004,B311,'Linii borderou'!$I$5:$I$2004))</f>
        <v/>
      </c>
      <c r="K311" s="19" t="str">
        <f t="shared" si="16"/>
        <v/>
      </c>
      <c r="L311" s="19" t="str">
        <f t="shared" si="17"/>
        <v/>
      </c>
      <c r="M311" s="19" t="str">
        <f t="shared" si="18"/>
        <v/>
      </c>
      <c r="N311" s="19" t="str">
        <f t="shared" si="19"/>
        <v/>
      </c>
      <c r="O311" s="20" t="str">
        <f>IF(AND(B311="",D311=""),"",TRIM(IF(COUNTIF($B$5:$B$504,B311)&gt;1,"Număr dublat. ","")&amp;IF(OR(C311="",D311="",F311="",G311="",H311="",I311=""),"Date incomplete. ","")&amp;IF(AND(E311&lt;&gt;"",NOT(AND(LEN(E311)=13,ISNUMBER(-E311),IFERROR(MOD(SUMPRODUCT(MID(E311,{1,2,3,4,5,6,7,8,9,10,11,12},1)*{2,7,9,1,4,6,3,5,8,2,7,9}),11)-9*(MOD(SUMPRODUCT(MID(E311,{1,2,3,4,5,6,7,8,9,10,11,12},1)*{2,7,9,1,4,6,3,5,8,2,7,9}),11)=10)=--MID(E311,13,1),FALSE)))),"CNP invalid – verifică cifrele. ",IF(E311="","Lipsește CNP-ul. ",""))&amp;IF(COUNTIF('Linii borderou'!$B$5:$B$2004,B311)=0,"Nicio linie pe borderou. ","")&amp;IF(AND(I311="Numerar",N(N311)&gt;Plafon),"Numerar peste plafonul zilnic pentru această persoană ("&amp;FIXED(N311,2)&amp;" lei): plătește prin bancă. ","")))</f>
        <v/>
      </c>
    </row>
    <row r="312" spans="2:15" x14ac:dyDescent="0.2">
      <c r="B312" s="16" t="str">
        <f>IF(D312="","",MAX($B$5:B311)+1)</f>
        <v/>
      </c>
      <c r="C312" s="17"/>
      <c r="D312" s="12"/>
      <c r="E312" s="18"/>
      <c r="F312" s="12"/>
      <c r="G312" s="12"/>
      <c r="H312" s="12"/>
      <c r="I312" s="16"/>
      <c r="J312" s="19" t="str">
        <f>IF(B312="","",SUMIF('Linii borderou'!$B$5:$B$2004,B312,'Linii borderou'!$I$5:$I$2004))</f>
        <v/>
      </c>
      <c r="K312" s="19" t="str">
        <f t="shared" si="16"/>
        <v/>
      </c>
      <c r="L312" s="19" t="str">
        <f t="shared" si="17"/>
        <v/>
      </c>
      <c r="M312" s="19" t="str">
        <f t="shared" si="18"/>
        <v/>
      </c>
      <c r="N312" s="19" t="str">
        <f t="shared" si="19"/>
        <v/>
      </c>
      <c r="O312" s="20" t="str">
        <f>IF(AND(B312="",D312=""),"",TRIM(IF(COUNTIF($B$5:$B$504,B312)&gt;1,"Număr dublat. ","")&amp;IF(OR(C312="",D312="",F312="",G312="",H312="",I312=""),"Date incomplete. ","")&amp;IF(AND(E312&lt;&gt;"",NOT(AND(LEN(E312)=13,ISNUMBER(-E312),IFERROR(MOD(SUMPRODUCT(MID(E312,{1,2,3,4,5,6,7,8,9,10,11,12},1)*{2,7,9,1,4,6,3,5,8,2,7,9}),11)-9*(MOD(SUMPRODUCT(MID(E312,{1,2,3,4,5,6,7,8,9,10,11,12},1)*{2,7,9,1,4,6,3,5,8,2,7,9}),11)=10)=--MID(E312,13,1),FALSE)))),"CNP invalid – verifică cifrele. ",IF(E312="","Lipsește CNP-ul. ",""))&amp;IF(COUNTIF('Linii borderou'!$B$5:$B$2004,B312)=0,"Nicio linie pe borderou. ","")&amp;IF(AND(I312="Numerar",N(N312)&gt;Plafon),"Numerar peste plafonul zilnic pentru această persoană ("&amp;FIXED(N312,2)&amp;" lei): plătește prin bancă. ","")))</f>
        <v/>
      </c>
    </row>
    <row r="313" spans="2:15" x14ac:dyDescent="0.2">
      <c r="B313" s="16" t="str">
        <f>IF(D313="","",MAX($B$5:B312)+1)</f>
        <v/>
      </c>
      <c r="C313" s="17"/>
      <c r="D313" s="12"/>
      <c r="E313" s="18"/>
      <c r="F313" s="12"/>
      <c r="G313" s="12"/>
      <c r="H313" s="12"/>
      <c r="I313" s="16"/>
      <c r="J313" s="19" t="str">
        <f>IF(B313="","",SUMIF('Linii borderou'!$B$5:$B$2004,B313,'Linii borderou'!$I$5:$I$2004))</f>
        <v/>
      </c>
      <c r="K313" s="19" t="str">
        <f t="shared" si="16"/>
        <v/>
      </c>
      <c r="L313" s="19" t="str">
        <f t="shared" si="17"/>
        <v/>
      </c>
      <c r="M313" s="19" t="str">
        <f t="shared" si="18"/>
        <v/>
      </c>
      <c r="N313" s="19" t="str">
        <f t="shared" si="19"/>
        <v/>
      </c>
      <c r="O313" s="20" t="str">
        <f>IF(AND(B313="",D313=""),"",TRIM(IF(COUNTIF($B$5:$B$504,B313)&gt;1,"Număr dublat. ","")&amp;IF(OR(C313="",D313="",F313="",G313="",H313="",I313=""),"Date incomplete. ","")&amp;IF(AND(E313&lt;&gt;"",NOT(AND(LEN(E313)=13,ISNUMBER(-E313),IFERROR(MOD(SUMPRODUCT(MID(E313,{1,2,3,4,5,6,7,8,9,10,11,12},1)*{2,7,9,1,4,6,3,5,8,2,7,9}),11)-9*(MOD(SUMPRODUCT(MID(E313,{1,2,3,4,5,6,7,8,9,10,11,12},1)*{2,7,9,1,4,6,3,5,8,2,7,9}),11)=10)=--MID(E313,13,1),FALSE)))),"CNP invalid – verifică cifrele. ",IF(E313="","Lipsește CNP-ul. ",""))&amp;IF(COUNTIF('Linii borderou'!$B$5:$B$2004,B313)=0,"Nicio linie pe borderou. ","")&amp;IF(AND(I313="Numerar",N(N313)&gt;Plafon),"Numerar peste plafonul zilnic pentru această persoană ("&amp;FIXED(N313,2)&amp;" lei): plătește prin bancă. ","")))</f>
        <v/>
      </c>
    </row>
    <row r="314" spans="2:15" x14ac:dyDescent="0.2">
      <c r="B314" s="16" t="str">
        <f>IF(D314="","",MAX($B$5:B313)+1)</f>
        <v/>
      </c>
      <c r="C314" s="17"/>
      <c r="D314" s="12"/>
      <c r="E314" s="18"/>
      <c r="F314" s="12"/>
      <c r="G314" s="12"/>
      <c r="H314" s="12"/>
      <c r="I314" s="16"/>
      <c r="J314" s="19" t="str">
        <f>IF(B314="","",SUMIF('Linii borderou'!$B$5:$B$2004,B314,'Linii borderou'!$I$5:$I$2004))</f>
        <v/>
      </c>
      <c r="K314" s="19" t="str">
        <f t="shared" si="16"/>
        <v/>
      </c>
      <c r="L314" s="19" t="str">
        <f t="shared" si="17"/>
        <v/>
      </c>
      <c r="M314" s="19" t="str">
        <f t="shared" si="18"/>
        <v/>
      </c>
      <c r="N314" s="19" t="str">
        <f t="shared" si="19"/>
        <v/>
      </c>
      <c r="O314" s="20" t="str">
        <f>IF(AND(B314="",D314=""),"",TRIM(IF(COUNTIF($B$5:$B$504,B314)&gt;1,"Număr dublat. ","")&amp;IF(OR(C314="",D314="",F314="",G314="",H314="",I314=""),"Date incomplete. ","")&amp;IF(AND(E314&lt;&gt;"",NOT(AND(LEN(E314)=13,ISNUMBER(-E314),IFERROR(MOD(SUMPRODUCT(MID(E314,{1,2,3,4,5,6,7,8,9,10,11,12},1)*{2,7,9,1,4,6,3,5,8,2,7,9}),11)-9*(MOD(SUMPRODUCT(MID(E314,{1,2,3,4,5,6,7,8,9,10,11,12},1)*{2,7,9,1,4,6,3,5,8,2,7,9}),11)=10)=--MID(E314,13,1),FALSE)))),"CNP invalid – verifică cifrele. ",IF(E314="","Lipsește CNP-ul. ",""))&amp;IF(COUNTIF('Linii borderou'!$B$5:$B$2004,B314)=0,"Nicio linie pe borderou. ","")&amp;IF(AND(I314="Numerar",N(N314)&gt;Plafon),"Numerar peste plafonul zilnic pentru această persoană ("&amp;FIXED(N314,2)&amp;" lei): plătește prin bancă. ","")))</f>
        <v/>
      </c>
    </row>
    <row r="315" spans="2:15" x14ac:dyDescent="0.2">
      <c r="B315" s="16" t="str">
        <f>IF(D315="","",MAX($B$5:B314)+1)</f>
        <v/>
      </c>
      <c r="C315" s="17"/>
      <c r="D315" s="12"/>
      <c r="E315" s="18"/>
      <c r="F315" s="12"/>
      <c r="G315" s="12"/>
      <c r="H315" s="12"/>
      <c r="I315" s="16"/>
      <c r="J315" s="19" t="str">
        <f>IF(B315="","",SUMIF('Linii borderou'!$B$5:$B$2004,B315,'Linii borderou'!$I$5:$I$2004))</f>
        <v/>
      </c>
      <c r="K315" s="19" t="str">
        <f t="shared" si="16"/>
        <v/>
      </c>
      <c r="L315" s="19" t="str">
        <f t="shared" si="17"/>
        <v/>
      </c>
      <c r="M315" s="19" t="str">
        <f t="shared" si="18"/>
        <v/>
      </c>
      <c r="N315" s="19" t="str">
        <f t="shared" si="19"/>
        <v/>
      </c>
      <c r="O315" s="20" t="str">
        <f>IF(AND(B315="",D315=""),"",TRIM(IF(COUNTIF($B$5:$B$504,B315)&gt;1,"Număr dublat. ","")&amp;IF(OR(C315="",D315="",F315="",G315="",H315="",I315=""),"Date incomplete. ","")&amp;IF(AND(E315&lt;&gt;"",NOT(AND(LEN(E315)=13,ISNUMBER(-E315),IFERROR(MOD(SUMPRODUCT(MID(E315,{1,2,3,4,5,6,7,8,9,10,11,12},1)*{2,7,9,1,4,6,3,5,8,2,7,9}),11)-9*(MOD(SUMPRODUCT(MID(E315,{1,2,3,4,5,6,7,8,9,10,11,12},1)*{2,7,9,1,4,6,3,5,8,2,7,9}),11)=10)=--MID(E315,13,1),FALSE)))),"CNP invalid – verifică cifrele. ",IF(E315="","Lipsește CNP-ul. ",""))&amp;IF(COUNTIF('Linii borderou'!$B$5:$B$2004,B315)=0,"Nicio linie pe borderou. ","")&amp;IF(AND(I315="Numerar",N(N315)&gt;Plafon),"Numerar peste plafonul zilnic pentru această persoană ("&amp;FIXED(N315,2)&amp;" lei): plătește prin bancă. ","")))</f>
        <v/>
      </c>
    </row>
    <row r="316" spans="2:15" x14ac:dyDescent="0.2">
      <c r="B316" s="16" t="str">
        <f>IF(D316="","",MAX($B$5:B315)+1)</f>
        <v/>
      </c>
      <c r="C316" s="17"/>
      <c r="D316" s="12"/>
      <c r="E316" s="18"/>
      <c r="F316" s="12"/>
      <c r="G316" s="12"/>
      <c r="H316" s="12"/>
      <c r="I316" s="16"/>
      <c r="J316" s="19" t="str">
        <f>IF(B316="","",SUMIF('Linii borderou'!$B$5:$B$2004,B316,'Linii borderou'!$I$5:$I$2004))</f>
        <v/>
      </c>
      <c r="K316" s="19" t="str">
        <f t="shared" si="16"/>
        <v/>
      </c>
      <c r="L316" s="19" t="str">
        <f t="shared" si="17"/>
        <v/>
      </c>
      <c r="M316" s="19" t="str">
        <f t="shared" si="18"/>
        <v/>
      </c>
      <c r="N316" s="19" t="str">
        <f t="shared" si="19"/>
        <v/>
      </c>
      <c r="O316" s="20" t="str">
        <f>IF(AND(B316="",D316=""),"",TRIM(IF(COUNTIF($B$5:$B$504,B316)&gt;1,"Număr dublat. ","")&amp;IF(OR(C316="",D316="",F316="",G316="",H316="",I316=""),"Date incomplete. ","")&amp;IF(AND(E316&lt;&gt;"",NOT(AND(LEN(E316)=13,ISNUMBER(-E316),IFERROR(MOD(SUMPRODUCT(MID(E316,{1,2,3,4,5,6,7,8,9,10,11,12},1)*{2,7,9,1,4,6,3,5,8,2,7,9}),11)-9*(MOD(SUMPRODUCT(MID(E316,{1,2,3,4,5,6,7,8,9,10,11,12},1)*{2,7,9,1,4,6,3,5,8,2,7,9}),11)=10)=--MID(E316,13,1),FALSE)))),"CNP invalid – verifică cifrele. ",IF(E316="","Lipsește CNP-ul. ",""))&amp;IF(COUNTIF('Linii borderou'!$B$5:$B$2004,B316)=0,"Nicio linie pe borderou. ","")&amp;IF(AND(I316="Numerar",N(N316)&gt;Plafon),"Numerar peste plafonul zilnic pentru această persoană ("&amp;FIXED(N316,2)&amp;" lei): plătește prin bancă. ","")))</f>
        <v/>
      </c>
    </row>
    <row r="317" spans="2:15" x14ac:dyDescent="0.2">
      <c r="B317" s="16" t="str">
        <f>IF(D317="","",MAX($B$5:B316)+1)</f>
        <v/>
      </c>
      <c r="C317" s="17"/>
      <c r="D317" s="12"/>
      <c r="E317" s="18"/>
      <c r="F317" s="12"/>
      <c r="G317" s="12"/>
      <c r="H317" s="12"/>
      <c r="I317" s="16"/>
      <c r="J317" s="19" t="str">
        <f>IF(B317="","",SUMIF('Linii borderou'!$B$5:$B$2004,B317,'Linii borderou'!$I$5:$I$2004))</f>
        <v/>
      </c>
      <c r="K317" s="19" t="str">
        <f t="shared" si="16"/>
        <v/>
      </c>
      <c r="L317" s="19" t="str">
        <f t="shared" si="17"/>
        <v/>
      </c>
      <c r="M317" s="19" t="str">
        <f t="shared" si="18"/>
        <v/>
      </c>
      <c r="N317" s="19" t="str">
        <f t="shared" si="19"/>
        <v/>
      </c>
      <c r="O317" s="20" t="str">
        <f>IF(AND(B317="",D317=""),"",TRIM(IF(COUNTIF($B$5:$B$504,B317)&gt;1,"Număr dublat. ","")&amp;IF(OR(C317="",D317="",F317="",G317="",H317="",I317=""),"Date incomplete. ","")&amp;IF(AND(E317&lt;&gt;"",NOT(AND(LEN(E317)=13,ISNUMBER(-E317),IFERROR(MOD(SUMPRODUCT(MID(E317,{1,2,3,4,5,6,7,8,9,10,11,12},1)*{2,7,9,1,4,6,3,5,8,2,7,9}),11)-9*(MOD(SUMPRODUCT(MID(E317,{1,2,3,4,5,6,7,8,9,10,11,12},1)*{2,7,9,1,4,6,3,5,8,2,7,9}),11)=10)=--MID(E317,13,1),FALSE)))),"CNP invalid – verifică cifrele. ",IF(E317="","Lipsește CNP-ul. ",""))&amp;IF(COUNTIF('Linii borderou'!$B$5:$B$2004,B317)=0,"Nicio linie pe borderou. ","")&amp;IF(AND(I317="Numerar",N(N317)&gt;Plafon),"Numerar peste plafonul zilnic pentru această persoană ("&amp;FIXED(N317,2)&amp;" lei): plătește prin bancă. ","")))</f>
        <v/>
      </c>
    </row>
    <row r="318" spans="2:15" x14ac:dyDescent="0.2">
      <c r="B318" s="16" t="str">
        <f>IF(D318="","",MAX($B$5:B317)+1)</f>
        <v/>
      </c>
      <c r="C318" s="17"/>
      <c r="D318" s="12"/>
      <c r="E318" s="18"/>
      <c r="F318" s="12"/>
      <c r="G318" s="12"/>
      <c r="H318" s="12"/>
      <c r="I318" s="16"/>
      <c r="J318" s="19" t="str">
        <f>IF(B318="","",SUMIF('Linii borderou'!$B$5:$B$2004,B318,'Linii borderou'!$I$5:$I$2004))</f>
        <v/>
      </c>
      <c r="K318" s="19" t="str">
        <f t="shared" si="16"/>
        <v/>
      </c>
      <c r="L318" s="19" t="str">
        <f t="shared" si="17"/>
        <v/>
      </c>
      <c r="M318" s="19" t="str">
        <f t="shared" si="18"/>
        <v/>
      </c>
      <c r="N318" s="19" t="str">
        <f t="shared" si="19"/>
        <v/>
      </c>
      <c r="O318" s="20" t="str">
        <f>IF(AND(B318="",D318=""),"",TRIM(IF(COUNTIF($B$5:$B$504,B318)&gt;1,"Număr dublat. ","")&amp;IF(OR(C318="",D318="",F318="",G318="",H318="",I318=""),"Date incomplete. ","")&amp;IF(AND(E318&lt;&gt;"",NOT(AND(LEN(E318)=13,ISNUMBER(-E318),IFERROR(MOD(SUMPRODUCT(MID(E318,{1,2,3,4,5,6,7,8,9,10,11,12},1)*{2,7,9,1,4,6,3,5,8,2,7,9}),11)-9*(MOD(SUMPRODUCT(MID(E318,{1,2,3,4,5,6,7,8,9,10,11,12},1)*{2,7,9,1,4,6,3,5,8,2,7,9}),11)=10)=--MID(E318,13,1),FALSE)))),"CNP invalid – verifică cifrele. ",IF(E318="","Lipsește CNP-ul. ",""))&amp;IF(COUNTIF('Linii borderou'!$B$5:$B$2004,B318)=0,"Nicio linie pe borderou. ","")&amp;IF(AND(I318="Numerar",N(N318)&gt;Plafon),"Numerar peste plafonul zilnic pentru această persoană ("&amp;FIXED(N318,2)&amp;" lei): plătește prin bancă. ","")))</f>
        <v/>
      </c>
    </row>
    <row r="319" spans="2:15" x14ac:dyDescent="0.2">
      <c r="B319" s="16" t="str">
        <f>IF(D319="","",MAX($B$5:B318)+1)</f>
        <v/>
      </c>
      <c r="C319" s="17"/>
      <c r="D319" s="12"/>
      <c r="E319" s="18"/>
      <c r="F319" s="12"/>
      <c r="G319" s="12"/>
      <c r="H319" s="12"/>
      <c r="I319" s="16"/>
      <c r="J319" s="19" t="str">
        <f>IF(B319="","",SUMIF('Linii borderou'!$B$5:$B$2004,B319,'Linii borderou'!$I$5:$I$2004))</f>
        <v/>
      </c>
      <c r="K319" s="19" t="str">
        <f t="shared" si="16"/>
        <v/>
      </c>
      <c r="L319" s="19" t="str">
        <f t="shared" si="17"/>
        <v/>
      </c>
      <c r="M319" s="19" t="str">
        <f t="shared" si="18"/>
        <v/>
      </c>
      <c r="N319" s="19" t="str">
        <f t="shared" si="19"/>
        <v/>
      </c>
      <c r="O319" s="20" t="str">
        <f>IF(AND(B319="",D319=""),"",TRIM(IF(COUNTIF($B$5:$B$504,B319)&gt;1,"Număr dublat. ","")&amp;IF(OR(C319="",D319="",F319="",G319="",H319="",I319=""),"Date incomplete. ","")&amp;IF(AND(E319&lt;&gt;"",NOT(AND(LEN(E319)=13,ISNUMBER(-E319),IFERROR(MOD(SUMPRODUCT(MID(E319,{1,2,3,4,5,6,7,8,9,10,11,12},1)*{2,7,9,1,4,6,3,5,8,2,7,9}),11)-9*(MOD(SUMPRODUCT(MID(E319,{1,2,3,4,5,6,7,8,9,10,11,12},1)*{2,7,9,1,4,6,3,5,8,2,7,9}),11)=10)=--MID(E319,13,1),FALSE)))),"CNP invalid – verifică cifrele. ",IF(E319="","Lipsește CNP-ul. ",""))&amp;IF(COUNTIF('Linii borderou'!$B$5:$B$2004,B319)=0,"Nicio linie pe borderou. ","")&amp;IF(AND(I319="Numerar",N(N319)&gt;Plafon),"Numerar peste plafonul zilnic pentru această persoană ("&amp;FIXED(N319,2)&amp;" lei): plătește prin bancă. ","")))</f>
        <v/>
      </c>
    </row>
    <row r="320" spans="2:15" x14ac:dyDescent="0.2">
      <c r="B320" s="16" t="str">
        <f>IF(D320="","",MAX($B$5:B319)+1)</f>
        <v/>
      </c>
      <c r="C320" s="17"/>
      <c r="D320" s="12"/>
      <c r="E320" s="18"/>
      <c r="F320" s="12"/>
      <c r="G320" s="12"/>
      <c r="H320" s="12"/>
      <c r="I320" s="16"/>
      <c r="J320" s="19" t="str">
        <f>IF(B320="","",SUMIF('Linii borderou'!$B$5:$B$2004,B320,'Linii borderou'!$I$5:$I$2004))</f>
        <v/>
      </c>
      <c r="K320" s="19" t="str">
        <f t="shared" si="16"/>
        <v/>
      </c>
      <c r="L320" s="19" t="str">
        <f t="shared" si="17"/>
        <v/>
      </c>
      <c r="M320" s="19" t="str">
        <f t="shared" si="18"/>
        <v/>
      </c>
      <c r="N320" s="19" t="str">
        <f t="shared" si="19"/>
        <v/>
      </c>
      <c r="O320" s="20" t="str">
        <f>IF(AND(B320="",D320=""),"",TRIM(IF(COUNTIF($B$5:$B$504,B320)&gt;1,"Număr dublat. ","")&amp;IF(OR(C320="",D320="",F320="",G320="",H320="",I320=""),"Date incomplete. ","")&amp;IF(AND(E320&lt;&gt;"",NOT(AND(LEN(E320)=13,ISNUMBER(-E320),IFERROR(MOD(SUMPRODUCT(MID(E320,{1,2,3,4,5,6,7,8,9,10,11,12},1)*{2,7,9,1,4,6,3,5,8,2,7,9}),11)-9*(MOD(SUMPRODUCT(MID(E320,{1,2,3,4,5,6,7,8,9,10,11,12},1)*{2,7,9,1,4,6,3,5,8,2,7,9}),11)=10)=--MID(E320,13,1),FALSE)))),"CNP invalid – verifică cifrele. ",IF(E320="","Lipsește CNP-ul. ",""))&amp;IF(COUNTIF('Linii borderou'!$B$5:$B$2004,B320)=0,"Nicio linie pe borderou. ","")&amp;IF(AND(I320="Numerar",N(N320)&gt;Plafon),"Numerar peste plafonul zilnic pentru această persoană ("&amp;FIXED(N320,2)&amp;" lei): plătește prin bancă. ","")))</f>
        <v/>
      </c>
    </row>
    <row r="321" spans="2:15" x14ac:dyDescent="0.2">
      <c r="B321" s="16" t="str">
        <f>IF(D321="","",MAX($B$5:B320)+1)</f>
        <v/>
      </c>
      <c r="C321" s="17"/>
      <c r="D321" s="12"/>
      <c r="E321" s="18"/>
      <c r="F321" s="12"/>
      <c r="G321" s="12"/>
      <c r="H321" s="12"/>
      <c r="I321" s="16"/>
      <c r="J321" s="19" t="str">
        <f>IF(B321="","",SUMIF('Linii borderou'!$B$5:$B$2004,B321,'Linii borderou'!$I$5:$I$2004))</f>
        <v/>
      </c>
      <c r="K321" s="19" t="str">
        <f t="shared" si="16"/>
        <v/>
      </c>
      <c r="L321" s="19" t="str">
        <f t="shared" si="17"/>
        <v/>
      </c>
      <c r="M321" s="19" t="str">
        <f t="shared" si="18"/>
        <v/>
      </c>
      <c r="N321" s="19" t="str">
        <f t="shared" si="19"/>
        <v/>
      </c>
      <c r="O321" s="20" t="str">
        <f>IF(AND(B321="",D321=""),"",TRIM(IF(COUNTIF($B$5:$B$504,B321)&gt;1,"Număr dublat. ","")&amp;IF(OR(C321="",D321="",F321="",G321="",H321="",I321=""),"Date incomplete. ","")&amp;IF(AND(E321&lt;&gt;"",NOT(AND(LEN(E321)=13,ISNUMBER(-E321),IFERROR(MOD(SUMPRODUCT(MID(E321,{1,2,3,4,5,6,7,8,9,10,11,12},1)*{2,7,9,1,4,6,3,5,8,2,7,9}),11)-9*(MOD(SUMPRODUCT(MID(E321,{1,2,3,4,5,6,7,8,9,10,11,12},1)*{2,7,9,1,4,6,3,5,8,2,7,9}),11)=10)=--MID(E321,13,1),FALSE)))),"CNP invalid – verifică cifrele. ",IF(E321="","Lipsește CNP-ul. ",""))&amp;IF(COUNTIF('Linii borderou'!$B$5:$B$2004,B321)=0,"Nicio linie pe borderou. ","")&amp;IF(AND(I321="Numerar",N(N321)&gt;Plafon),"Numerar peste plafonul zilnic pentru această persoană ("&amp;FIXED(N321,2)&amp;" lei): plătește prin bancă. ","")))</f>
        <v/>
      </c>
    </row>
    <row r="322" spans="2:15" x14ac:dyDescent="0.2">
      <c r="B322" s="16" t="str">
        <f>IF(D322="","",MAX($B$5:B321)+1)</f>
        <v/>
      </c>
      <c r="C322" s="17"/>
      <c r="D322" s="12"/>
      <c r="E322" s="18"/>
      <c r="F322" s="12"/>
      <c r="G322" s="12"/>
      <c r="H322" s="12"/>
      <c r="I322" s="16"/>
      <c r="J322" s="19" t="str">
        <f>IF(B322="","",SUMIF('Linii borderou'!$B$5:$B$2004,B322,'Linii borderou'!$I$5:$I$2004))</f>
        <v/>
      </c>
      <c r="K322" s="19" t="str">
        <f t="shared" si="16"/>
        <v/>
      </c>
      <c r="L322" s="19" t="str">
        <f t="shared" si="17"/>
        <v/>
      </c>
      <c r="M322" s="19" t="str">
        <f t="shared" si="18"/>
        <v/>
      </c>
      <c r="N322" s="19" t="str">
        <f t="shared" si="19"/>
        <v/>
      </c>
      <c r="O322" s="20" t="str">
        <f>IF(AND(B322="",D322=""),"",TRIM(IF(COUNTIF($B$5:$B$504,B322)&gt;1,"Număr dublat. ","")&amp;IF(OR(C322="",D322="",F322="",G322="",H322="",I322=""),"Date incomplete. ","")&amp;IF(AND(E322&lt;&gt;"",NOT(AND(LEN(E322)=13,ISNUMBER(-E322),IFERROR(MOD(SUMPRODUCT(MID(E322,{1,2,3,4,5,6,7,8,9,10,11,12},1)*{2,7,9,1,4,6,3,5,8,2,7,9}),11)-9*(MOD(SUMPRODUCT(MID(E322,{1,2,3,4,5,6,7,8,9,10,11,12},1)*{2,7,9,1,4,6,3,5,8,2,7,9}),11)=10)=--MID(E322,13,1),FALSE)))),"CNP invalid – verifică cifrele. ",IF(E322="","Lipsește CNP-ul. ",""))&amp;IF(COUNTIF('Linii borderou'!$B$5:$B$2004,B322)=0,"Nicio linie pe borderou. ","")&amp;IF(AND(I322="Numerar",N(N322)&gt;Plafon),"Numerar peste plafonul zilnic pentru această persoană ("&amp;FIXED(N322,2)&amp;" lei): plătește prin bancă. ","")))</f>
        <v/>
      </c>
    </row>
    <row r="323" spans="2:15" x14ac:dyDescent="0.2">
      <c r="B323" s="16" t="str">
        <f>IF(D323="","",MAX($B$5:B322)+1)</f>
        <v/>
      </c>
      <c r="C323" s="17"/>
      <c r="D323" s="12"/>
      <c r="E323" s="18"/>
      <c r="F323" s="12"/>
      <c r="G323" s="12"/>
      <c r="H323" s="12"/>
      <c r="I323" s="16"/>
      <c r="J323" s="19" t="str">
        <f>IF(B323="","",SUMIF('Linii borderou'!$B$5:$B$2004,B323,'Linii borderou'!$I$5:$I$2004))</f>
        <v/>
      </c>
      <c r="K323" s="19" t="str">
        <f t="shared" si="16"/>
        <v/>
      </c>
      <c r="L323" s="19" t="str">
        <f t="shared" si="17"/>
        <v/>
      </c>
      <c r="M323" s="19" t="str">
        <f t="shared" si="18"/>
        <v/>
      </c>
      <c r="N323" s="19" t="str">
        <f t="shared" si="19"/>
        <v/>
      </c>
      <c r="O323" s="20" t="str">
        <f>IF(AND(B323="",D323=""),"",TRIM(IF(COUNTIF($B$5:$B$504,B323)&gt;1,"Număr dublat. ","")&amp;IF(OR(C323="",D323="",F323="",G323="",H323="",I323=""),"Date incomplete. ","")&amp;IF(AND(E323&lt;&gt;"",NOT(AND(LEN(E323)=13,ISNUMBER(-E323),IFERROR(MOD(SUMPRODUCT(MID(E323,{1,2,3,4,5,6,7,8,9,10,11,12},1)*{2,7,9,1,4,6,3,5,8,2,7,9}),11)-9*(MOD(SUMPRODUCT(MID(E323,{1,2,3,4,5,6,7,8,9,10,11,12},1)*{2,7,9,1,4,6,3,5,8,2,7,9}),11)=10)=--MID(E323,13,1),FALSE)))),"CNP invalid – verifică cifrele. ",IF(E323="","Lipsește CNP-ul. ",""))&amp;IF(COUNTIF('Linii borderou'!$B$5:$B$2004,B323)=0,"Nicio linie pe borderou. ","")&amp;IF(AND(I323="Numerar",N(N323)&gt;Plafon),"Numerar peste plafonul zilnic pentru această persoană ("&amp;FIXED(N323,2)&amp;" lei): plătește prin bancă. ","")))</f>
        <v/>
      </c>
    </row>
    <row r="324" spans="2:15" x14ac:dyDescent="0.2">
      <c r="B324" s="16" t="str">
        <f>IF(D324="","",MAX($B$5:B323)+1)</f>
        <v/>
      </c>
      <c r="C324" s="17"/>
      <c r="D324" s="12"/>
      <c r="E324" s="18"/>
      <c r="F324" s="12"/>
      <c r="G324" s="12"/>
      <c r="H324" s="12"/>
      <c r="I324" s="16"/>
      <c r="J324" s="19" t="str">
        <f>IF(B324="","",SUMIF('Linii borderou'!$B$5:$B$2004,B324,'Linii borderou'!$I$5:$I$2004))</f>
        <v/>
      </c>
      <c r="K324" s="19" t="str">
        <f t="shared" si="16"/>
        <v/>
      </c>
      <c r="L324" s="19" t="str">
        <f t="shared" si="17"/>
        <v/>
      </c>
      <c r="M324" s="19" t="str">
        <f t="shared" si="18"/>
        <v/>
      </c>
      <c r="N324" s="19" t="str">
        <f t="shared" si="19"/>
        <v/>
      </c>
      <c r="O324" s="20" t="str">
        <f>IF(AND(B324="",D324=""),"",TRIM(IF(COUNTIF($B$5:$B$504,B324)&gt;1,"Număr dublat. ","")&amp;IF(OR(C324="",D324="",F324="",G324="",H324="",I324=""),"Date incomplete. ","")&amp;IF(AND(E324&lt;&gt;"",NOT(AND(LEN(E324)=13,ISNUMBER(-E324),IFERROR(MOD(SUMPRODUCT(MID(E324,{1,2,3,4,5,6,7,8,9,10,11,12},1)*{2,7,9,1,4,6,3,5,8,2,7,9}),11)-9*(MOD(SUMPRODUCT(MID(E324,{1,2,3,4,5,6,7,8,9,10,11,12},1)*{2,7,9,1,4,6,3,5,8,2,7,9}),11)=10)=--MID(E324,13,1),FALSE)))),"CNP invalid – verifică cifrele. ",IF(E324="","Lipsește CNP-ul. ",""))&amp;IF(COUNTIF('Linii borderou'!$B$5:$B$2004,B324)=0,"Nicio linie pe borderou. ","")&amp;IF(AND(I324="Numerar",N(N324)&gt;Plafon),"Numerar peste plafonul zilnic pentru această persoană ("&amp;FIXED(N324,2)&amp;" lei): plătește prin bancă. ","")))</f>
        <v/>
      </c>
    </row>
    <row r="325" spans="2:15" x14ac:dyDescent="0.2">
      <c r="B325" s="16" t="str">
        <f>IF(D325="","",MAX($B$5:B324)+1)</f>
        <v/>
      </c>
      <c r="C325" s="17"/>
      <c r="D325" s="12"/>
      <c r="E325" s="18"/>
      <c r="F325" s="12"/>
      <c r="G325" s="12"/>
      <c r="H325" s="12"/>
      <c r="I325" s="16"/>
      <c r="J325" s="19" t="str">
        <f>IF(B325="","",SUMIF('Linii borderou'!$B$5:$B$2004,B325,'Linii borderou'!$I$5:$I$2004))</f>
        <v/>
      </c>
      <c r="K325" s="19" t="str">
        <f t="shared" ref="K325:K388" si="20">IF(OR(B325="",H325=""),"",ROUND(J325*IFERROR(VLOOKUP(H325,TabelAch,2,FALSE),0),2))</f>
        <v/>
      </c>
      <c r="L325" s="19" t="str">
        <f t="shared" ref="L325:L388" si="21">IF(OR(B325="",H325=""),"",ROUND(J325*IFERROR(VLOOKUP(H325,TabelAch,3,FALSE),0),2))</f>
        <v/>
      </c>
      <c r="M325" s="19" t="str">
        <f t="shared" ref="M325:M388" si="22">IF(B325="","",J325-N(K325)-N(L325))</f>
        <v/>
      </c>
      <c r="N325" s="19" t="str">
        <f t="shared" ref="N325:N388" si="23">IF(OR(B325="",E325=""),"",SUMIFS($M$5:$M$504,$E$5:$E$504,E325,$C$5:$C$504,C325,$I$5:$I$504,"Numerar"))</f>
        <v/>
      </c>
      <c r="O325" s="20" t="str">
        <f>IF(AND(B325="",D325=""),"",TRIM(IF(COUNTIF($B$5:$B$504,B325)&gt;1,"Număr dublat. ","")&amp;IF(OR(C325="",D325="",F325="",G325="",H325="",I325=""),"Date incomplete. ","")&amp;IF(AND(E325&lt;&gt;"",NOT(AND(LEN(E325)=13,ISNUMBER(-E325),IFERROR(MOD(SUMPRODUCT(MID(E325,{1,2,3,4,5,6,7,8,9,10,11,12},1)*{2,7,9,1,4,6,3,5,8,2,7,9}),11)-9*(MOD(SUMPRODUCT(MID(E325,{1,2,3,4,5,6,7,8,9,10,11,12},1)*{2,7,9,1,4,6,3,5,8,2,7,9}),11)=10)=--MID(E325,13,1),FALSE)))),"CNP invalid – verifică cifrele. ",IF(E325="","Lipsește CNP-ul. ",""))&amp;IF(COUNTIF('Linii borderou'!$B$5:$B$2004,B325)=0,"Nicio linie pe borderou. ","")&amp;IF(AND(I325="Numerar",N(N325)&gt;Plafon),"Numerar peste plafonul zilnic pentru această persoană ("&amp;FIXED(N325,2)&amp;" lei): plătește prin bancă. ","")))</f>
        <v/>
      </c>
    </row>
    <row r="326" spans="2:15" x14ac:dyDescent="0.2">
      <c r="B326" s="16" t="str">
        <f>IF(D326="","",MAX($B$5:B325)+1)</f>
        <v/>
      </c>
      <c r="C326" s="17"/>
      <c r="D326" s="12"/>
      <c r="E326" s="18"/>
      <c r="F326" s="12"/>
      <c r="G326" s="12"/>
      <c r="H326" s="12"/>
      <c r="I326" s="16"/>
      <c r="J326" s="19" t="str">
        <f>IF(B326="","",SUMIF('Linii borderou'!$B$5:$B$2004,B326,'Linii borderou'!$I$5:$I$2004))</f>
        <v/>
      </c>
      <c r="K326" s="19" t="str">
        <f t="shared" si="20"/>
        <v/>
      </c>
      <c r="L326" s="19" t="str">
        <f t="shared" si="21"/>
        <v/>
      </c>
      <c r="M326" s="19" t="str">
        <f t="shared" si="22"/>
        <v/>
      </c>
      <c r="N326" s="19" t="str">
        <f t="shared" si="23"/>
        <v/>
      </c>
      <c r="O326" s="20" t="str">
        <f>IF(AND(B326="",D326=""),"",TRIM(IF(COUNTIF($B$5:$B$504,B326)&gt;1,"Număr dublat. ","")&amp;IF(OR(C326="",D326="",F326="",G326="",H326="",I326=""),"Date incomplete. ","")&amp;IF(AND(E326&lt;&gt;"",NOT(AND(LEN(E326)=13,ISNUMBER(-E326),IFERROR(MOD(SUMPRODUCT(MID(E326,{1,2,3,4,5,6,7,8,9,10,11,12},1)*{2,7,9,1,4,6,3,5,8,2,7,9}),11)-9*(MOD(SUMPRODUCT(MID(E326,{1,2,3,4,5,6,7,8,9,10,11,12},1)*{2,7,9,1,4,6,3,5,8,2,7,9}),11)=10)=--MID(E326,13,1),FALSE)))),"CNP invalid – verifică cifrele. ",IF(E326="","Lipsește CNP-ul. ",""))&amp;IF(COUNTIF('Linii borderou'!$B$5:$B$2004,B326)=0,"Nicio linie pe borderou. ","")&amp;IF(AND(I326="Numerar",N(N326)&gt;Plafon),"Numerar peste plafonul zilnic pentru această persoană ("&amp;FIXED(N326,2)&amp;" lei): plătește prin bancă. ","")))</f>
        <v/>
      </c>
    </row>
    <row r="327" spans="2:15" x14ac:dyDescent="0.2">
      <c r="B327" s="16" t="str">
        <f>IF(D327="","",MAX($B$5:B326)+1)</f>
        <v/>
      </c>
      <c r="C327" s="17"/>
      <c r="D327" s="12"/>
      <c r="E327" s="18"/>
      <c r="F327" s="12"/>
      <c r="G327" s="12"/>
      <c r="H327" s="12"/>
      <c r="I327" s="16"/>
      <c r="J327" s="19" t="str">
        <f>IF(B327="","",SUMIF('Linii borderou'!$B$5:$B$2004,B327,'Linii borderou'!$I$5:$I$2004))</f>
        <v/>
      </c>
      <c r="K327" s="19" t="str">
        <f t="shared" si="20"/>
        <v/>
      </c>
      <c r="L327" s="19" t="str">
        <f t="shared" si="21"/>
        <v/>
      </c>
      <c r="M327" s="19" t="str">
        <f t="shared" si="22"/>
        <v/>
      </c>
      <c r="N327" s="19" t="str">
        <f t="shared" si="23"/>
        <v/>
      </c>
      <c r="O327" s="20" t="str">
        <f>IF(AND(B327="",D327=""),"",TRIM(IF(COUNTIF($B$5:$B$504,B327)&gt;1,"Număr dublat. ","")&amp;IF(OR(C327="",D327="",F327="",G327="",H327="",I327=""),"Date incomplete. ","")&amp;IF(AND(E327&lt;&gt;"",NOT(AND(LEN(E327)=13,ISNUMBER(-E327),IFERROR(MOD(SUMPRODUCT(MID(E327,{1,2,3,4,5,6,7,8,9,10,11,12},1)*{2,7,9,1,4,6,3,5,8,2,7,9}),11)-9*(MOD(SUMPRODUCT(MID(E327,{1,2,3,4,5,6,7,8,9,10,11,12},1)*{2,7,9,1,4,6,3,5,8,2,7,9}),11)=10)=--MID(E327,13,1),FALSE)))),"CNP invalid – verifică cifrele. ",IF(E327="","Lipsește CNP-ul. ",""))&amp;IF(COUNTIF('Linii borderou'!$B$5:$B$2004,B327)=0,"Nicio linie pe borderou. ","")&amp;IF(AND(I327="Numerar",N(N327)&gt;Plafon),"Numerar peste plafonul zilnic pentru această persoană ("&amp;FIXED(N327,2)&amp;" lei): plătește prin bancă. ","")))</f>
        <v/>
      </c>
    </row>
    <row r="328" spans="2:15" x14ac:dyDescent="0.2">
      <c r="B328" s="16" t="str">
        <f>IF(D328="","",MAX($B$5:B327)+1)</f>
        <v/>
      </c>
      <c r="C328" s="17"/>
      <c r="D328" s="12"/>
      <c r="E328" s="18"/>
      <c r="F328" s="12"/>
      <c r="G328" s="12"/>
      <c r="H328" s="12"/>
      <c r="I328" s="16"/>
      <c r="J328" s="19" t="str">
        <f>IF(B328="","",SUMIF('Linii borderou'!$B$5:$B$2004,B328,'Linii borderou'!$I$5:$I$2004))</f>
        <v/>
      </c>
      <c r="K328" s="19" t="str">
        <f t="shared" si="20"/>
        <v/>
      </c>
      <c r="L328" s="19" t="str">
        <f t="shared" si="21"/>
        <v/>
      </c>
      <c r="M328" s="19" t="str">
        <f t="shared" si="22"/>
        <v/>
      </c>
      <c r="N328" s="19" t="str">
        <f t="shared" si="23"/>
        <v/>
      </c>
      <c r="O328" s="20" t="str">
        <f>IF(AND(B328="",D328=""),"",TRIM(IF(COUNTIF($B$5:$B$504,B328)&gt;1,"Număr dublat. ","")&amp;IF(OR(C328="",D328="",F328="",G328="",H328="",I328=""),"Date incomplete. ","")&amp;IF(AND(E328&lt;&gt;"",NOT(AND(LEN(E328)=13,ISNUMBER(-E328),IFERROR(MOD(SUMPRODUCT(MID(E328,{1,2,3,4,5,6,7,8,9,10,11,12},1)*{2,7,9,1,4,6,3,5,8,2,7,9}),11)-9*(MOD(SUMPRODUCT(MID(E328,{1,2,3,4,5,6,7,8,9,10,11,12},1)*{2,7,9,1,4,6,3,5,8,2,7,9}),11)=10)=--MID(E328,13,1),FALSE)))),"CNP invalid – verifică cifrele. ",IF(E328="","Lipsește CNP-ul. ",""))&amp;IF(COUNTIF('Linii borderou'!$B$5:$B$2004,B328)=0,"Nicio linie pe borderou. ","")&amp;IF(AND(I328="Numerar",N(N328)&gt;Plafon),"Numerar peste plafonul zilnic pentru această persoană ("&amp;FIXED(N328,2)&amp;" lei): plătește prin bancă. ","")))</f>
        <v/>
      </c>
    </row>
    <row r="329" spans="2:15" x14ac:dyDescent="0.2">
      <c r="B329" s="16" t="str">
        <f>IF(D329="","",MAX($B$5:B328)+1)</f>
        <v/>
      </c>
      <c r="C329" s="17"/>
      <c r="D329" s="12"/>
      <c r="E329" s="18"/>
      <c r="F329" s="12"/>
      <c r="G329" s="12"/>
      <c r="H329" s="12"/>
      <c r="I329" s="16"/>
      <c r="J329" s="19" t="str">
        <f>IF(B329="","",SUMIF('Linii borderou'!$B$5:$B$2004,B329,'Linii borderou'!$I$5:$I$2004))</f>
        <v/>
      </c>
      <c r="K329" s="19" t="str">
        <f t="shared" si="20"/>
        <v/>
      </c>
      <c r="L329" s="19" t="str">
        <f t="shared" si="21"/>
        <v/>
      </c>
      <c r="M329" s="19" t="str">
        <f t="shared" si="22"/>
        <v/>
      </c>
      <c r="N329" s="19" t="str">
        <f t="shared" si="23"/>
        <v/>
      </c>
      <c r="O329" s="20" t="str">
        <f>IF(AND(B329="",D329=""),"",TRIM(IF(COUNTIF($B$5:$B$504,B329)&gt;1,"Număr dublat. ","")&amp;IF(OR(C329="",D329="",F329="",G329="",H329="",I329=""),"Date incomplete. ","")&amp;IF(AND(E329&lt;&gt;"",NOT(AND(LEN(E329)=13,ISNUMBER(-E329),IFERROR(MOD(SUMPRODUCT(MID(E329,{1,2,3,4,5,6,7,8,9,10,11,12},1)*{2,7,9,1,4,6,3,5,8,2,7,9}),11)-9*(MOD(SUMPRODUCT(MID(E329,{1,2,3,4,5,6,7,8,9,10,11,12},1)*{2,7,9,1,4,6,3,5,8,2,7,9}),11)=10)=--MID(E329,13,1),FALSE)))),"CNP invalid – verifică cifrele. ",IF(E329="","Lipsește CNP-ul. ",""))&amp;IF(COUNTIF('Linii borderou'!$B$5:$B$2004,B329)=0,"Nicio linie pe borderou. ","")&amp;IF(AND(I329="Numerar",N(N329)&gt;Plafon),"Numerar peste plafonul zilnic pentru această persoană ("&amp;FIXED(N329,2)&amp;" lei): plătește prin bancă. ","")))</f>
        <v/>
      </c>
    </row>
    <row r="330" spans="2:15" x14ac:dyDescent="0.2">
      <c r="B330" s="16" t="str">
        <f>IF(D330="","",MAX($B$5:B329)+1)</f>
        <v/>
      </c>
      <c r="C330" s="17"/>
      <c r="D330" s="12"/>
      <c r="E330" s="18"/>
      <c r="F330" s="12"/>
      <c r="G330" s="12"/>
      <c r="H330" s="12"/>
      <c r="I330" s="16"/>
      <c r="J330" s="19" t="str">
        <f>IF(B330="","",SUMIF('Linii borderou'!$B$5:$B$2004,B330,'Linii borderou'!$I$5:$I$2004))</f>
        <v/>
      </c>
      <c r="K330" s="19" t="str">
        <f t="shared" si="20"/>
        <v/>
      </c>
      <c r="L330" s="19" t="str">
        <f t="shared" si="21"/>
        <v/>
      </c>
      <c r="M330" s="19" t="str">
        <f t="shared" si="22"/>
        <v/>
      </c>
      <c r="N330" s="19" t="str">
        <f t="shared" si="23"/>
        <v/>
      </c>
      <c r="O330" s="20" t="str">
        <f>IF(AND(B330="",D330=""),"",TRIM(IF(COUNTIF($B$5:$B$504,B330)&gt;1,"Număr dublat. ","")&amp;IF(OR(C330="",D330="",F330="",G330="",H330="",I330=""),"Date incomplete. ","")&amp;IF(AND(E330&lt;&gt;"",NOT(AND(LEN(E330)=13,ISNUMBER(-E330),IFERROR(MOD(SUMPRODUCT(MID(E330,{1,2,3,4,5,6,7,8,9,10,11,12},1)*{2,7,9,1,4,6,3,5,8,2,7,9}),11)-9*(MOD(SUMPRODUCT(MID(E330,{1,2,3,4,5,6,7,8,9,10,11,12},1)*{2,7,9,1,4,6,3,5,8,2,7,9}),11)=10)=--MID(E330,13,1),FALSE)))),"CNP invalid – verifică cifrele. ",IF(E330="","Lipsește CNP-ul. ",""))&amp;IF(COUNTIF('Linii borderou'!$B$5:$B$2004,B330)=0,"Nicio linie pe borderou. ","")&amp;IF(AND(I330="Numerar",N(N330)&gt;Plafon),"Numerar peste plafonul zilnic pentru această persoană ("&amp;FIXED(N330,2)&amp;" lei): plătește prin bancă. ","")))</f>
        <v/>
      </c>
    </row>
    <row r="331" spans="2:15" x14ac:dyDescent="0.2">
      <c r="B331" s="16" t="str">
        <f>IF(D331="","",MAX($B$5:B330)+1)</f>
        <v/>
      </c>
      <c r="C331" s="17"/>
      <c r="D331" s="12"/>
      <c r="E331" s="18"/>
      <c r="F331" s="12"/>
      <c r="G331" s="12"/>
      <c r="H331" s="12"/>
      <c r="I331" s="16"/>
      <c r="J331" s="19" t="str">
        <f>IF(B331="","",SUMIF('Linii borderou'!$B$5:$B$2004,B331,'Linii borderou'!$I$5:$I$2004))</f>
        <v/>
      </c>
      <c r="K331" s="19" t="str">
        <f t="shared" si="20"/>
        <v/>
      </c>
      <c r="L331" s="19" t="str">
        <f t="shared" si="21"/>
        <v/>
      </c>
      <c r="M331" s="19" t="str">
        <f t="shared" si="22"/>
        <v/>
      </c>
      <c r="N331" s="19" t="str">
        <f t="shared" si="23"/>
        <v/>
      </c>
      <c r="O331" s="20" t="str">
        <f>IF(AND(B331="",D331=""),"",TRIM(IF(COUNTIF($B$5:$B$504,B331)&gt;1,"Număr dublat. ","")&amp;IF(OR(C331="",D331="",F331="",G331="",H331="",I331=""),"Date incomplete. ","")&amp;IF(AND(E331&lt;&gt;"",NOT(AND(LEN(E331)=13,ISNUMBER(-E331),IFERROR(MOD(SUMPRODUCT(MID(E331,{1,2,3,4,5,6,7,8,9,10,11,12},1)*{2,7,9,1,4,6,3,5,8,2,7,9}),11)-9*(MOD(SUMPRODUCT(MID(E331,{1,2,3,4,5,6,7,8,9,10,11,12},1)*{2,7,9,1,4,6,3,5,8,2,7,9}),11)=10)=--MID(E331,13,1),FALSE)))),"CNP invalid – verifică cifrele. ",IF(E331="","Lipsește CNP-ul. ",""))&amp;IF(COUNTIF('Linii borderou'!$B$5:$B$2004,B331)=0,"Nicio linie pe borderou. ","")&amp;IF(AND(I331="Numerar",N(N331)&gt;Plafon),"Numerar peste plafonul zilnic pentru această persoană ("&amp;FIXED(N331,2)&amp;" lei): plătește prin bancă. ","")))</f>
        <v/>
      </c>
    </row>
    <row r="332" spans="2:15" x14ac:dyDescent="0.2">
      <c r="B332" s="16" t="str">
        <f>IF(D332="","",MAX($B$5:B331)+1)</f>
        <v/>
      </c>
      <c r="C332" s="17"/>
      <c r="D332" s="12"/>
      <c r="E332" s="18"/>
      <c r="F332" s="12"/>
      <c r="G332" s="12"/>
      <c r="H332" s="12"/>
      <c r="I332" s="16"/>
      <c r="J332" s="19" t="str">
        <f>IF(B332="","",SUMIF('Linii borderou'!$B$5:$B$2004,B332,'Linii borderou'!$I$5:$I$2004))</f>
        <v/>
      </c>
      <c r="K332" s="19" t="str">
        <f t="shared" si="20"/>
        <v/>
      </c>
      <c r="L332" s="19" t="str">
        <f t="shared" si="21"/>
        <v/>
      </c>
      <c r="M332" s="19" t="str">
        <f t="shared" si="22"/>
        <v/>
      </c>
      <c r="N332" s="19" t="str">
        <f t="shared" si="23"/>
        <v/>
      </c>
      <c r="O332" s="20" t="str">
        <f>IF(AND(B332="",D332=""),"",TRIM(IF(COUNTIF($B$5:$B$504,B332)&gt;1,"Număr dublat. ","")&amp;IF(OR(C332="",D332="",F332="",G332="",H332="",I332=""),"Date incomplete. ","")&amp;IF(AND(E332&lt;&gt;"",NOT(AND(LEN(E332)=13,ISNUMBER(-E332),IFERROR(MOD(SUMPRODUCT(MID(E332,{1,2,3,4,5,6,7,8,9,10,11,12},1)*{2,7,9,1,4,6,3,5,8,2,7,9}),11)-9*(MOD(SUMPRODUCT(MID(E332,{1,2,3,4,5,6,7,8,9,10,11,12},1)*{2,7,9,1,4,6,3,5,8,2,7,9}),11)=10)=--MID(E332,13,1),FALSE)))),"CNP invalid – verifică cifrele. ",IF(E332="","Lipsește CNP-ul. ",""))&amp;IF(COUNTIF('Linii borderou'!$B$5:$B$2004,B332)=0,"Nicio linie pe borderou. ","")&amp;IF(AND(I332="Numerar",N(N332)&gt;Plafon),"Numerar peste plafonul zilnic pentru această persoană ("&amp;FIXED(N332,2)&amp;" lei): plătește prin bancă. ","")))</f>
        <v/>
      </c>
    </row>
    <row r="333" spans="2:15" x14ac:dyDescent="0.2">
      <c r="B333" s="16" t="str">
        <f>IF(D333="","",MAX($B$5:B332)+1)</f>
        <v/>
      </c>
      <c r="C333" s="17"/>
      <c r="D333" s="12"/>
      <c r="E333" s="18"/>
      <c r="F333" s="12"/>
      <c r="G333" s="12"/>
      <c r="H333" s="12"/>
      <c r="I333" s="16"/>
      <c r="J333" s="19" t="str">
        <f>IF(B333="","",SUMIF('Linii borderou'!$B$5:$B$2004,B333,'Linii borderou'!$I$5:$I$2004))</f>
        <v/>
      </c>
      <c r="K333" s="19" t="str">
        <f t="shared" si="20"/>
        <v/>
      </c>
      <c r="L333" s="19" t="str">
        <f t="shared" si="21"/>
        <v/>
      </c>
      <c r="M333" s="19" t="str">
        <f t="shared" si="22"/>
        <v/>
      </c>
      <c r="N333" s="19" t="str">
        <f t="shared" si="23"/>
        <v/>
      </c>
      <c r="O333" s="20" t="str">
        <f>IF(AND(B333="",D333=""),"",TRIM(IF(COUNTIF($B$5:$B$504,B333)&gt;1,"Număr dublat. ","")&amp;IF(OR(C333="",D333="",F333="",G333="",H333="",I333=""),"Date incomplete. ","")&amp;IF(AND(E333&lt;&gt;"",NOT(AND(LEN(E333)=13,ISNUMBER(-E333),IFERROR(MOD(SUMPRODUCT(MID(E333,{1,2,3,4,5,6,7,8,9,10,11,12},1)*{2,7,9,1,4,6,3,5,8,2,7,9}),11)-9*(MOD(SUMPRODUCT(MID(E333,{1,2,3,4,5,6,7,8,9,10,11,12},1)*{2,7,9,1,4,6,3,5,8,2,7,9}),11)=10)=--MID(E333,13,1),FALSE)))),"CNP invalid – verifică cifrele. ",IF(E333="","Lipsește CNP-ul. ",""))&amp;IF(COUNTIF('Linii borderou'!$B$5:$B$2004,B333)=0,"Nicio linie pe borderou. ","")&amp;IF(AND(I333="Numerar",N(N333)&gt;Plafon),"Numerar peste plafonul zilnic pentru această persoană ("&amp;FIXED(N333,2)&amp;" lei): plătește prin bancă. ","")))</f>
        <v/>
      </c>
    </row>
    <row r="334" spans="2:15" x14ac:dyDescent="0.2">
      <c r="B334" s="16" t="str">
        <f>IF(D334="","",MAX($B$5:B333)+1)</f>
        <v/>
      </c>
      <c r="C334" s="17"/>
      <c r="D334" s="12"/>
      <c r="E334" s="18"/>
      <c r="F334" s="12"/>
      <c r="G334" s="12"/>
      <c r="H334" s="12"/>
      <c r="I334" s="16"/>
      <c r="J334" s="19" t="str">
        <f>IF(B334="","",SUMIF('Linii borderou'!$B$5:$B$2004,B334,'Linii borderou'!$I$5:$I$2004))</f>
        <v/>
      </c>
      <c r="K334" s="19" t="str">
        <f t="shared" si="20"/>
        <v/>
      </c>
      <c r="L334" s="19" t="str">
        <f t="shared" si="21"/>
        <v/>
      </c>
      <c r="M334" s="19" t="str">
        <f t="shared" si="22"/>
        <v/>
      </c>
      <c r="N334" s="19" t="str">
        <f t="shared" si="23"/>
        <v/>
      </c>
      <c r="O334" s="20" t="str">
        <f>IF(AND(B334="",D334=""),"",TRIM(IF(COUNTIF($B$5:$B$504,B334)&gt;1,"Număr dublat. ","")&amp;IF(OR(C334="",D334="",F334="",G334="",H334="",I334=""),"Date incomplete. ","")&amp;IF(AND(E334&lt;&gt;"",NOT(AND(LEN(E334)=13,ISNUMBER(-E334),IFERROR(MOD(SUMPRODUCT(MID(E334,{1,2,3,4,5,6,7,8,9,10,11,12},1)*{2,7,9,1,4,6,3,5,8,2,7,9}),11)-9*(MOD(SUMPRODUCT(MID(E334,{1,2,3,4,5,6,7,8,9,10,11,12},1)*{2,7,9,1,4,6,3,5,8,2,7,9}),11)=10)=--MID(E334,13,1),FALSE)))),"CNP invalid – verifică cifrele. ",IF(E334="","Lipsește CNP-ul. ",""))&amp;IF(COUNTIF('Linii borderou'!$B$5:$B$2004,B334)=0,"Nicio linie pe borderou. ","")&amp;IF(AND(I334="Numerar",N(N334)&gt;Plafon),"Numerar peste plafonul zilnic pentru această persoană ("&amp;FIXED(N334,2)&amp;" lei): plătește prin bancă. ","")))</f>
        <v/>
      </c>
    </row>
    <row r="335" spans="2:15" x14ac:dyDescent="0.2">
      <c r="B335" s="16" t="str">
        <f>IF(D335="","",MAX($B$5:B334)+1)</f>
        <v/>
      </c>
      <c r="C335" s="17"/>
      <c r="D335" s="12"/>
      <c r="E335" s="18"/>
      <c r="F335" s="12"/>
      <c r="G335" s="12"/>
      <c r="H335" s="12"/>
      <c r="I335" s="16"/>
      <c r="J335" s="19" t="str">
        <f>IF(B335="","",SUMIF('Linii borderou'!$B$5:$B$2004,B335,'Linii borderou'!$I$5:$I$2004))</f>
        <v/>
      </c>
      <c r="K335" s="19" t="str">
        <f t="shared" si="20"/>
        <v/>
      </c>
      <c r="L335" s="19" t="str">
        <f t="shared" si="21"/>
        <v/>
      </c>
      <c r="M335" s="19" t="str">
        <f t="shared" si="22"/>
        <v/>
      </c>
      <c r="N335" s="19" t="str">
        <f t="shared" si="23"/>
        <v/>
      </c>
      <c r="O335" s="20" t="str">
        <f>IF(AND(B335="",D335=""),"",TRIM(IF(COUNTIF($B$5:$B$504,B335)&gt;1,"Număr dublat. ","")&amp;IF(OR(C335="",D335="",F335="",G335="",H335="",I335=""),"Date incomplete. ","")&amp;IF(AND(E335&lt;&gt;"",NOT(AND(LEN(E335)=13,ISNUMBER(-E335),IFERROR(MOD(SUMPRODUCT(MID(E335,{1,2,3,4,5,6,7,8,9,10,11,12},1)*{2,7,9,1,4,6,3,5,8,2,7,9}),11)-9*(MOD(SUMPRODUCT(MID(E335,{1,2,3,4,5,6,7,8,9,10,11,12},1)*{2,7,9,1,4,6,3,5,8,2,7,9}),11)=10)=--MID(E335,13,1),FALSE)))),"CNP invalid – verifică cifrele. ",IF(E335="","Lipsește CNP-ul. ",""))&amp;IF(COUNTIF('Linii borderou'!$B$5:$B$2004,B335)=0,"Nicio linie pe borderou. ","")&amp;IF(AND(I335="Numerar",N(N335)&gt;Plafon),"Numerar peste plafonul zilnic pentru această persoană ("&amp;FIXED(N335,2)&amp;" lei): plătește prin bancă. ","")))</f>
        <v/>
      </c>
    </row>
    <row r="336" spans="2:15" x14ac:dyDescent="0.2">
      <c r="B336" s="16" t="str">
        <f>IF(D336="","",MAX($B$5:B335)+1)</f>
        <v/>
      </c>
      <c r="C336" s="17"/>
      <c r="D336" s="12"/>
      <c r="E336" s="18"/>
      <c r="F336" s="12"/>
      <c r="G336" s="12"/>
      <c r="H336" s="12"/>
      <c r="I336" s="16"/>
      <c r="J336" s="19" t="str">
        <f>IF(B336="","",SUMIF('Linii borderou'!$B$5:$B$2004,B336,'Linii borderou'!$I$5:$I$2004))</f>
        <v/>
      </c>
      <c r="K336" s="19" t="str">
        <f t="shared" si="20"/>
        <v/>
      </c>
      <c r="L336" s="19" t="str">
        <f t="shared" si="21"/>
        <v/>
      </c>
      <c r="M336" s="19" t="str">
        <f t="shared" si="22"/>
        <v/>
      </c>
      <c r="N336" s="19" t="str">
        <f t="shared" si="23"/>
        <v/>
      </c>
      <c r="O336" s="20" t="str">
        <f>IF(AND(B336="",D336=""),"",TRIM(IF(COUNTIF($B$5:$B$504,B336)&gt;1,"Număr dublat. ","")&amp;IF(OR(C336="",D336="",F336="",G336="",H336="",I336=""),"Date incomplete. ","")&amp;IF(AND(E336&lt;&gt;"",NOT(AND(LEN(E336)=13,ISNUMBER(-E336),IFERROR(MOD(SUMPRODUCT(MID(E336,{1,2,3,4,5,6,7,8,9,10,11,12},1)*{2,7,9,1,4,6,3,5,8,2,7,9}),11)-9*(MOD(SUMPRODUCT(MID(E336,{1,2,3,4,5,6,7,8,9,10,11,12},1)*{2,7,9,1,4,6,3,5,8,2,7,9}),11)=10)=--MID(E336,13,1),FALSE)))),"CNP invalid – verifică cifrele. ",IF(E336="","Lipsește CNP-ul. ",""))&amp;IF(COUNTIF('Linii borderou'!$B$5:$B$2004,B336)=0,"Nicio linie pe borderou. ","")&amp;IF(AND(I336="Numerar",N(N336)&gt;Plafon),"Numerar peste plafonul zilnic pentru această persoană ("&amp;FIXED(N336,2)&amp;" lei): plătește prin bancă. ","")))</f>
        <v/>
      </c>
    </row>
    <row r="337" spans="2:15" x14ac:dyDescent="0.2">
      <c r="B337" s="16" t="str">
        <f>IF(D337="","",MAX($B$5:B336)+1)</f>
        <v/>
      </c>
      <c r="C337" s="17"/>
      <c r="D337" s="12"/>
      <c r="E337" s="18"/>
      <c r="F337" s="12"/>
      <c r="G337" s="12"/>
      <c r="H337" s="12"/>
      <c r="I337" s="16"/>
      <c r="J337" s="19" t="str">
        <f>IF(B337="","",SUMIF('Linii borderou'!$B$5:$B$2004,B337,'Linii borderou'!$I$5:$I$2004))</f>
        <v/>
      </c>
      <c r="K337" s="19" t="str">
        <f t="shared" si="20"/>
        <v/>
      </c>
      <c r="L337" s="19" t="str">
        <f t="shared" si="21"/>
        <v/>
      </c>
      <c r="M337" s="19" t="str">
        <f t="shared" si="22"/>
        <v/>
      </c>
      <c r="N337" s="19" t="str">
        <f t="shared" si="23"/>
        <v/>
      </c>
      <c r="O337" s="20" t="str">
        <f>IF(AND(B337="",D337=""),"",TRIM(IF(COUNTIF($B$5:$B$504,B337)&gt;1,"Număr dublat. ","")&amp;IF(OR(C337="",D337="",F337="",G337="",H337="",I337=""),"Date incomplete. ","")&amp;IF(AND(E337&lt;&gt;"",NOT(AND(LEN(E337)=13,ISNUMBER(-E337),IFERROR(MOD(SUMPRODUCT(MID(E337,{1,2,3,4,5,6,7,8,9,10,11,12},1)*{2,7,9,1,4,6,3,5,8,2,7,9}),11)-9*(MOD(SUMPRODUCT(MID(E337,{1,2,3,4,5,6,7,8,9,10,11,12},1)*{2,7,9,1,4,6,3,5,8,2,7,9}),11)=10)=--MID(E337,13,1),FALSE)))),"CNP invalid – verifică cifrele. ",IF(E337="","Lipsește CNP-ul. ",""))&amp;IF(COUNTIF('Linii borderou'!$B$5:$B$2004,B337)=0,"Nicio linie pe borderou. ","")&amp;IF(AND(I337="Numerar",N(N337)&gt;Plafon),"Numerar peste plafonul zilnic pentru această persoană ("&amp;FIXED(N337,2)&amp;" lei): plătește prin bancă. ","")))</f>
        <v/>
      </c>
    </row>
    <row r="338" spans="2:15" x14ac:dyDescent="0.2">
      <c r="B338" s="16" t="str">
        <f>IF(D338="","",MAX($B$5:B337)+1)</f>
        <v/>
      </c>
      <c r="C338" s="17"/>
      <c r="D338" s="12"/>
      <c r="E338" s="18"/>
      <c r="F338" s="12"/>
      <c r="G338" s="12"/>
      <c r="H338" s="12"/>
      <c r="I338" s="16"/>
      <c r="J338" s="19" t="str">
        <f>IF(B338="","",SUMIF('Linii borderou'!$B$5:$B$2004,B338,'Linii borderou'!$I$5:$I$2004))</f>
        <v/>
      </c>
      <c r="K338" s="19" t="str">
        <f t="shared" si="20"/>
        <v/>
      </c>
      <c r="L338" s="19" t="str">
        <f t="shared" si="21"/>
        <v/>
      </c>
      <c r="M338" s="19" t="str">
        <f t="shared" si="22"/>
        <v/>
      </c>
      <c r="N338" s="19" t="str">
        <f t="shared" si="23"/>
        <v/>
      </c>
      <c r="O338" s="20" t="str">
        <f>IF(AND(B338="",D338=""),"",TRIM(IF(COUNTIF($B$5:$B$504,B338)&gt;1,"Număr dublat. ","")&amp;IF(OR(C338="",D338="",F338="",G338="",H338="",I338=""),"Date incomplete. ","")&amp;IF(AND(E338&lt;&gt;"",NOT(AND(LEN(E338)=13,ISNUMBER(-E338),IFERROR(MOD(SUMPRODUCT(MID(E338,{1,2,3,4,5,6,7,8,9,10,11,12},1)*{2,7,9,1,4,6,3,5,8,2,7,9}),11)-9*(MOD(SUMPRODUCT(MID(E338,{1,2,3,4,5,6,7,8,9,10,11,12},1)*{2,7,9,1,4,6,3,5,8,2,7,9}),11)=10)=--MID(E338,13,1),FALSE)))),"CNP invalid – verifică cifrele. ",IF(E338="","Lipsește CNP-ul. ",""))&amp;IF(COUNTIF('Linii borderou'!$B$5:$B$2004,B338)=0,"Nicio linie pe borderou. ","")&amp;IF(AND(I338="Numerar",N(N338)&gt;Plafon),"Numerar peste plafonul zilnic pentru această persoană ("&amp;FIXED(N338,2)&amp;" lei): plătește prin bancă. ","")))</f>
        <v/>
      </c>
    </row>
    <row r="339" spans="2:15" x14ac:dyDescent="0.2">
      <c r="B339" s="16" t="str">
        <f>IF(D339="","",MAX($B$5:B338)+1)</f>
        <v/>
      </c>
      <c r="C339" s="17"/>
      <c r="D339" s="12"/>
      <c r="E339" s="18"/>
      <c r="F339" s="12"/>
      <c r="G339" s="12"/>
      <c r="H339" s="12"/>
      <c r="I339" s="16"/>
      <c r="J339" s="19" t="str">
        <f>IF(B339="","",SUMIF('Linii borderou'!$B$5:$B$2004,B339,'Linii borderou'!$I$5:$I$2004))</f>
        <v/>
      </c>
      <c r="K339" s="19" t="str">
        <f t="shared" si="20"/>
        <v/>
      </c>
      <c r="L339" s="19" t="str">
        <f t="shared" si="21"/>
        <v/>
      </c>
      <c r="M339" s="19" t="str">
        <f t="shared" si="22"/>
        <v/>
      </c>
      <c r="N339" s="19" t="str">
        <f t="shared" si="23"/>
        <v/>
      </c>
      <c r="O339" s="20" t="str">
        <f>IF(AND(B339="",D339=""),"",TRIM(IF(COUNTIF($B$5:$B$504,B339)&gt;1,"Număr dublat. ","")&amp;IF(OR(C339="",D339="",F339="",G339="",H339="",I339=""),"Date incomplete. ","")&amp;IF(AND(E339&lt;&gt;"",NOT(AND(LEN(E339)=13,ISNUMBER(-E339),IFERROR(MOD(SUMPRODUCT(MID(E339,{1,2,3,4,5,6,7,8,9,10,11,12},1)*{2,7,9,1,4,6,3,5,8,2,7,9}),11)-9*(MOD(SUMPRODUCT(MID(E339,{1,2,3,4,5,6,7,8,9,10,11,12},1)*{2,7,9,1,4,6,3,5,8,2,7,9}),11)=10)=--MID(E339,13,1),FALSE)))),"CNP invalid – verifică cifrele. ",IF(E339="","Lipsește CNP-ul. ",""))&amp;IF(COUNTIF('Linii borderou'!$B$5:$B$2004,B339)=0,"Nicio linie pe borderou. ","")&amp;IF(AND(I339="Numerar",N(N339)&gt;Plafon),"Numerar peste plafonul zilnic pentru această persoană ("&amp;FIXED(N339,2)&amp;" lei): plătește prin bancă. ","")))</f>
        <v/>
      </c>
    </row>
    <row r="340" spans="2:15" x14ac:dyDescent="0.2">
      <c r="B340" s="16" t="str">
        <f>IF(D340="","",MAX($B$5:B339)+1)</f>
        <v/>
      </c>
      <c r="C340" s="17"/>
      <c r="D340" s="12"/>
      <c r="E340" s="18"/>
      <c r="F340" s="12"/>
      <c r="G340" s="12"/>
      <c r="H340" s="12"/>
      <c r="I340" s="16"/>
      <c r="J340" s="19" t="str">
        <f>IF(B340="","",SUMIF('Linii borderou'!$B$5:$B$2004,B340,'Linii borderou'!$I$5:$I$2004))</f>
        <v/>
      </c>
      <c r="K340" s="19" t="str">
        <f t="shared" si="20"/>
        <v/>
      </c>
      <c r="L340" s="19" t="str">
        <f t="shared" si="21"/>
        <v/>
      </c>
      <c r="M340" s="19" t="str">
        <f t="shared" si="22"/>
        <v/>
      </c>
      <c r="N340" s="19" t="str">
        <f t="shared" si="23"/>
        <v/>
      </c>
      <c r="O340" s="20" t="str">
        <f>IF(AND(B340="",D340=""),"",TRIM(IF(COUNTIF($B$5:$B$504,B340)&gt;1,"Număr dublat. ","")&amp;IF(OR(C340="",D340="",F340="",G340="",H340="",I340=""),"Date incomplete. ","")&amp;IF(AND(E340&lt;&gt;"",NOT(AND(LEN(E340)=13,ISNUMBER(-E340),IFERROR(MOD(SUMPRODUCT(MID(E340,{1,2,3,4,5,6,7,8,9,10,11,12},1)*{2,7,9,1,4,6,3,5,8,2,7,9}),11)-9*(MOD(SUMPRODUCT(MID(E340,{1,2,3,4,5,6,7,8,9,10,11,12},1)*{2,7,9,1,4,6,3,5,8,2,7,9}),11)=10)=--MID(E340,13,1),FALSE)))),"CNP invalid – verifică cifrele. ",IF(E340="","Lipsește CNP-ul. ",""))&amp;IF(COUNTIF('Linii borderou'!$B$5:$B$2004,B340)=0,"Nicio linie pe borderou. ","")&amp;IF(AND(I340="Numerar",N(N340)&gt;Plafon),"Numerar peste plafonul zilnic pentru această persoană ("&amp;FIXED(N340,2)&amp;" lei): plătește prin bancă. ","")))</f>
        <v/>
      </c>
    </row>
    <row r="341" spans="2:15" x14ac:dyDescent="0.2">
      <c r="B341" s="16" t="str">
        <f>IF(D341="","",MAX($B$5:B340)+1)</f>
        <v/>
      </c>
      <c r="C341" s="17"/>
      <c r="D341" s="12"/>
      <c r="E341" s="18"/>
      <c r="F341" s="12"/>
      <c r="G341" s="12"/>
      <c r="H341" s="12"/>
      <c r="I341" s="16"/>
      <c r="J341" s="19" t="str">
        <f>IF(B341="","",SUMIF('Linii borderou'!$B$5:$B$2004,B341,'Linii borderou'!$I$5:$I$2004))</f>
        <v/>
      </c>
      <c r="K341" s="19" t="str">
        <f t="shared" si="20"/>
        <v/>
      </c>
      <c r="L341" s="19" t="str">
        <f t="shared" si="21"/>
        <v/>
      </c>
      <c r="M341" s="19" t="str">
        <f t="shared" si="22"/>
        <v/>
      </c>
      <c r="N341" s="19" t="str">
        <f t="shared" si="23"/>
        <v/>
      </c>
      <c r="O341" s="20" t="str">
        <f>IF(AND(B341="",D341=""),"",TRIM(IF(COUNTIF($B$5:$B$504,B341)&gt;1,"Număr dublat. ","")&amp;IF(OR(C341="",D341="",F341="",G341="",H341="",I341=""),"Date incomplete. ","")&amp;IF(AND(E341&lt;&gt;"",NOT(AND(LEN(E341)=13,ISNUMBER(-E341),IFERROR(MOD(SUMPRODUCT(MID(E341,{1,2,3,4,5,6,7,8,9,10,11,12},1)*{2,7,9,1,4,6,3,5,8,2,7,9}),11)-9*(MOD(SUMPRODUCT(MID(E341,{1,2,3,4,5,6,7,8,9,10,11,12},1)*{2,7,9,1,4,6,3,5,8,2,7,9}),11)=10)=--MID(E341,13,1),FALSE)))),"CNP invalid – verifică cifrele. ",IF(E341="","Lipsește CNP-ul. ",""))&amp;IF(COUNTIF('Linii borderou'!$B$5:$B$2004,B341)=0,"Nicio linie pe borderou. ","")&amp;IF(AND(I341="Numerar",N(N341)&gt;Plafon),"Numerar peste plafonul zilnic pentru această persoană ("&amp;FIXED(N341,2)&amp;" lei): plătește prin bancă. ","")))</f>
        <v/>
      </c>
    </row>
    <row r="342" spans="2:15" x14ac:dyDescent="0.2">
      <c r="B342" s="16" t="str">
        <f>IF(D342="","",MAX($B$5:B341)+1)</f>
        <v/>
      </c>
      <c r="C342" s="17"/>
      <c r="D342" s="12"/>
      <c r="E342" s="18"/>
      <c r="F342" s="12"/>
      <c r="G342" s="12"/>
      <c r="H342" s="12"/>
      <c r="I342" s="16"/>
      <c r="J342" s="19" t="str">
        <f>IF(B342="","",SUMIF('Linii borderou'!$B$5:$B$2004,B342,'Linii borderou'!$I$5:$I$2004))</f>
        <v/>
      </c>
      <c r="K342" s="19" t="str">
        <f t="shared" si="20"/>
        <v/>
      </c>
      <c r="L342" s="19" t="str">
        <f t="shared" si="21"/>
        <v/>
      </c>
      <c r="M342" s="19" t="str">
        <f t="shared" si="22"/>
        <v/>
      </c>
      <c r="N342" s="19" t="str">
        <f t="shared" si="23"/>
        <v/>
      </c>
      <c r="O342" s="20" t="str">
        <f>IF(AND(B342="",D342=""),"",TRIM(IF(COUNTIF($B$5:$B$504,B342)&gt;1,"Număr dublat. ","")&amp;IF(OR(C342="",D342="",F342="",G342="",H342="",I342=""),"Date incomplete. ","")&amp;IF(AND(E342&lt;&gt;"",NOT(AND(LEN(E342)=13,ISNUMBER(-E342),IFERROR(MOD(SUMPRODUCT(MID(E342,{1,2,3,4,5,6,7,8,9,10,11,12},1)*{2,7,9,1,4,6,3,5,8,2,7,9}),11)-9*(MOD(SUMPRODUCT(MID(E342,{1,2,3,4,5,6,7,8,9,10,11,12},1)*{2,7,9,1,4,6,3,5,8,2,7,9}),11)=10)=--MID(E342,13,1),FALSE)))),"CNP invalid – verifică cifrele. ",IF(E342="","Lipsește CNP-ul. ",""))&amp;IF(COUNTIF('Linii borderou'!$B$5:$B$2004,B342)=0,"Nicio linie pe borderou. ","")&amp;IF(AND(I342="Numerar",N(N342)&gt;Plafon),"Numerar peste plafonul zilnic pentru această persoană ("&amp;FIXED(N342,2)&amp;" lei): plătește prin bancă. ","")))</f>
        <v/>
      </c>
    </row>
    <row r="343" spans="2:15" x14ac:dyDescent="0.2">
      <c r="B343" s="16" t="str">
        <f>IF(D343="","",MAX($B$5:B342)+1)</f>
        <v/>
      </c>
      <c r="C343" s="17"/>
      <c r="D343" s="12"/>
      <c r="E343" s="18"/>
      <c r="F343" s="12"/>
      <c r="G343" s="12"/>
      <c r="H343" s="12"/>
      <c r="I343" s="16"/>
      <c r="J343" s="19" t="str">
        <f>IF(B343="","",SUMIF('Linii borderou'!$B$5:$B$2004,B343,'Linii borderou'!$I$5:$I$2004))</f>
        <v/>
      </c>
      <c r="K343" s="19" t="str">
        <f t="shared" si="20"/>
        <v/>
      </c>
      <c r="L343" s="19" t="str">
        <f t="shared" si="21"/>
        <v/>
      </c>
      <c r="M343" s="19" t="str">
        <f t="shared" si="22"/>
        <v/>
      </c>
      <c r="N343" s="19" t="str">
        <f t="shared" si="23"/>
        <v/>
      </c>
      <c r="O343" s="20" t="str">
        <f>IF(AND(B343="",D343=""),"",TRIM(IF(COUNTIF($B$5:$B$504,B343)&gt;1,"Număr dublat. ","")&amp;IF(OR(C343="",D343="",F343="",G343="",H343="",I343=""),"Date incomplete. ","")&amp;IF(AND(E343&lt;&gt;"",NOT(AND(LEN(E343)=13,ISNUMBER(-E343),IFERROR(MOD(SUMPRODUCT(MID(E343,{1,2,3,4,5,6,7,8,9,10,11,12},1)*{2,7,9,1,4,6,3,5,8,2,7,9}),11)-9*(MOD(SUMPRODUCT(MID(E343,{1,2,3,4,5,6,7,8,9,10,11,12},1)*{2,7,9,1,4,6,3,5,8,2,7,9}),11)=10)=--MID(E343,13,1),FALSE)))),"CNP invalid – verifică cifrele. ",IF(E343="","Lipsește CNP-ul. ",""))&amp;IF(COUNTIF('Linii borderou'!$B$5:$B$2004,B343)=0,"Nicio linie pe borderou. ","")&amp;IF(AND(I343="Numerar",N(N343)&gt;Plafon),"Numerar peste plafonul zilnic pentru această persoană ("&amp;FIXED(N343,2)&amp;" lei): plătește prin bancă. ","")))</f>
        <v/>
      </c>
    </row>
    <row r="344" spans="2:15" x14ac:dyDescent="0.2">
      <c r="B344" s="16" t="str">
        <f>IF(D344="","",MAX($B$5:B343)+1)</f>
        <v/>
      </c>
      <c r="C344" s="17"/>
      <c r="D344" s="12"/>
      <c r="E344" s="18"/>
      <c r="F344" s="12"/>
      <c r="G344" s="12"/>
      <c r="H344" s="12"/>
      <c r="I344" s="16"/>
      <c r="J344" s="19" t="str">
        <f>IF(B344="","",SUMIF('Linii borderou'!$B$5:$B$2004,B344,'Linii borderou'!$I$5:$I$2004))</f>
        <v/>
      </c>
      <c r="K344" s="19" t="str">
        <f t="shared" si="20"/>
        <v/>
      </c>
      <c r="L344" s="19" t="str">
        <f t="shared" si="21"/>
        <v/>
      </c>
      <c r="M344" s="19" t="str">
        <f t="shared" si="22"/>
        <v/>
      </c>
      <c r="N344" s="19" t="str">
        <f t="shared" si="23"/>
        <v/>
      </c>
      <c r="O344" s="20" t="str">
        <f>IF(AND(B344="",D344=""),"",TRIM(IF(COUNTIF($B$5:$B$504,B344)&gt;1,"Număr dublat. ","")&amp;IF(OR(C344="",D344="",F344="",G344="",H344="",I344=""),"Date incomplete. ","")&amp;IF(AND(E344&lt;&gt;"",NOT(AND(LEN(E344)=13,ISNUMBER(-E344),IFERROR(MOD(SUMPRODUCT(MID(E344,{1,2,3,4,5,6,7,8,9,10,11,12},1)*{2,7,9,1,4,6,3,5,8,2,7,9}),11)-9*(MOD(SUMPRODUCT(MID(E344,{1,2,3,4,5,6,7,8,9,10,11,12},1)*{2,7,9,1,4,6,3,5,8,2,7,9}),11)=10)=--MID(E344,13,1),FALSE)))),"CNP invalid – verifică cifrele. ",IF(E344="","Lipsește CNP-ul. ",""))&amp;IF(COUNTIF('Linii borderou'!$B$5:$B$2004,B344)=0,"Nicio linie pe borderou. ","")&amp;IF(AND(I344="Numerar",N(N344)&gt;Plafon),"Numerar peste plafonul zilnic pentru această persoană ("&amp;FIXED(N344,2)&amp;" lei): plătește prin bancă. ","")))</f>
        <v/>
      </c>
    </row>
    <row r="345" spans="2:15" x14ac:dyDescent="0.2">
      <c r="B345" s="16" t="str">
        <f>IF(D345="","",MAX($B$5:B344)+1)</f>
        <v/>
      </c>
      <c r="C345" s="17"/>
      <c r="D345" s="12"/>
      <c r="E345" s="18"/>
      <c r="F345" s="12"/>
      <c r="G345" s="12"/>
      <c r="H345" s="12"/>
      <c r="I345" s="16"/>
      <c r="J345" s="19" t="str">
        <f>IF(B345="","",SUMIF('Linii borderou'!$B$5:$B$2004,B345,'Linii borderou'!$I$5:$I$2004))</f>
        <v/>
      </c>
      <c r="K345" s="19" t="str">
        <f t="shared" si="20"/>
        <v/>
      </c>
      <c r="L345" s="19" t="str">
        <f t="shared" si="21"/>
        <v/>
      </c>
      <c r="M345" s="19" t="str">
        <f t="shared" si="22"/>
        <v/>
      </c>
      <c r="N345" s="19" t="str">
        <f t="shared" si="23"/>
        <v/>
      </c>
      <c r="O345" s="20" t="str">
        <f>IF(AND(B345="",D345=""),"",TRIM(IF(COUNTIF($B$5:$B$504,B345)&gt;1,"Număr dublat. ","")&amp;IF(OR(C345="",D345="",F345="",G345="",H345="",I345=""),"Date incomplete. ","")&amp;IF(AND(E345&lt;&gt;"",NOT(AND(LEN(E345)=13,ISNUMBER(-E345),IFERROR(MOD(SUMPRODUCT(MID(E345,{1,2,3,4,5,6,7,8,9,10,11,12},1)*{2,7,9,1,4,6,3,5,8,2,7,9}),11)-9*(MOD(SUMPRODUCT(MID(E345,{1,2,3,4,5,6,7,8,9,10,11,12},1)*{2,7,9,1,4,6,3,5,8,2,7,9}),11)=10)=--MID(E345,13,1),FALSE)))),"CNP invalid – verifică cifrele. ",IF(E345="","Lipsește CNP-ul. ",""))&amp;IF(COUNTIF('Linii borderou'!$B$5:$B$2004,B345)=0,"Nicio linie pe borderou. ","")&amp;IF(AND(I345="Numerar",N(N345)&gt;Plafon),"Numerar peste plafonul zilnic pentru această persoană ("&amp;FIXED(N345,2)&amp;" lei): plătește prin bancă. ","")))</f>
        <v/>
      </c>
    </row>
    <row r="346" spans="2:15" x14ac:dyDescent="0.2">
      <c r="B346" s="16" t="str">
        <f>IF(D346="","",MAX($B$5:B345)+1)</f>
        <v/>
      </c>
      <c r="C346" s="17"/>
      <c r="D346" s="12"/>
      <c r="E346" s="18"/>
      <c r="F346" s="12"/>
      <c r="G346" s="12"/>
      <c r="H346" s="12"/>
      <c r="I346" s="16"/>
      <c r="J346" s="19" t="str">
        <f>IF(B346="","",SUMIF('Linii borderou'!$B$5:$B$2004,B346,'Linii borderou'!$I$5:$I$2004))</f>
        <v/>
      </c>
      <c r="K346" s="19" t="str">
        <f t="shared" si="20"/>
        <v/>
      </c>
      <c r="L346" s="19" t="str">
        <f t="shared" si="21"/>
        <v/>
      </c>
      <c r="M346" s="19" t="str">
        <f t="shared" si="22"/>
        <v/>
      </c>
      <c r="N346" s="19" t="str">
        <f t="shared" si="23"/>
        <v/>
      </c>
      <c r="O346" s="20" t="str">
        <f>IF(AND(B346="",D346=""),"",TRIM(IF(COUNTIF($B$5:$B$504,B346)&gt;1,"Număr dublat. ","")&amp;IF(OR(C346="",D346="",F346="",G346="",H346="",I346=""),"Date incomplete. ","")&amp;IF(AND(E346&lt;&gt;"",NOT(AND(LEN(E346)=13,ISNUMBER(-E346),IFERROR(MOD(SUMPRODUCT(MID(E346,{1,2,3,4,5,6,7,8,9,10,11,12},1)*{2,7,9,1,4,6,3,5,8,2,7,9}),11)-9*(MOD(SUMPRODUCT(MID(E346,{1,2,3,4,5,6,7,8,9,10,11,12},1)*{2,7,9,1,4,6,3,5,8,2,7,9}),11)=10)=--MID(E346,13,1),FALSE)))),"CNP invalid – verifică cifrele. ",IF(E346="","Lipsește CNP-ul. ",""))&amp;IF(COUNTIF('Linii borderou'!$B$5:$B$2004,B346)=0,"Nicio linie pe borderou. ","")&amp;IF(AND(I346="Numerar",N(N346)&gt;Plafon),"Numerar peste plafonul zilnic pentru această persoană ("&amp;FIXED(N346,2)&amp;" lei): plătește prin bancă. ","")))</f>
        <v/>
      </c>
    </row>
    <row r="347" spans="2:15" x14ac:dyDescent="0.2">
      <c r="B347" s="16" t="str">
        <f>IF(D347="","",MAX($B$5:B346)+1)</f>
        <v/>
      </c>
      <c r="C347" s="17"/>
      <c r="D347" s="12"/>
      <c r="E347" s="18"/>
      <c r="F347" s="12"/>
      <c r="G347" s="12"/>
      <c r="H347" s="12"/>
      <c r="I347" s="16"/>
      <c r="J347" s="19" t="str">
        <f>IF(B347="","",SUMIF('Linii borderou'!$B$5:$B$2004,B347,'Linii borderou'!$I$5:$I$2004))</f>
        <v/>
      </c>
      <c r="K347" s="19" t="str">
        <f t="shared" si="20"/>
        <v/>
      </c>
      <c r="L347" s="19" t="str">
        <f t="shared" si="21"/>
        <v/>
      </c>
      <c r="M347" s="19" t="str">
        <f t="shared" si="22"/>
        <v/>
      </c>
      <c r="N347" s="19" t="str">
        <f t="shared" si="23"/>
        <v/>
      </c>
      <c r="O347" s="20" t="str">
        <f>IF(AND(B347="",D347=""),"",TRIM(IF(COUNTIF($B$5:$B$504,B347)&gt;1,"Număr dublat. ","")&amp;IF(OR(C347="",D347="",F347="",G347="",H347="",I347=""),"Date incomplete. ","")&amp;IF(AND(E347&lt;&gt;"",NOT(AND(LEN(E347)=13,ISNUMBER(-E347),IFERROR(MOD(SUMPRODUCT(MID(E347,{1,2,3,4,5,6,7,8,9,10,11,12},1)*{2,7,9,1,4,6,3,5,8,2,7,9}),11)-9*(MOD(SUMPRODUCT(MID(E347,{1,2,3,4,5,6,7,8,9,10,11,12},1)*{2,7,9,1,4,6,3,5,8,2,7,9}),11)=10)=--MID(E347,13,1),FALSE)))),"CNP invalid – verifică cifrele. ",IF(E347="","Lipsește CNP-ul. ",""))&amp;IF(COUNTIF('Linii borderou'!$B$5:$B$2004,B347)=0,"Nicio linie pe borderou. ","")&amp;IF(AND(I347="Numerar",N(N347)&gt;Plafon),"Numerar peste plafonul zilnic pentru această persoană ("&amp;FIXED(N347,2)&amp;" lei): plătește prin bancă. ","")))</f>
        <v/>
      </c>
    </row>
    <row r="348" spans="2:15" x14ac:dyDescent="0.2">
      <c r="B348" s="16" t="str">
        <f>IF(D348="","",MAX($B$5:B347)+1)</f>
        <v/>
      </c>
      <c r="C348" s="17"/>
      <c r="D348" s="12"/>
      <c r="E348" s="18"/>
      <c r="F348" s="12"/>
      <c r="G348" s="12"/>
      <c r="H348" s="12"/>
      <c r="I348" s="16"/>
      <c r="J348" s="19" t="str">
        <f>IF(B348="","",SUMIF('Linii borderou'!$B$5:$B$2004,B348,'Linii borderou'!$I$5:$I$2004))</f>
        <v/>
      </c>
      <c r="K348" s="19" t="str">
        <f t="shared" si="20"/>
        <v/>
      </c>
      <c r="L348" s="19" t="str">
        <f t="shared" si="21"/>
        <v/>
      </c>
      <c r="M348" s="19" t="str">
        <f t="shared" si="22"/>
        <v/>
      </c>
      <c r="N348" s="19" t="str">
        <f t="shared" si="23"/>
        <v/>
      </c>
      <c r="O348" s="20" t="str">
        <f>IF(AND(B348="",D348=""),"",TRIM(IF(COUNTIF($B$5:$B$504,B348)&gt;1,"Număr dublat. ","")&amp;IF(OR(C348="",D348="",F348="",G348="",H348="",I348=""),"Date incomplete. ","")&amp;IF(AND(E348&lt;&gt;"",NOT(AND(LEN(E348)=13,ISNUMBER(-E348),IFERROR(MOD(SUMPRODUCT(MID(E348,{1,2,3,4,5,6,7,8,9,10,11,12},1)*{2,7,9,1,4,6,3,5,8,2,7,9}),11)-9*(MOD(SUMPRODUCT(MID(E348,{1,2,3,4,5,6,7,8,9,10,11,12},1)*{2,7,9,1,4,6,3,5,8,2,7,9}),11)=10)=--MID(E348,13,1),FALSE)))),"CNP invalid – verifică cifrele. ",IF(E348="","Lipsește CNP-ul. ",""))&amp;IF(COUNTIF('Linii borderou'!$B$5:$B$2004,B348)=0,"Nicio linie pe borderou. ","")&amp;IF(AND(I348="Numerar",N(N348)&gt;Plafon),"Numerar peste plafonul zilnic pentru această persoană ("&amp;FIXED(N348,2)&amp;" lei): plătește prin bancă. ","")))</f>
        <v/>
      </c>
    </row>
    <row r="349" spans="2:15" x14ac:dyDescent="0.2">
      <c r="B349" s="16" t="str">
        <f>IF(D349="","",MAX($B$5:B348)+1)</f>
        <v/>
      </c>
      <c r="C349" s="17"/>
      <c r="D349" s="12"/>
      <c r="E349" s="18"/>
      <c r="F349" s="12"/>
      <c r="G349" s="12"/>
      <c r="H349" s="12"/>
      <c r="I349" s="16"/>
      <c r="J349" s="19" t="str">
        <f>IF(B349="","",SUMIF('Linii borderou'!$B$5:$B$2004,B349,'Linii borderou'!$I$5:$I$2004))</f>
        <v/>
      </c>
      <c r="K349" s="19" t="str">
        <f t="shared" si="20"/>
        <v/>
      </c>
      <c r="L349" s="19" t="str">
        <f t="shared" si="21"/>
        <v/>
      </c>
      <c r="M349" s="19" t="str">
        <f t="shared" si="22"/>
        <v/>
      </c>
      <c r="N349" s="19" t="str">
        <f t="shared" si="23"/>
        <v/>
      </c>
      <c r="O349" s="20" t="str">
        <f>IF(AND(B349="",D349=""),"",TRIM(IF(COUNTIF($B$5:$B$504,B349)&gt;1,"Număr dublat. ","")&amp;IF(OR(C349="",D349="",F349="",G349="",H349="",I349=""),"Date incomplete. ","")&amp;IF(AND(E349&lt;&gt;"",NOT(AND(LEN(E349)=13,ISNUMBER(-E349),IFERROR(MOD(SUMPRODUCT(MID(E349,{1,2,3,4,5,6,7,8,9,10,11,12},1)*{2,7,9,1,4,6,3,5,8,2,7,9}),11)-9*(MOD(SUMPRODUCT(MID(E349,{1,2,3,4,5,6,7,8,9,10,11,12},1)*{2,7,9,1,4,6,3,5,8,2,7,9}),11)=10)=--MID(E349,13,1),FALSE)))),"CNP invalid – verifică cifrele. ",IF(E349="","Lipsește CNP-ul. ",""))&amp;IF(COUNTIF('Linii borderou'!$B$5:$B$2004,B349)=0,"Nicio linie pe borderou. ","")&amp;IF(AND(I349="Numerar",N(N349)&gt;Plafon),"Numerar peste plafonul zilnic pentru această persoană ("&amp;FIXED(N349,2)&amp;" lei): plătește prin bancă. ","")))</f>
        <v/>
      </c>
    </row>
    <row r="350" spans="2:15" x14ac:dyDescent="0.2">
      <c r="B350" s="16" t="str">
        <f>IF(D350="","",MAX($B$5:B349)+1)</f>
        <v/>
      </c>
      <c r="C350" s="17"/>
      <c r="D350" s="12"/>
      <c r="E350" s="18"/>
      <c r="F350" s="12"/>
      <c r="G350" s="12"/>
      <c r="H350" s="12"/>
      <c r="I350" s="16"/>
      <c r="J350" s="19" t="str">
        <f>IF(B350="","",SUMIF('Linii borderou'!$B$5:$B$2004,B350,'Linii borderou'!$I$5:$I$2004))</f>
        <v/>
      </c>
      <c r="K350" s="19" t="str">
        <f t="shared" si="20"/>
        <v/>
      </c>
      <c r="L350" s="19" t="str">
        <f t="shared" si="21"/>
        <v/>
      </c>
      <c r="M350" s="19" t="str">
        <f t="shared" si="22"/>
        <v/>
      </c>
      <c r="N350" s="19" t="str">
        <f t="shared" si="23"/>
        <v/>
      </c>
      <c r="O350" s="20" t="str">
        <f>IF(AND(B350="",D350=""),"",TRIM(IF(COUNTIF($B$5:$B$504,B350)&gt;1,"Număr dublat. ","")&amp;IF(OR(C350="",D350="",F350="",G350="",H350="",I350=""),"Date incomplete. ","")&amp;IF(AND(E350&lt;&gt;"",NOT(AND(LEN(E350)=13,ISNUMBER(-E350),IFERROR(MOD(SUMPRODUCT(MID(E350,{1,2,3,4,5,6,7,8,9,10,11,12},1)*{2,7,9,1,4,6,3,5,8,2,7,9}),11)-9*(MOD(SUMPRODUCT(MID(E350,{1,2,3,4,5,6,7,8,9,10,11,12},1)*{2,7,9,1,4,6,3,5,8,2,7,9}),11)=10)=--MID(E350,13,1),FALSE)))),"CNP invalid – verifică cifrele. ",IF(E350="","Lipsește CNP-ul. ",""))&amp;IF(COUNTIF('Linii borderou'!$B$5:$B$2004,B350)=0,"Nicio linie pe borderou. ","")&amp;IF(AND(I350="Numerar",N(N350)&gt;Plafon),"Numerar peste plafonul zilnic pentru această persoană ("&amp;FIXED(N350,2)&amp;" lei): plătește prin bancă. ","")))</f>
        <v/>
      </c>
    </row>
    <row r="351" spans="2:15" x14ac:dyDescent="0.2">
      <c r="B351" s="16" t="str">
        <f>IF(D351="","",MAX($B$5:B350)+1)</f>
        <v/>
      </c>
      <c r="C351" s="17"/>
      <c r="D351" s="12"/>
      <c r="E351" s="18"/>
      <c r="F351" s="12"/>
      <c r="G351" s="12"/>
      <c r="H351" s="12"/>
      <c r="I351" s="16"/>
      <c r="J351" s="19" t="str">
        <f>IF(B351="","",SUMIF('Linii borderou'!$B$5:$B$2004,B351,'Linii borderou'!$I$5:$I$2004))</f>
        <v/>
      </c>
      <c r="K351" s="19" t="str">
        <f t="shared" si="20"/>
        <v/>
      </c>
      <c r="L351" s="19" t="str">
        <f t="shared" si="21"/>
        <v/>
      </c>
      <c r="M351" s="19" t="str">
        <f t="shared" si="22"/>
        <v/>
      </c>
      <c r="N351" s="19" t="str">
        <f t="shared" si="23"/>
        <v/>
      </c>
      <c r="O351" s="20" t="str">
        <f>IF(AND(B351="",D351=""),"",TRIM(IF(COUNTIF($B$5:$B$504,B351)&gt;1,"Număr dublat. ","")&amp;IF(OR(C351="",D351="",F351="",G351="",H351="",I351=""),"Date incomplete. ","")&amp;IF(AND(E351&lt;&gt;"",NOT(AND(LEN(E351)=13,ISNUMBER(-E351),IFERROR(MOD(SUMPRODUCT(MID(E351,{1,2,3,4,5,6,7,8,9,10,11,12},1)*{2,7,9,1,4,6,3,5,8,2,7,9}),11)-9*(MOD(SUMPRODUCT(MID(E351,{1,2,3,4,5,6,7,8,9,10,11,12},1)*{2,7,9,1,4,6,3,5,8,2,7,9}),11)=10)=--MID(E351,13,1),FALSE)))),"CNP invalid – verifică cifrele. ",IF(E351="","Lipsește CNP-ul. ",""))&amp;IF(COUNTIF('Linii borderou'!$B$5:$B$2004,B351)=0,"Nicio linie pe borderou. ","")&amp;IF(AND(I351="Numerar",N(N351)&gt;Plafon),"Numerar peste plafonul zilnic pentru această persoană ("&amp;FIXED(N351,2)&amp;" lei): plătește prin bancă. ","")))</f>
        <v/>
      </c>
    </row>
    <row r="352" spans="2:15" x14ac:dyDescent="0.2">
      <c r="B352" s="16" t="str">
        <f>IF(D352="","",MAX($B$5:B351)+1)</f>
        <v/>
      </c>
      <c r="C352" s="17"/>
      <c r="D352" s="12"/>
      <c r="E352" s="18"/>
      <c r="F352" s="12"/>
      <c r="G352" s="12"/>
      <c r="H352" s="12"/>
      <c r="I352" s="16"/>
      <c r="J352" s="19" t="str">
        <f>IF(B352="","",SUMIF('Linii borderou'!$B$5:$B$2004,B352,'Linii borderou'!$I$5:$I$2004))</f>
        <v/>
      </c>
      <c r="K352" s="19" t="str">
        <f t="shared" si="20"/>
        <v/>
      </c>
      <c r="L352" s="19" t="str">
        <f t="shared" si="21"/>
        <v/>
      </c>
      <c r="M352" s="19" t="str">
        <f t="shared" si="22"/>
        <v/>
      </c>
      <c r="N352" s="19" t="str">
        <f t="shared" si="23"/>
        <v/>
      </c>
      <c r="O352" s="20" t="str">
        <f>IF(AND(B352="",D352=""),"",TRIM(IF(COUNTIF($B$5:$B$504,B352)&gt;1,"Număr dublat. ","")&amp;IF(OR(C352="",D352="",F352="",G352="",H352="",I352=""),"Date incomplete. ","")&amp;IF(AND(E352&lt;&gt;"",NOT(AND(LEN(E352)=13,ISNUMBER(-E352),IFERROR(MOD(SUMPRODUCT(MID(E352,{1,2,3,4,5,6,7,8,9,10,11,12},1)*{2,7,9,1,4,6,3,5,8,2,7,9}),11)-9*(MOD(SUMPRODUCT(MID(E352,{1,2,3,4,5,6,7,8,9,10,11,12},1)*{2,7,9,1,4,6,3,5,8,2,7,9}),11)=10)=--MID(E352,13,1),FALSE)))),"CNP invalid – verifică cifrele. ",IF(E352="","Lipsește CNP-ul. ",""))&amp;IF(COUNTIF('Linii borderou'!$B$5:$B$2004,B352)=0,"Nicio linie pe borderou. ","")&amp;IF(AND(I352="Numerar",N(N352)&gt;Plafon),"Numerar peste plafonul zilnic pentru această persoană ("&amp;FIXED(N352,2)&amp;" lei): plătește prin bancă. ","")))</f>
        <v/>
      </c>
    </row>
    <row r="353" spans="2:15" x14ac:dyDescent="0.2">
      <c r="B353" s="16" t="str">
        <f>IF(D353="","",MAX($B$5:B352)+1)</f>
        <v/>
      </c>
      <c r="C353" s="17"/>
      <c r="D353" s="12"/>
      <c r="E353" s="18"/>
      <c r="F353" s="12"/>
      <c r="G353" s="12"/>
      <c r="H353" s="12"/>
      <c r="I353" s="16"/>
      <c r="J353" s="19" t="str">
        <f>IF(B353="","",SUMIF('Linii borderou'!$B$5:$B$2004,B353,'Linii borderou'!$I$5:$I$2004))</f>
        <v/>
      </c>
      <c r="K353" s="19" t="str">
        <f t="shared" si="20"/>
        <v/>
      </c>
      <c r="L353" s="19" t="str">
        <f t="shared" si="21"/>
        <v/>
      </c>
      <c r="M353" s="19" t="str">
        <f t="shared" si="22"/>
        <v/>
      </c>
      <c r="N353" s="19" t="str">
        <f t="shared" si="23"/>
        <v/>
      </c>
      <c r="O353" s="20" t="str">
        <f>IF(AND(B353="",D353=""),"",TRIM(IF(COUNTIF($B$5:$B$504,B353)&gt;1,"Număr dublat. ","")&amp;IF(OR(C353="",D353="",F353="",G353="",H353="",I353=""),"Date incomplete. ","")&amp;IF(AND(E353&lt;&gt;"",NOT(AND(LEN(E353)=13,ISNUMBER(-E353),IFERROR(MOD(SUMPRODUCT(MID(E353,{1,2,3,4,5,6,7,8,9,10,11,12},1)*{2,7,9,1,4,6,3,5,8,2,7,9}),11)-9*(MOD(SUMPRODUCT(MID(E353,{1,2,3,4,5,6,7,8,9,10,11,12},1)*{2,7,9,1,4,6,3,5,8,2,7,9}),11)=10)=--MID(E353,13,1),FALSE)))),"CNP invalid – verifică cifrele. ",IF(E353="","Lipsește CNP-ul. ",""))&amp;IF(COUNTIF('Linii borderou'!$B$5:$B$2004,B353)=0,"Nicio linie pe borderou. ","")&amp;IF(AND(I353="Numerar",N(N353)&gt;Plafon),"Numerar peste plafonul zilnic pentru această persoană ("&amp;FIXED(N353,2)&amp;" lei): plătește prin bancă. ","")))</f>
        <v/>
      </c>
    </row>
    <row r="354" spans="2:15" x14ac:dyDescent="0.2">
      <c r="B354" s="16" t="str">
        <f>IF(D354="","",MAX($B$5:B353)+1)</f>
        <v/>
      </c>
      <c r="C354" s="17"/>
      <c r="D354" s="12"/>
      <c r="E354" s="18"/>
      <c r="F354" s="12"/>
      <c r="G354" s="12"/>
      <c r="H354" s="12"/>
      <c r="I354" s="16"/>
      <c r="J354" s="19" t="str">
        <f>IF(B354="","",SUMIF('Linii borderou'!$B$5:$B$2004,B354,'Linii borderou'!$I$5:$I$2004))</f>
        <v/>
      </c>
      <c r="K354" s="19" t="str">
        <f t="shared" si="20"/>
        <v/>
      </c>
      <c r="L354" s="19" t="str">
        <f t="shared" si="21"/>
        <v/>
      </c>
      <c r="M354" s="19" t="str">
        <f t="shared" si="22"/>
        <v/>
      </c>
      <c r="N354" s="19" t="str">
        <f t="shared" si="23"/>
        <v/>
      </c>
      <c r="O354" s="20" t="str">
        <f>IF(AND(B354="",D354=""),"",TRIM(IF(COUNTIF($B$5:$B$504,B354)&gt;1,"Număr dublat. ","")&amp;IF(OR(C354="",D354="",F354="",G354="",H354="",I354=""),"Date incomplete. ","")&amp;IF(AND(E354&lt;&gt;"",NOT(AND(LEN(E354)=13,ISNUMBER(-E354),IFERROR(MOD(SUMPRODUCT(MID(E354,{1,2,3,4,5,6,7,8,9,10,11,12},1)*{2,7,9,1,4,6,3,5,8,2,7,9}),11)-9*(MOD(SUMPRODUCT(MID(E354,{1,2,3,4,5,6,7,8,9,10,11,12},1)*{2,7,9,1,4,6,3,5,8,2,7,9}),11)=10)=--MID(E354,13,1),FALSE)))),"CNP invalid – verifică cifrele. ",IF(E354="","Lipsește CNP-ul. ",""))&amp;IF(COUNTIF('Linii borderou'!$B$5:$B$2004,B354)=0,"Nicio linie pe borderou. ","")&amp;IF(AND(I354="Numerar",N(N354)&gt;Plafon),"Numerar peste plafonul zilnic pentru această persoană ("&amp;FIXED(N354,2)&amp;" lei): plătește prin bancă. ","")))</f>
        <v/>
      </c>
    </row>
    <row r="355" spans="2:15" x14ac:dyDescent="0.2">
      <c r="B355" s="16" t="str">
        <f>IF(D355="","",MAX($B$5:B354)+1)</f>
        <v/>
      </c>
      <c r="C355" s="17"/>
      <c r="D355" s="12"/>
      <c r="E355" s="18"/>
      <c r="F355" s="12"/>
      <c r="G355" s="12"/>
      <c r="H355" s="12"/>
      <c r="I355" s="16"/>
      <c r="J355" s="19" t="str">
        <f>IF(B355="","",SUMIF('Linii borderou'!$B$5:$B$2004,B355,'Linii borderou'!$I$5:$I$2004))</f>
        <v/>
      </c>
      <c r="K355" s="19" t="str">
        <f t="shared" si="20"/>
        <v/>
      </c>
      <c r="L355" s="19" t="str">
        <f t="shared" si="21"/>
        <v/>
      </c>
      <c r="M355" s="19" t="str">
        <f t="shared" si="22"/>
        <v/>
      </c>
      <c r="N355" s="19" t="str">
        <f t="shared" si="23"/>
        <v/>
      </c>
      <c r="O355" s="20" t="str">
        <f>IF(AND(B355="",D355=""),"",TRIM(IF(COUNTIF($B$5:$B$504,B355)&gt;1,"Număr dublat. ","")&amp;IF(OR(C355="",D355="",F355="",G355="",H355="",I355=""),"Date incomplete. ","")&amp;IF(AND(E355&lt;&gt;"",NOT(AND(LEN(E355)=13,ISNUMBER(-E355),IFERROR(MOD(SUMPRODUCT(MID(E355,{1,2,3,4,5,6,7,8,9,10,11,12},1)*{2,7,9,1,4,6,3,5,8,2,7,9}),11)-9*(MOD(SUMPRODUCT(MID(E355,{1,2,3,4,5,6,7,8,9,10,11,12},1)*{2,7,9,1,4,6,3,5,8,2,7,9}),11)=10)=--MID(E355,13,1),FALSE)))),"CNP invalid – verifică cifrele. ",IF(E355="","Lipsește CNP-ul. ",""))&amp;IF(COUNTIF('Linii borderou'!$B$5:$B$2004,B355)=0,"Nicio linie pe borderou. ","")&amp;IF(AND(I355="Numerar",N(N355)&gt;Plafon),"Numerar peste plafonul zilnic pentru această persoană ("&amp;FIXED(N355,2)&amp;" lei): plătește prin bancă. ","")))</f>
        <v/>
      </c>
    </row>
    <row r="356" spans="2:15" x14ac:dyDescent="0.2">
      <c r="B356" s="16" t="str">
        <f>IF(D356="","",MAX($B$5:B355)+1)</f>
        <v/>
      </c>
      <c r="C356" s="17"/>
      <c r="D356" s="12"/>
      <c r="E356" s="18"/>
      <c r="F356" s="12"/>
      <c r="G356" s="12"/>
      <c r="H356" s="12"/>
      <c r="I356" s="16"/>
      <c r="J356" s="19" t="str">
        <f>IF(B356="","",SUMIF('Linii borderou'!$B$5:$B$2004,B356,'Linii borderou'!$I$5:$I$2004))</f>
        <v/>
      </c>
      <c r="K356" s="19" t="str">
        <f t="shared" si="20"/>
        <v/>
      </c>
      <c r="L356" s="19" t="str">
        <f t="shared" si="21"/>
        <v/>
      </c>
      <c r="M356" s="19" t="str">
        <f t="shared" si="22"/>
        <v/>
      </c>
      <c r="N356" s="19" t="str">
        <f t="shared" si="23"/>
        <v/>
      </c>
      <c r="O356" s="20" t="str">
        <f>IF(AND(B356="",D356=""),"",TRIM(IF(COUNTIF($B$5:$B$504,B356)&gt;1,"Număr dublat. ","")&amp;IF(OR(C356="",D356="",F356="",G356="",H356="",I356=""),"Date incomplete. ","")&amp;IF(AND(E356&lt;&gt;"",NOT(AND(LEN(E356)=13,ISNUMBER(-E356),IFERROR(MOD(SUMPRODUCT(MID(E356,{1,2,3,4,5,6,7,8,9,10,11,12},1)*{2,7,9,1,4,6,3,5,8,2,7,9}),11)-9*(MOD(SUMPRODUCT(MID(E356,{1,2,3,4,5,6,7,8,9,10,11,12},1)*{2,7,9,1,4,6,3,5,8,2,7,9}),11)=10)=--MID(E356,13,1),FALSE)))),"CNP invalid – verifică cifrele. ",IF(E356="","Lipsește CNP-ul. ",""))&amp;IF(COUNTIF('Linii borderou'!$B$5:$B$2004,B356)=0,"Nicio linie pe borderou. ","")&amp;IF(AND(I356="Numerar",N(N356)&gt;Plafon),"Numerar peste plafonul zilnic pentru această persoană ("&amp;FIXED(N356,2)&amp;" lei): plătește prin bancă. ","")))</f>
        <v/>
      </c>
    </row>
    <row r="357" spans="2:15" x14ac:dyDescent="0.2">
      <c r="B357" s="16" t="str">
        <f>IF(D357="","",MAX($B$5:B356)+1)</f>
        <v/>
      </c>
      <c r="C357" s="17"/>
      <c r="D357" s="12"/>
      <c r="E357" s="18"/>
      <c r="F357" s="12"/>
      <c r="G357" s="12"/>
      <c r="H357" s="12"/>
      <c r="I357" s="16"/>
      <c r="J357" s="19" t="str">
        <f>IF(B357="","",SUMIF('Linii borderou'!$B$5:$B$2004,B357,'Linii borderou'!$I$5:$I$2004))</f>
        <v/>
      </c>
      <c r="K357" s="19" t="str">
        <f t="shared" si="20"/>
        <v/>
      </c>
      <c r="L357" s="19" t="str">
        <f t="shared" si="21"/>
        <v/>
      </c>
      <c r="M357" s="19" t="str">
        <f t="shared" si="22"/>
        <v/>
      </c>
      <c r="N357" s="19" t="str">
        <f t="shared" si="23"/>
        <v/>
      </c>
      <c r="O357" s="20" t="str">
        <f>IF(AND(B357="",D357=""),"",TRIM(IF(COUNTIF($B$5:$B$504,B357)&gt;1,"Număr dublat. ","")&amp;IF(OR(C357="",D357="",F357="",G357="",H357="",I357=""),"Date incomplete. ","")&amp;IF(AND(E357&lt;&gt;"",NOT(AND(LEN(E357)=13,ISNUMBER(-E357),IFERROR(MOD(SUMPRODUCT(MID(E357,{1,2,3,4,5,6,7,8,9,10,11,12},1)*{2,7,9,1,4,6,3,5,8,2,7,9}),11)-9*(MOD(SUMPRODUCT(MID(E357,{1,2,3,4,5,6,7,8,9,10,11,12},1)*{2,7,9,1,4,6,3,5,8,2,7,9}),11)=10)=--MID(E357,13,1),FALSE)))),"CNP invalid – verifică cifrele. ",IF(E357="","Lipsește CNP-ul. ",""))&amp;IF(COUNTIF('Linii borderou'!$B$5:$B$2004,B357)=0,"Nicio linie pe borderou. ","")&amp;IF(AND(I357="Numerar",N(N357)&gt;Plafon),"Numerar peste plafonul zilnic pentru această persoană ("&amp;FIXED(N357,2)&amp;" lei): plătește prin bancă. ","")))</f>
        <v/>
      </c>
    </row>
    <row r="358" spans="2:15" x14ac:dyDescent="0.2">
      <c r="B358" s="16" t="str">
        <f>IF(D358="","",MAX($B$5:B357)+1)</f>
        <v/>
      </c>
      <c r="C358" s="17"/>
      <c r="D358" s="12"/>
      <c r="E358" s="18"/>
      <c r="F358" s="12"/>
      <c r="G358" s="12"/>
      <c r="H358" s="12"/>
      <c r="I358" s="16"/>
      <c r="J358" s="19" t="str">
        <f>IF(B358="","",SUMIF('Linii borderou'!$B$5:$B$2004,B358,'Linii borderou'!$I$5:$I$2004))</f>
        <v/>
      </c>
      <c r="K358" s="19" t="str">
        <f t="shared" si="20"/>
        <v/>
      </c>
      <c r="L358" s="19" t="str">
        <f t="shared" si="21"/>
        <v/>
      </c>
      <c r="M358" s="19" t="str">
        <f t="shared" si="22"/>
        <v/>
      </c>
      <c r="N358" s="19" t="str">
        <f t="shared" si="23"/>
        <v/>
      </c>
      <c r="O358" s="20" t="str">
        <f>IF(AND(B358="",D358=""),"",TRIM(IF(COUNTIF($B$5:$B$504,B358)&gt;1,"Număr dublat. ","")&amp;IF(OR(C358="",D358="",F358="",G358="",H358="",I358=""),"Date incomplete. ","")&amp;IF(AND(E358&lt;&gt;"",NOT(AND(LEN(E358)=13,ISNUMBER(-E358),IFERROR(MOD(SUMPRODUCT(MID(E358,{1,2,3,4,5,6,7,8,9,10,11,12},1)*{2,7,9,1,4,6,3,5,8,2,7,9}),11)-9*(MOD(SUMPRODUCT(MID(E358,{1,2,3,4,5,6,7,8,9,10,11,12},1)*{2,7,9,1,4,6,3,5,8,2,7,9}),11)=10)=--MID(E358,13,1),FALSE)))),"CNP invalid – verifică cifrele. ",IF(E358="","Lipsește CNP-ul. ",""))&amp;IF(COUNTIF('Linii borderou'!$B$5:$B$2004,B358)=0,"Nicio linie pe borderou. ","")&amp;IF(AND(I358="Numerar",N(N358)&gt;Plafon),"Numerar peste plafonul zilnic pentru această persoană ("&amp;FIXED(N358,2)&amp;" lei): plătește prin bancă. ","")))</f>
        <v/>
      </c>
    </row>
    <row r="359" spans="2:15" x14ac:dyDescent="0.2">
      <c r="B359" s="16" t="str">
        <f>IF(D359="","",MAX($B$5:B358)+1)</f>
        <v/>
      </c>
      <c r="C359" s="17"/>
      <c r="D359" s="12"/>
      <c r="E359" s="18"/>
      <c r="F359" s="12"/>
      <c r="G359" s="12"/>
      <c r="H359" s="12"/>
      <c r="I359" s="16"/>
      <c r="J359" s="19" t="str">
        <f>IF(B359="","",SUMIF('Linii borderou'!$B$5:$B$2004,B359,'Linii borderou'!$I$5:$I$2004))</f>
        <v/>
      </c>
      <c r="K359" s="19" t="str">
        <f t="shared" si="20"/>
        <v/>
      </c>
      <c r="L359" s="19" t="str">
        <f t="shared" si="21"/>
        <v/>
      </c>
      <c r="M359" s="19" t="str">
        <f t="shared" si="22"/>
        <v/>
      </c>
      <c r="N359" s="19" t="str">
        <f t="shared" si="23"/>
        <v/>
      </c>
      <c r="O359" s="20" t="str">
        <f>IF(AND(B359="",D359=""),"",TRIM(IF(COUNTIF($B$5:$B$504,B359)&gt;1,"Număr dublat. ","")&amp;IF(OR(C359="",D359="",F359="",G359="",H359="",I359=""),"Date incomplete. ","")&amp;IF(AND(E359&lt;&gt;"",NOT(AND(LEN(E359)=13,ISNUMBER(-E359),IFERROR(MOD(SUMPRODUCT(MID(E359,{1,2,3,4,5,6,7,8,9,10,11,12},1)*{2,7,9,1,4,6,3,5,8,2,7,9}),11)-9*(MOD(SUMPRODUCT(MID(E359,{1,2,3,4,5,6,7,8,9,10,11,12},1)*{2,7,9,1,4,6,3,5,8,2,7,9}),11)=10)=--MID(E359,13,1),FALSE)))),"CNP invalid – verifică cifrele. ",IF(E359="","Lipsește CNP-ul. ",""))&amp;IF(COUNTIF('Linii borderou'!$B$5:$B$2004,B359)=0,"Nicio linie pe borderou. ","")&amp;IF(AND(I359="Numerar",N(N359)&gt;Plafon),"Numerar peste plafonul zilnic pentru această persoană ("&amp;FIXED(N359,2)&amp;" lei): plătește prin bancă. ","")))</f>
        <v/>
      </c>
    </row>
    <row r="360" spans="2:15" x14ac:dyDescent="0.2">
      <c r="B360" s="16" t="str">
        <f>IF(D360="","",MAX($B$5:B359)+1)</f>
        <v/>
      </c>
      <c r="C360" s="17"/>
      <c r="D360" s="12"/>
      <c r="E360" s="18"/>
      <c r="F360" s="12"/>
      <c r="G360" s="12"/>
      <c r="H360" s="12"/>
      <c r="I360" s="16"/>
      <c r="J360" s="19" t="str">
        <f>IF(B360="","",SUMIF('Linii borderou'!$B$5:$B$2004,B360,'Linii borderou'!$I$5:$I$2004))</f>
        <v/>
      </c>
      <c r="K360" s="19" t="str">
        <f t="shared" si="20"/>
        <v/>
      </c>
      <c r="L360" s="19" t="str">
        <f t="shared" si="21"/>
        <v/>
      </c>
      <c r="M360" s="19" t="str">
        <f t="shared" si="22"/>
        <v/>
      </c>
      <c r="N360" s="19" t="str">
        <f t="shared" si="23"/>
        <v/>
      </c>
      <c r="O360" s="20" t="str">
        <f>IF(AND(B360="",D360=""),"",TRIM(IF(COUNTIF($B$5:$B$504,B360)&gt;1,"Număr dublat. ","")&amp;IF(OR(C360="",D360="",F360="",G360="",H360="",I360=""),"Date incomplete. ","")&amp;IF(AND(E360&lt;&gt;"",NOT(AND(LEN(E360)=13,ISNUMBER(-E360),IFERROR(MOD(SUMPRODUCT(MID(E360,{1,2,3,4,5,6,7,8,9,10,11,12},1)*{2,7,9,1,4,6,3,5,8,2,7,9}),11)-9*(MOD(SUMPRODUCT(MID(E360,{1,2,3,4,5,6,7,8,9,10,11,12},1)*{2,7,9,1,4,6,3,5,8,2,7,9}),11)=10)=--MID(E360,13,1),FALSE)))),"CNP invalid – verifică cifrele. ",IF(E360="","Lipsește CNP-ul. ",""))&amp;IF(COUNTIF('Linii borderou'!$B$5:$B$2004,B360)=0,"Nicio linie pe borderou. ","")&amp;IF(AND(I360="Numerar",N(N360)&gt;Plafon),"Numerar peste plafonul zilnic pentru această persoană ("&amp;FIXED(N360,2)&amp;" lei): plătește prin bancă. ","")))</f>
        <v/>
      </c>
    </row>
    <row r="361" spans="2:15" x14ac:dyDescent="0.2">
      <c r="B361" s="16" t="str">
        <f>IF(D361="","",MAX($B$5:B360)+1)</f>
        <v/>
      </c>
      <c r="C361" s="17"/>
      <c r="D361" s="12"/>
      <c r="E361" s="18"/>
      <c r="F361" s="12"/>
      <c r="G361" s="12"/>
      <c r="H361" s="12"/>
      <c r="I361" s="16"/>
      <c r="J361" s="19" t="str">
        <f>IF(B361="","",SUMIF('Linii borderou'!$B$5:$B$2004,B361,'Linii borderou'!$I$5:$I$2004))</f>
        <v/>
      </c>
      <c r="K361" s="19" t="str">
        <f t="shared" si="20"/>
        <v/>
      </c>
      <c r="L361" s="19" t="str">
        <f t="shared" si="21"/>
        <v/>
      </c>
      <c r="M361" s="19" t="str">
        <f t="shared" si="22"/>
        <v/>
      </c>
      <c r="N361" s="19" t="str">
        <f t="shared" si="23"/>
        <v/>
      </c>
      <c r="O361" s="20" t="str">
        <f>IF(AND(B361="",D361=""),"",TRIM(IF(COUNTIF($B$5:$B$504,B361)&gt;1,"Număr dublat. ","")&amp;IF(OR(C361="",D361="",F361="",G361="",H361="",I361=""),"Date incomplete. ","")&amp;IF(AND(E361&lt;&gt;"",NOT(AND(LEN(E361)=13,ISNUMBER(-E361),IFERROR(MOD(SUMPRODUCT(MID(E361,{1,2,3,4,5,6,7,8,9,10,11,12},1)*{2,7,9,1,4,6,3,5,8,2,7,9}),11)-9*(MOD(SUMPRODUCT(MID(E361,{1,2,3,4,5,6,7,8,9,10,11,12},1)*{2,7,9,1,4,6,3,5,8,2,7,9}),11)=10)=--MID(E361,13,1),FALSE)))),"CNP invalid – verifică cifrele. ",IF(E361="","Lipsește CNP-ul. ",""))&amp;IF(COUNTIF('Linii borderou'!$B$5:$B$2004,B361)=0,"Nicio linie pe borderou. ","")&amp;IF(AND(I361="Numerar",N(N361)&gt;Plafon),"Numerar peste plafonul zilnic pentru această persoană ("&amp;FIXED(N361,2)&amp;" lei): plătește prin bancă. ","")))</f>
        <v/>
      </c>
    </row>
    <row r="362" spans="2:15" x14ac:dyDescent="0.2">
      <c r="B362" s="16" t="str">
        <f>IF(D362="","",MAX($B$5:B361)+1)</f>
        <v/>
      </c>
      <c r="C362" s="17"/>
      <c r="D362" s="12"/>
      <c r="E362" s="18"/>
      <c r="F362" s="12"/>
      <c r="G362" s="12"/>
      <c r="H362" s="12"/>
      <c r="I362" s="16"/>
      <c r="J362" s="19" t="str">
        <f>IF(B362="","",SUMIF('Linii borderou'!$B$5:$B$2004,B362,'Linii borderou'!$I$5:$I$2004))</f>
        <v/>
      </c>
      <c r="K362" s="19" t="str">
        <f t="shared" si="20"/>
        <v/>
      </c>
      <c r="L362" s="19" t="str">
        <f t="shared" si="21"/>
        <v/>
      </c>
      <c r="M362" s="19" t="str">
        <f t="shared" si="22"/>
        <v/>
      </c>
      <c r="N362" s="19" t="str">
        <f t="shared" si="23"/>
        <v/>
      </c>
      <c r="O362" s="20" t="str">
        <f>IF(AND(B362="",D362=""),"",TRIM(IF(COUNTIF($B$5:$B$504,B362)&gt;1,"Număr dublat. ","")&amp;IF(OR(C362="",D362="",F362="",G362="",H362="",I362=""),"Date incomplete. ","")&amp;IF(AND(E362&lt;&gt;"",NOT(AND(LEN(E362)=13,ISNUMBER(-E362),IFERROR(MOD(SUMPRODUCT(MID(E362,{1,2,3,4,5,6,7,8,9,10,11,12},1)*{2,7,9,1,4,6,3,5,8,2,7,9}),11)-9*(MOD(SUMPRODUCT(MID(E362,{1,2,3,4,5,6,7,8,9,10,11,12},1)*{2,7,9,1,4,6,3,5,8,2,7,9}),11)=10)=--MID(E362,13,1),FALSE)))),"CNP invalid – verifică cifrele. ",IF(E362="","Lipsește CNP-ul. ",""))&amp;IF(COUNTIF('Linii borderou'!$B$5:$B$2004,B362)=0,"Nicio linie pe borderou. ","")&amp;IF(AND(I362="Numerar",N(N362)&gt;Plafon),"Numerar peste plafonul zilnic pentru această persoană ("&amp;FIXED(N362,2)&amp;" lei): plătește prin bancă. ","")))</f>
        <v/>
      </c>
    </row>
    <row r="363" spans="2:15" x14ac:dyDescent="0.2">
      <c r="B363" s="16" t="str">
        <f>IF(D363="","",MAX($B$5:B362)+1)</f>
        <v/>
      </c>
      <c r="C363" s="17"/>
      <c r="D363" s="12"/>
      <c r="E363" s="18"/>
      <c r="F363" s="12"/>
      <c r="G363" s="12"/>
      <c r="H363" s="12"/>
      <c r="I363" s="16"/>
      <c r="J363" s="19" t="str">
        <f>IF(B363="","",SUMIF('Linii borderou'!$B$5:$B$2004,B363,'Linii borderou'!$I$5:$I$2004))</f>
        <v/>
      </c>
      <c r="K363" s="19" t="str">
        <f t="shared" si="20"/>
        <v/>
      </c>
      <c r="L363" s="19" t="str">
        <f t="shared" si="21"/>
        <v/>
      </c>
      <c r="M363" s="19" t="str">
        <f t="shared" si="22"/>
        <v/>
      </c>
      <c r="N363" s="19" t="str">
        <f t="shared" si="23"/>
        <v/>
      </c>
      <c r="O363" s="20" t="str">
        <f>IF(AND(B363="",D363=""),"",TRIM(IF(COUNTIF($B$5:$B$504,B363)&gt;1,"Număr dublat. ","")&amp;IF(OR(C363="",D363="",F363="",G363="",H363="",I363=""),"Date incomplete. ","")&amp;IF(AND(E363&lt;&gt;"",NOT(AND(LEN(E363)=13,ISNUMBER(-E363),IFERROR(MOD(SUMPRODUCT(MID(E363,{1,2,3,4,5,6,7,8,9,10,11,12},1)*{2,7,9,1,4,6,3,5,8,2,7,9}),11)-9*(MOD(SUMPRODUCT(MID(E363,{1,2,3,4,5,6,7,8,9,10,11,12},1)*{2,7,9,1,4,6,3,5,8,2,7,9}),11)=10)=--MID(E363,13,1),FALSE)))),"CNP invalid – verifică cifrele. ",IF(E363="","Lipsește CNP-ul. ",""))&amp;IF(COUNTIF('Linii borderou'!$B$5:$B$2004,B363)=0,"Nicio linie pe borderou. ","")&amp;IF(AND(I363="Numerar",N(N363)&gt;Plafon),"Numerar peste plafonul zilnic pentru această persoană ("&amp;FIXED(N363,2)&amp;" lei): plătește prin bancă. ","")))</f>
        <v/>
      </c>
    </row>
    <row r="364" spans="2:15" x14ac:dyDescent="0.2">
      <c r="B364" s="16" t="str">
        <f>IF(D364="","",MAX($B$5:B363)+1)</f>
        <v/>
      </c>
      <c r="C364" s="17"/>
      <c r="D364" s="12"/>
      <c r="E364" s="18"/>
      <c r="F364" s="12"/>
      <c r="G364" s="12"/>
      <c r="H364" s="12"/>
      <c r="I364" s="16"/>
      <c r="J364" s="19" t="str">
        <f>IF(B364="","",SUMIF('Linii borderou'!$B$5:$B$2004,B364,'Linii borderou'!$I$5:$I$2004))</f>
        <v/>
      </c>
      <c r="K364" s="19" t="str">
        <f t="shared" si="20"/>
        <v/>
      </c>
      <c r="L364" s="19" t="str">
        <f t="shared" si="21"/>
        <v/>
      </c>
      <c r="M364" s="19" t="str">
        <f t="shared" si="22"/>
        <v/>
      </c>
      <c r="N364" s="19" t="str">
        <f t="shared" si="23"/>
        <v/>
      </c>
      <c r="O364" s="20" t="str">
        <f>IF(AND(B364="",D364=""),"",TRIM(IF(COUNTIF($B$5:$B$504,B364)&gt;1,"Număr dublat. ","")&amp;IF(OR(C364="",D364="",F364="",G364="",H364="",I364=""),"Date incomplete. ","")&amp;IF(AND(E364&lt;&gt;"",NOT(AND(LEN(E364)=13,ISNUMBER(-E364),IFERROR(MOD(SUMPRODUCT(MID(E364,{1,2,3,4,5,6,7,8,9,10,11,12},1)*{2,7,9,1,4,6,3,5,8,2,7,9}),11)-9*(MOD(SUMPRODUCT(MID(E364,{1,2,3,4,5,6,7,8,9,10,11,12},1)*{2,7,9,1,4,6,3,5,8,2,7,9}),11)=10)=--MID(E364,13,1),FALSE)))),"CNP invalid – verifică cifrele. ",IF(E364="","Lipsește CNP-ul. ",""))&amp;IF(COUNTIF('Linii borderou'!$B$5:$B$2004,B364)=0,"Nicio linie pe borderou. ","")&amp;IF(AND(I364="Numerar",N(N364)&gt;Plafon),"Numerar peste plafonul zilnic pentru această persoană ("&amp;FIXED(N364,2)&amp;" lei): plătește prin bancă. ","")))</f>
        <v/>
      </c>
    </row>
    <row r="365" spans="2:15" x14ac:dyDescent="0.2">
      <c r="B365" s="16" t="str">
        <f>IF(D365="","",MAX($B$5:B364)+1)</f>
        <v/>
      </c>
      <c r="C365" s="17"/>
      <c r="D365" s="12"/>
      <c r="E365" s="18"/>
      <c r="F365" s="12"/>
      <c r="G365" s="12"/>
      <c r="H365" s="12"/>
      <c r="I365" s="16"/>
      <c r="J365" s="19" t="str">
        <f>IF(B365="","",SUMIF('Linii borderou'!$B$5:$B$2004,B365,'Linii borderou'!$I$5:$I$2004))</f>
        <v/>
      </c>
      <c r="K365" s="19" t="str">
        <f t="shared" si="20"/>
        <v/>
      </c>
      <c r="L365" s="19" t="str">
        <f t="shared" si="21"/>
        <v/>
      </c>
      <c r="M365" s="19" t="str">
        <f t="shared" si="22"/>
        <v/>
      </c>
      <c r="N365" s="19" t="str">
        <f t="shared" si="23"/>
        <v/>
      </c>
      <c r="O365" s="20" t="str">
        <f>IF(AND(B365="",D365=""),"",TRIM(IF(COUNTIF($B$5:$B$504,B365)&gt;1,"Număr dublat. ","")&amp;IF(OR(C365="",D365="",F365="",G365="",H365="",I365=""),"Date incomplete. ","")&amp;IF(AND(E365&lt;&gt;"",NOT(AND(LEN(E365)=13,ISNUMBER(-E365),IFERROR(MOD(SUMPRODUCT(MID(E365,{1,2,3,4,5,6,7,8,9,10,11,12},1)*{2,7,9,1,4,6,3,5,8,2,7,9}),11)-9*(MOD(SUMPRODUCT(MID(E365,{1,2,3,4,5,6,7,8,9,10,11,12},1)*{2,7,9,1,4,6,3,5,8,2,7,9}),11)=10)=--MID(E365,13,1),FALSE)))),"CNP invalid – verifică cifrele. ",IF(E365="","Lipsește CNP-ul. ",""))&amp;IF(COUNTIF('Linii borderou'!$B$5:$B$2004,B365)=0,"Nicio linie pe borderou. ","")&amp;IF(AND(I365="Numerar",N(N365)&gt;Plafon),"Numerar peste plafonul zilnic pentru această persoană ("&amp;FIXED(N365,2)&amp;" lei): plătește prin bancă. ","")))</f>
        <v/>
      </c>
    </row>
    <row r="366" spans="2:15" x14ac:dyDescent="0.2">
      <c r="B366" s="16" t="str">
        <f>IF(D366="","",MAX($B$5:B365)+1)</f>
        <v/>
      </c>
      <c r="C366" s="17"/>
      <c r="D366" s="12"/>
      <c r="E366" s="18"/>
      <c r="F366" s="12"/>
      <c r="G366" s="12"/>
      <c r="H366" s="12"/>
      <c r="I366" s="16"/>
      <c r="J366" s="19" t="str">
        <f>IF(B366="","",SUMIF('Linii borderou'!$B$5:$B$2004,B366,'Linii borderou'!$I$5:$I$2004))</f>
        <v/>
      </c>
      <c r="K366" s="19" t="str">
        <f t="shared" si="20"/>
        <v/>
      </c>
      <c r="L366" s="19" t="str">
        <f t="shared" si="21"/>
        <v/>
      </c>
      <c r="M366" s="19" t="str">
        <f t="shared" si="22"/>
        <v/>
      </c>
      <c r="N366" s="19" t="str">
        <f t="shared" si="23"/>
        <v/>
      </c>
      <c r="O366" s="20" t="str">
        <f>IF(AND(B366="",D366=""),"",TRIM(IF(COUNTIF($B$5:$B$504,B366)&gt;1,"Număr dublat. ","")&amp;IF(OR(C366="",D366="",F366="",G366="",H366="",I366=""),"Date incomplete. ","")&amp;IF(AND(E366&lt;&gt;"",NOT(AND(LEN(E366)=13,ISNUMBER(-E366),IFERROR(MOD(SUMPRODUCT(MID(E366,{1,2,3,4,5,6,7,8,9,10,11,12},1)*{2,7,9,1,4,6,3,5,8,2,7,9}),11)-9*(MOD(SUMPRODUCT(MID(E366,{1,2,3,4,5,6,7,8,9,10,11,12},1)*{2,7,9,1,4,6,3,5,8,2,7,9}),11)=10)=--MID(E366,13,1),FALSE)))),"CNP invalid – verifică cifrele. ",IF(E366="","Lipsește CNP-ul. ",""))&amp;IF(COUNTIF('Linii borderou'!$B$5:$B$2004,B366)=0,"Nicio linie pe borderou. ","")&amp;IF(AND(I366="Numerar",N(N366)&gt;Plafon),"Numerar peste plafonul zilnic pentru această persoană ("&amp;FIXED(N366,2)&amp;" lei): plătește prin bancă. ","")))</f>
        <v/>
      </c>
    </row>
    <row r="367" spans="2:15" x14ac:dyDescent="0.2">
      <c r="B367" s="16" t="str">
        <f>IF(D367="","",MAX($B$5:B366)+1)</f>
        <v/>
      </c>
      <c r="C367" s="17"/>
      <c r="D367" s="12"/>
      <c r="E367" s="18"/>
      <c r="F367" s="12"/>
      <c r="G367" s="12"/>
      <c r="H367" s="12"/>
      <c r="I367" s="16"/>
      <c r="J367" s="19" t="str">
        <f>IF(B367="","",SUMIF('Linii borderou'!$B$5:$B$2004,B367,'Linii borderou'!$I$5:$I$2004))</f>
        <v/>
      </c>
      <c r="K367" s="19" t="str">
        <f t="shared" si="20"/>
        <v/>
      </c>
      <c r="L367" s="19" t="str">
        <f t="shared" si="21"/>
        <v/>
      </c>
      <c r="M367" s="19" t="str">
        <f t="shared" si="22"/>
        <v/>
      </c>
      <c r="N367" s="19" t="str">
        <f t="shared" si="23"/>
        <v/>
      </c>
      <c r="O367" s="20" t="str">
        <f>IF(AND(B367="",D367=""),"",TRIM(IF(COUNTIF($B$5:$B$504,B367)&gt;1,"Număr dublat. ","")&amp;IF(OR(C367="",D367="",F367="",G367="",H367="",I367=""),"Date incomplete. ","")&amp;IF(AND(E367&lt;&gt;"",NOT(AND(LEN(E367)=13,ISNUMBER(-E367),IFERROR(MOD(SUMPRODUCT(MID(E367,{1,2,3,4,5,6,7,8,9,10,11,12},1)*{2,7,9,1,4,6,3,5,8,2,7,9}),11)-9*(MOD(SUMPRODUCT(MID(E367,{1,2,3,4,5,6,7,8,9,10,11,12},1)*{2,7,9,1,4,6,3,5,8,2,7,9}),11)=10)=--MID(E367,13,1),FALSE)))),"CNP invalid – verifică cifrele. ",IF(E367="","Lipsește CNP-ul. ",""))&amp;IF(COUNTIF('Linii borderou'!$B$5:$B$2004,B367)=0,"Nicio linie pe borderou. ","")&amp;IF(AND(I367="Numerar",N(N367)&gt;Plafon),"Numerar peste plafonul zilnic pentru această persoană ("&amp;FIXED(N367,2)&amp;" lei): plătește prin bancă. ","")))</f>
        <v/>
      </c>
    </row>
    <row r="368" spans="2:15" x14ac:dyDescent="0.2">
      <c r="B368" s="16" t="str">
        <f>IF(D368="","",MAX($B$5:B367)+1)</f>
        <v/>
      </c>
      <c r="C368" s="17"/>
      <c r="D368" s="12"/>
      <c r="E368" s="18"/>
      <c r="F368" s="12"/>
      <c r="G368" s="12"/>
      <c r="H368" s="12"/>
      <c r="I368" s="16"/>
      <c r="J368" s="19" t="str">
        <f>IF(B368="","",SUMIF('Linii borderou'!$B$5:$B$2004,B368,'Linii borderou'!$I$5:$I$2004))</f>
        <v/>
      </c>
      <c r="K368" s="19" t="str">
        <f t="shared" si="20"/>
        <v/>
      </c>
      <c r="L368" s="19" t="str">
        <f t="shared" si="21"/>
        <v/>
      </c>
      <c r="M368" s="19" t="str">
        <f t="shared" si="22"/>
        <v/>
      </c>
      <c r="N368" s="19" t="str">
        <f t="shared" si="23"/>
        <v/>
      </c>
      <c r="O368" s="20" t="str">
        <f>IF(AND(B368="",D368=""),"",TRIM(IF(COUNTIF($B$5:$B$504,B368)&gt;1,"Număr dublat. ","")&amp;IF(OR(C368="",D368="",F368="",G368="",H368="",I368=""),"Date incomplete. ","")&amp;IF(AND(E368&lt;&gt;"",NOT(AND(LEN(E368)=13,ISNUMBER(-E368),IFERROR(MOD(SUMPRODUCT(MID(E368,{1,2,3,4,5,6,7,8,9,10,11,12},1)*{2,7,9,1,4,6,3,5,8,2,7,9}),11)-9*(MOD(SUMPRODUCT(MID(E368,{1,2,3,4,5,6,7,8,9,10,11,12},1)*{2,7,9,1,4,6,3,5,8,2,7,9}),11)=10)=--MID(E368,13,1),FALSE)))),"CNP invalid – verifică cifrele. ",IF(E368="","Lipsește CNP-ul. ",""))&amp;IF(COUNTIF('Linii borderou'!$B$5:$B$2004,B368)=0,"Nicio linie pe borderou. ","")&amp;IF(AND(I368="Numerar",N(N368)&gt;Plafon),"Numerar peste plafonul zilnic pentru această persoană ("&amp;FIXED(N368,2)&amp;" lei): plătește prin bancă. ","")))</f>
        <v/>
      </c>
    </row>
    <row r="369" spans="2:15" x14ac:dyDescent="0.2">
      <c r="B369" s="16" t="str">
        <f>IF(D369="","",MAX($B$5:B368)+1)</f>
        <v/>
      </c>
      <c r="C369" s="17"/>
      <c r="D369" s="12"/>
      <c r="E369" s="18"/>
      <c r="F369" s="12"/>
      <c r="G369" s="12"/>
      <c r="H369" s="12"/>
      <c r="I369" s="16"/>
      <c r="J369" s="19" t="str">
        <f>IF(B369="","",SUMIF('Linii borderou'!$B$5:$B$2004,B369,'Linii borderou'!$I$5:$I$2004))</f>
        <v/>
      </c>
      <c r="K369" s="19" t="str">
        <f t="shared" si="20"/>
        <v/>
      </c>
      <c r="L369" s="19" t="str">
        <f t="shared" si="21"/>
        <v/>
      </c>
      <c r="M369" s="19" t="str">
        <f t="shared" si="22"/>
        <v/>
      </c>
      <c r="N369" s="19" t="str">
        <f t="shared" si="23"/>
        <v/>
      </c>
      <c r="O369" s="20" t="str">
        <f>IF(AND(B369="",D369=""),"",TRIM(IF(COUNTIF($B$5:$B$504,B369)&gt;1,"Număr dublat. ","")&amp;IF(OR(C369="",D369="",F369="",G369="",H369="",I369=""),"Date incomplete. ","")&amp;IF(AND(E369&lt;&gt;"",NOT(AND(LEN(E369)=13,ISNUMBER(-E369),IFERROR(MOD(SUMPRODUCT(MID(E369,{1,2,3,4,5,6,7,8,9,10,11,12},1)*{2,7,9,1,4,6,3,5,8,2,7,9}),11)-9*(MOD(SUMPRODUCT(MID(E369,{1,2,3,4,5,6,7,8,9,10,11,12},1)*{2,7,9,1,4,6,3,5,8,2,7,9}),11)=10)=--MID(E369,13,1),FALSE)))),"CNP invalid – verifică cifrele. ",IF(E369="","Lipsește CNP-ul. ",""))&amp;IF(COUNTIF('Linii borderou'!$B$5:$B$2004,B369)=0,"Nicio linie pe borderou. ","")&amp;IF(AND(I369="Numerar",N(N369)&gt;Plafon),"Numerar peste plafonul zilnic pentru această persoană ("&amp;FIXED(N369,2)&amp;" lei): plătește prin bancă. ","")))</f>
        <v/>
      </c>
    </row>
    <row r="370" spans="2:15" x14ac:dyDescent="0.2">
      <c r="B370" s="16" t="str">
        <f>IF(D370="","",MAX($B$5:B369)+1)</f>
        <v/>
      </c>
      <c r="C370" s="17"/>
      <c r="D370" s="12"/>
      <c r="E370" s="18"/>
      <c r="F370" s="12"/>
      <c r="G370" s="12"/>
      <c r="H370" s="12"/>
      <c r="I370" s="16"/>
      <c r="J370" s="19" t="str">
        <f>IF(B370="","",SUMIF('Linii borderou'!$B$5:$B$2004,B370,'Linii borderou'!$I$5:$I$2004))</f>
        <v/>
      </c>
      <c r="K370" s="19" t="str">
        <f t="shared" si="20"/>
        <v/>
      </c>
      <c r="L370" s="19" t="str">
        <f t="shared" si="21"/>
        <v/>
      </c>
      <c r="M370" s="19" t="str">
        <f t="shared" si="22"/>
        <v/>
      </c>
      <c r="N370" s="19" t="str">
        <f t="shared" si="23"/>
        <v/>
      </c>
      <c r="O370" s="20" t="str">
        <f>IF(AND(B370="",D370=""),"",TRIM(IF(COUNTIF($B$5:$B$504,B370)&gt;1,"Număr dublat. ","")&amp;IF(OR(C370="",D370="",F370="",G370="",H370="",I370=""),"Date incomplete. ","")&amp;IF(AND(E370&lt;&gt;"",NOT(AND(LEN(E370)=13,ISNUMBER(-E370),IFERROR(MOD(SUMPRODUCT(MID(E370,{1,2,3,4,5,6,7,8,9,10,11,12},1)*{2,7,9,1,4,6,3,5,8,2,7,9}),11)-9*(MOD(SUMPRODUCT(MID(E370,{1,2,3,4,5,6,7,8,9,10,11,12},1)*{2,7,9,1,4,6,3,5,8,2,7,9}),11)=10)=--MID(E370,13,1),FALSE)))),"CNP invalid – verifică cifrele. ",IF(E370="","Lipsește CNP-ul. ",""))&amp;IF(COUNTIF('Linii borderou'!$B$5:$B$2004,B370)=0,"Nicio linie pe borderou. ","")&amp;IF(AND(I370="Numerar",N(N370)&gt;Plafon),"Numerar peste plafonul zilnic pentru această persoană ("&amp;FIXED(N370,2)&amp;" lei): plătește prin bancă. ","")))</f>
        <v/>
      </c>
    </row>
    <row r="371" spans="2:15" x14ac:dyDescent="0.2">
      <c r="B371" s="16" t="str">
        <f>IF(D371="","",MAX($B$5:B370)+1)</f>
        <v/>
      </c>
      <c r="C371" s="17"/>
      <c r="D371" s="12"/>
      <c r="E371" s="18"/>
      <c r="F371" s="12"/>
      <c r="G371" s="12"/>
      <c r="H371" s="12"/>
      <c r="I371" s="16"/>
      <c r="J371" s="19" t="str">
        <f>IF(B371="","",SUMIF('Linii borderou'!$B$5:$B$2004,B371,'Linii borderou'!$I$5:$I$2004))</f>
        <v/>
      </c>
      <c r="K371" s="19" t="str">
        <f t="shared" si="20"/>
        <v/>
      </c>
      <c r="L371" s="19" t="str">
        <f t="shared" si="21"/>
        <v/>
      </c>
      <c r="M371" s="19" t="str">
        <f t="shared" si="22"/>
        <v/>
      </c>
      <c r="N371" s="19" t="str">
        <f t="shared" si="23"/>
        <v/>
      </c>
      <c r="O371" s="20" t="str">
        <f>IF(AND(B371="",D371=""),"",TRIM(IF(COUNTIF($B$5:$B$504,B371)&gt;1,"Număr dublat. ","")&amp;IF(OR(C371="",D371="",F371="",G371="",H371="",I371=""),"Date incomplete. ","")&amp;IF(AND(E371&lt;&gt;"",NOT(AND(LEN(E371)=13,ISNUMBER(-E371),IFERROR(MOD(SUMPRODUCT(MID(E371,{1,2,3,4,5,6,7,8,9,10,11,12},1)*{2,7,9,1,4,6,3,5,8,2,7,9}),11)-9*(MOD(SUMPRODUCT(MID(E371,{1,2,3,4,5,6,7,8,9,10,11,12},1)*{2,7,9,1,4,6,3,5,8,2,7,9}),11)=10)=--MID(E371,13,1),FALSE)))),"CNP invalid – verifică cifrele. ",IF(E371="","Lipsește CNP-ul. ",""))&amp;IF(COUNTIF('Linii borderou'!$B$5:$B$2004,B371)=0,"Nicio linie pe borderou. ","")&amp;IF(AND(I371="Numerar",N(N371)&gt;Plafon),"Numerar peste plafonul zilnic pentru această persoană ("&amp;FIXED(N371,2)&amp;" lei): plătește prin bancă. ","")))</f>
        <v/>
      </c>
    </row>
    <row r="372" spans="2:15" x14ac:dyDescent="0.2">
      <c r="B372" s="16" t="str">
        <f>IF(D372="","",MAX($B$5:B371)+1)</f>
        <v/>
      </c>
      <c r="C372" s="17"/>
      <c r="D372" s="12"/>
      <c r="E372" s="18"/>
      <c r="F372" s="12"/>
      <c r="G372" s="12"/>
      <c r="H372" s="12"/>
      <c r="I372" s="16"/>
      <c r="J372" s="19" t="str">
        <f>IF(B372="","",SUMIF('Linii borderou'!$B$5:$B$2004,B372,'Linii borderou'!$I$5:$I$2004))</f>
        <v/>
      </c>
      <c r="K372" s="19" t="str">
        <f t="shared" si="20"/>
        <v/>
      </c>
      <c r="L372" s="19" t="str">
        <f t="shared" si="21"/>
        <v/>
      </c>
      <c r="M372" s="19" t="str">
        <f t="shared" si="22"/>
        <v/>
      </c>
      <c r="N372" s="19" t="str">
        <f t="shared" si="23"/>
        <v/>
      </c>
      <c r="O372" s="20" t="str">
        <f>IF(AND(B372="",D372=""),"",TRIM(IF(COUNTIF($B$5:$B$504,B372)&gt;1,"Număr dublat. ","")&amp;IF(OR(C372="",D372="",F372="",G372="",H372="",I372=""),"Date incomplete. ","")&amp;IF(AND(E372&lt;&gt;"",NOT(AND(LEN(E372)=13,ISNUMBER(-E372),IFERROR(MOD(SUMPRODUCT(MID(E372,{1,2,3,4,5,6,7,8,9,10,11,12},1)*{2,7,9,1,4,6,3,5,8,2,7,9}),11)-9*(MOD(SUMPRODUCT(MID(E372,{1,2,3,4,5,6,7,8,9,10,11,12},1)*{2,7,9,1,4,6,3,5,8,2,7,9}),11)=10)=--MID(E372,13,1),FALSE)))),"CNP invalid – verifică cifrele. ",IF(E372="","Lipsește CNP-ul. ",""))&amp;IF(COUNTIF('Linii borderou'!$B$5:$B$2004,B372)=0,"Nicio linie pe borderou. ","")&amp;IF(AND(I372="Numerar",N(N372)&gt;Plafon),"Numerar peste plafonul zilnic pentru această persoană ("&amp;FIXED(N372,2)&amp;" lei): plătește prin bancă. ","")))</f>
        <v/>
      </c>
    </row>
    <row r="373" spans="2:15" x14ac:dyDescent="0.2">
      <c r="B373" s="16" t="str">
        <f>IF(D373="","",MAX($B$5:B372)+1)</f>
        <v/>
      </c>
      <c r="C373" s="17"/>
      <c r="D373" s="12"/>
      <c r="E373" s="18"/>
      <c r="F373" s="12"/>
      <c r="G373" s="12"/>
      <c r="H373" s="12"/>
      <c r="I373" s="16"/>
      <c r="J373" s="19" t="str">
        <f>IF(B373="","",SUMIF('Linii borderou'!$B$5:$B$2004,B373,'Linii borderou'!$I$5:$I$2004))</f>
        <v/>
      </c>
      <c r="K373" s="19" t="str">
        <f t="shared" si="20"/>
        <v/>
      </c>
      <c r="L373" s="19" t="str">
        <f t="shared" si="21"/>
        <v/>
      </c>
      <c r="M373" s="19" t="str">
        <f t="shared" si="22"/>
        <v/>
      </c>
      <c r="N373" s="19" t="str">
        <f t="shared" si="23"/>
        <v/>
      </c>
      <c r="O373" s="20" t="str">
        <f>IF(AND(B373="",D373=""),"",TRIM(IF(COUNTIF($B$5:$B$504,B373)&gt;1,"Număr dublat. ","")&amp;IF(OR(C373="",D373="",F373="",G373="",H373="",I373=""),"Date incomplete. ","")&amp;IF(AND(E373&lt;&gt;"",NOT(AND(LEN(E373)=13,ISNUMBER(-E373),IFERROR(MOD(SUMPRODUCT(MID(E373,{1,2,3,4,5,6,7,8,9,10,11,12},1)*{2,7,9,1,4,6,3,5,8,2,7,9}),11)-9*(MOD(SUMPRODUCT(MID(E373,{1,2,3,4,5,6,7,8,9,10,11,12},1)*{2,7,9,1,4,6,3,5,8,2,7,9}),11)=10)=--MID(E373,13,1),FALSE)))),"CNP invalid – verifică cifrele. ",IF(E373="","Lipsește CNP-ul. ",""))&amp;IF(COUNTIF('Linii borderou'!$B$5:$B$2004,B373)=0,"Nicio linie pe borderou. ","")&amp;IF(AND(I373="Numerar",N(N373)&gt;Plafon),"Numerar peste plafonul zilnic pentru această persoană ("&amp;FIXED(N373,2)&amp;" lei): plătește prin bancă. ","")))</f>
        <v/>
      </c>
    </row>
    <row r="374" spans="2:15" x14ac:dyDescent="0.2">
      <c r="B374" s="16" t="str">
        <f>IF(D374="","",MAX($B$5:B373)+1)</f>
        <v/>
      </c>
      <c r="C374" s="17"/>
      <c r="D374" s="12"/>
      <c r="E374" s="18"/>
      <c r="F374" s="12"/>
      <c r="G374" s="12"/>
      <c r="H374" s="12"/>
      <c r="I374" s="16"/>
      <c r="J374" s="19" t="str">
        <f>IF(B374="","",SUMIF('Linii borderou'!$B$5:$B$2004,B374,'Linii borderou'!$I$5:$I$2004))</f>
        <v/>
      </c>
      <c r="K374" s="19" t="str">
        <f t="shared" si="20"/>
        <v/>
      </c>
      <c r="L374" s="19" t="str">
        <f t="shared" si="21"/>
        <v/>
      </c>
      <c r="M374" s="19" t="str">
        <f t="shared" si="22"/>
        <v/>
      </c>
      <c r="N374" s="19" t="str">
        <f t="shared" si="23"/>
        <v/>
      </c>
      <c r="O374" s="20" t="str">
        <f>IF(AND(B374="",D374=""),"",TRIM(IF(COUNTIF($B$5:$B$504,B374)&gt;1,"Număr dublat. ","")&amp;IF(OR(C374="",D374="",F374="",G374="",H374="",I374=""),"Date incomplete. ","")&amp;IF(AND(E374&lt;&gt;"",NOT(AND(LEN(E374)=13,ISNUMBER(-E374),IFERROR(MOD(SUMPRODUCT(MID(E374,{1,2,3,4,5,6,7,8,9,10,11,12},1)*{2,7,9,1,4,6,3,5,8,2,7,9}),11)-9*(MOD(SUMPRODUCT(MID(E374,{1,2,3,4,5,6,7,8,9,10,11,12},1)*{2,7,9,1,4,6,3,5,8,2,7,9}),11)=10)=--MID(E374,13,1),FALSE)))),"CNP invalid – verifică cifrele. ",IF(E374="","Lipsește CNP-ul. ",""))&amp;IF(COUNTIF('Linii borderou'!$B$5:$B$2004,B374)=0,"Nicio linie pe borderou. ","")&amp;IF(AND(I374="Numerar",N(N374)&gt;Plafon),"Numerar peste plafonul zilnic pentru această persoană ("&amp;FIXED(N374,2)&amp;" lei): plătește prin bancă. ","")))</f>
        <v/>
      </c>
    </row>
    <row r="375" spans="2:15" x14ac:dyDescent="0.2">
      <c r="B375" s="16" t="str">
        <f>IF(D375="","",MAX($B$5:B374)+1)</f>
        <v/>
      </c>
      <c r="C375" s="17"/>
      <c r="D375" s="12"/>
      <c r="E375" s="18"/>
      <c r="F375" s="12"/>
      <c r="G375" s="12"/>
      <c r="H375" s="12"/>
      <c r="I375" s="16"/>
      <c r="J375" s="19" t="str">
        <f>IF(B375="","",SUMIF('Linii borderou'!$B$5:$B$2004,B375,'Linii borderou'!$I$5:$I$2004))</f>
        <v/>
      </c>
      <c r="K375" s="19" t="str">
        <f t="shared" si="20"/>
        <v/>
      </c>
      <c r="L375" s="19" t="str">
        <f t="shared" si="21"/>
        <v/>
      </c>
      <c r="M375" s="19" t="str">
        <f t="shared" si="22"/>
        <v/>
      </c>
      <c r="N375" s="19" t="str">
        <f t="shared" si="23"/>
        <v/>
      </c>
      <c r="O375" s="20" t="str">
        <f>IF(AND(B375="",D375=""),"",TRIM(IF(COUNTIF($B$5:$B$504,B375)&gt;1,"Număr dublat. ","")&amp;IF(OR(C375="",D375="",F375="",G375="",H375="",I375=""),"Date incomplete. ","")&amp;IF(AND(E375&lt;&gt;"",NOT(AND(LEN(E375)=13,ISNUMBER(-E375),IFERROR(MOD(SUMPRODUCT(MID(E375,{1,2,3,4,5,6,7,8,9,10,11,12},1)*{2,7,9,1,4,6,3,5,8,2,7,9}),11)-9*(MOD(SUMPRODUCT(MID(E375,{1,2,3,4,5,6,7,8,9,10,11,12},1)*{2,7,9,1,4,6,3,5,8,2,7,9}),11)=10)=--MID(E375,13,1),FALSE)))),"CNP invalid – verifică cifrele. ",IF(E375="","Lipsește CNP-ul. ",""))&amp;IF(COUNTIF('Linii borderou'!$B$5:$B$2004,B375)=0,"Nicio linie pe borderou. ","")&amp;IF(AND(I375="Numerar",N(N375)&gt;Plafon),"Numerar peste plafonul zilnic pentru această persoană ("&amp;FIXED(N375,2)&amp;" lei): plătește prin bancă. ","")))</f>
        <v/>
      </c>
    </row>
    <row r="376" spans="2:15" x14ac:dyDescent="0.2">
      <c r="B376" s="16" t="str">
        <f>IF(D376="","",MAX($B$5:B375)+1)</f>
        <v/>
      </c>
      <c r="C376" s="17"/>
      <c r="D376" s="12"/>
      <c r="E376" s="18"/>
      <c r="F376" s="12"/>
      <c r="G376" s="12"/>
      <c r="H376" s="12"/>
      <c r="I376" s="16"/>
      <c r="J376" s="19" t="str">
        <f>IF(B376="","",SUMIF('Linii borderou'!$B$5:$B$2004,B376,'Linii borderou'!$I$5:$I$2004))</f>
        <v/>
      </c>
      <c r="K376" s="19" t="str">
        <f t="shared" si="20"/>
        <v/>
      </c>
      <c r="L376" s="19" t="str">
        <f t="shared" si="21"/>
        <v/>
      </c>
      <c r="M376" s="19" t="str">
        <f t="shared" si="22"/>
        <v/>
      </c>
      <c r="N376" s="19" t="str">
        <f t="shared" si="23"/>
        <v/>
      </c>
      <c r="O376" s="20" t="str">
        <f>IF(AND(B376="",D376=""),"",TRIM(IF(COUNTIF($B$5:$B$504,B376)&gt;1,"Număr dublat. ","")&amp;IF(OR(C376="",D376="",F376="",G376="",H376="",I376=""),"Date incomplete. ","")&amp;IF(AND(E376&lt;&gt;"",NOT(AND(LEN(E376)=13,ISNUMBER(-E376),IFERROR(MOD(SUMPRODUCT(MID(E376,{1,2,3,4,5,6,7,8,9,10,11,12},1)*{2,7,9,1,4,6,3,5,8,2,7,9}),11)-9*(MOD(SUMPRODUCT(MID(E376,{1,2,3,4,5,6,7,8,9,10,11,12},1)*{2,7,9,1,4,6,3,5,8,2,7,9}),11)=10)=--MID(E376,13,1),FALSE)))),"CNP invalid – verifică cifrele. ",IF(E376="","Lipsește CNP-ul. ",""))&amp;IF(COUNTIF('Linii borderou'!$B$5:$B$2004,B376)=0,"Nicio linie pe borderou. ","")&amp;IF(AND(I376="Numerar",N(N376)&gt;Plafon),"Numerar peste plafonul zilnic pentru această persoană ("&amp;FIXED(N376,2)&amp;" lei): plătește prin bancă. ","")))</f>
        <v/>
      </c>
    </row>
    <row r="377" spans="2:15" x14ac:dyDescent="0.2">
      <c r="B377" s="16" t="str">
        <f>IF(D377="","",MAX($B$5:B376)+1)</f>
        <v/>
      </c>
      <c r="C377" s="17"/>
      <c r="D377" s="12"/>
      <c r="E377" s="18"/>
      <c r="F377" s="12"/>
      <c r="G377" s="12"/>
      <c r="H377" s="12"/>
      <c r="I377" s="16"/>
      <c r="J377" s="19" t="str">
        <f>IF(B377="","",SUMIF('Linii borderou'!$B$5:$B$2004,B377,'Linii borderou'!$I$5:$I$2004))</f>
        <v/>
      </c>
      <c r="K377" s="19" t="str">
        <f t="shared" si="20"/>
        <v/>
      </c>
      <c r="L377" s="19" t="str">
        <f t="shared" si="21"/>
        <v/>
      </c>
      <c r="M377" s="19" t="str">
        <f t="shared" si="22"/>
        <v/>
      </c>
      <c r="N377" s="19" t="str">
        <f t="shared" si="23"/>
        <v/>
      </c>
      <c r="O377" s="20" t="str">
        <f>IF(AND(B377="",D377=""),"",TRIM(IF(COUNTIF($B$5:$B$504,B377)&gt;1,"Număr dublat. ","")&amp;IF(OR(C377="",D377="",F377="",G377="",H377="",I377=""),"Date incomplete. ","")&amp;IF(AND(E377&lt;&gt;"",NOT(AND(LEN(E377)=13,ISNUMBER(-E377),IFERROR(MOD(SUMPRODUCT(MID(E377,{1,2,3,4,5,6,7,8,9,10,11,12},1)*{2,7,9,1,4,6,3,5,8,2,7,9}),11)-9*(MOD(SUMPRODUCT(MID(E377,{1,2,3,4,5,6,7,8,9,10,11,12},1)*{2,7,9,1,4,6,3,5,8,2,7,9}),11)=10)=--MID(E377,13,1),FALSE)))),"CNP invalid – verifică cifrele. ",IF(E377="","Lipsește CNP-ul. ",""))&amp;IF(COUNTIF('Linii borderou'!$B$5:$B$2004,B377)=0,"Nicio linie pe borderou. ","")&amp;IF(AND(I377="Numerar",N(N377)&gt;Plafon),"Numerar peste plafonul zilnic pentru această persoană ("&amp;FIXED(N377,2)&amp;" lei): plătește prin bancă. ","")))</f>
        <v/>
      </c>
    </row>
    <row r="378" spans="2:15" x14ac:dyDescent="0.2">
      <c r="B378" s="16" t="str">
        <f>IF(D378="","",MAX($B$5:B377)+1)</f>
        <v/>
      </c>
      <c r="C378" s="17"/>
      <c r="D378" s="12"/>
      <c r="E378" s="18"/>
      <c r="F378" s="12"/>
      <c r="G378" s="12"/>
      <c r="H378" s="12"/>
      <c r="I378" s="16"/>
      <c r="J378" s="19" t="str">
        <f>IF(B378="","",SUMIF('Linii borderou'!$B$5:$B$2004,B378,'Linii borderou'!$I$5:$I$2004))</f>
        <v/>
      </c>
      <c r="K378" s="19" t="str">
        <f t="shared" si="20"/>
        <v/>
      </c>
      <c r="L378" s="19" t="str">
        <f t="shared" si="21"/>
        <v/>
      </c>
      <c r="M378" s="19" t="str">
        <f t="shared" si="22"/>
        <v/>
      </c>
      <c r="N378" s="19" t="str">
        <f t="shared" si="23"/>
        <v/>
      </c>
      <c r="O378" s="20" t="str">
        <f>IF(AND(B378="",D378=""),"",TRIM(IF(COUNTIF($B$5:$B$504,B378)&gt;1,"Număr dublat. ","")&amp;IF(OR(C378="",D378="",F378="",G378="",H378="",I378=""),"Date incomplete. ","")&amp;IF(AND(E378&lt;&gt;"",NOT(AND(LEN(E378)=13,ISNUMBER(-E378),IFERROR(MOD(SUMPRODUCT(MID(E378,{1,2,3,4,5,6,7,8,9,10,11,12},1)*{2,7,9,1,4,6,3,5,8,2,7,9}),11)-9*(MOD(SUMPRODUCT(MID(E378,{1,2,3,4,5,6,7,8,9,10,11,12},1)*{2,7,9,1,4,6,3,5,8,2,7,9}),11)=10)=--MID(E378,13,1),FALSE)))),"CNP invalid – verifică cifrele. ",IF(E378="","Lipsește CNP-ul. ",""))&amp;IF(COUNTIF('Linii borderou'!$B$5:$B$2004,B378)=0,"Nicio linie pe borderou. ","")&amp;IF(AND(I378="Numerar",N(N378)&gt;Plafon),"Numerar peste plafonul zilnic pentru această persoană ("&amp;FIXED(N378,2)&amp;" lei): plătește prin bancă. ","")))</f>
        <v/>
      </c>
    </row>
    <row r="379" spans="2:15" x14ac:dyDescent="0.2">
      <c r="B379" s="16" t="str">
        <f>IF(D379="","",MAX($B$5:B378)+1)</f>
        <v/>
      </c>
      <c r="C379" s="17"/>
      <c r="D379" s="12"/>
      <c r="E379" s="18"/>
      <c r="F379" s="12"/>
      <c r="G379" s="12"/>
      <c r="H379" s="12"/>
      <c r="I379" s="16"/>
      <c r="J379" s="19" t="str">
        <f>IF(B379="","",SUMIF('Linii borderou'!$B$5:$B$2004,B379,'Linii borderou'!$I$5:$I$2004))</f>
        <v/>
      </c>
      <c r="K379" s="19" t="str">
        <f t="shared" si="20"/>
        <v/>
      </c>
      <c r="L379" s="19" t="str">
        <f t="shared" si="21"/>
        <v/>
      </c>
      <c r="M379" s="19" t="str">
        <f t="shared" si="22"/>
        <v/>
      </c>
      <c r="N379" s="19" t="str">
        <f t="shared" si="23"/>
        <v/>
      </c>
      <c r="O379" s="20" t="str">
        <f>IF(AND(B379="",D379=""),"",TRIM(IF(COUNTIF($B$5:$B$504,B379)&gt;1,"Număr dublat. ","")&amp;IF(OR(C379="",D379="",F379="",G379="",H379="",I379=""),"Date incomplete. ","")&amp;IF(AND(E379&lt;&gt;"",NOT(AND(LEN(E379)=13,ISNUMBER(-E379),IFERROR(MOD(SUMPRODUCT(MID(E379,{1,2,3,4,5,6,7,8,9,10,11,12},1)*{2,7,9,1,4,6,3,5,8,2,7,9}),11)-9*(MOD(SUMPRODUCT(MID(E379,{1,2,3,4,5,6,7,8,9,10,11,12},1)*{2,7,9,1,4,6,3,5,8,2,7,9}),11)=10)=--MID(E379,13,1),FALSE)))),"CNP invalid – verifică cifrele. ",IF(E379="","Lipsește CNP-ul. ",""))&amp;IF(COUNTIF('Linii borderou'!$B$5:$B$2004,B379)=0,"Nicio linie pe borderou. ","")&amp;IF(AND(I379="Numerar",N(N379)&gt;Plafon),"Numerar peste plafonul zilnic pentru această persoană ("&amp;FIXED(N379,2)&amp;" lei): plătește prin bancă. ","")))</f>
        <v/>
      </c>
    </row>
    <row r="380" spans="2:15" x14ac:dyDescent="0.2">
      <c r="B380" s="16" t="str">
        <f>IF(D380="","",MAX($B$5:B379)+1)</f>
        <v/>
      </c>
      <c r="C380" s="17"/>
      <c r="D380" s="12"/>
      <c r="E380" s="18"/>
      <c r="F380" s="12"/>
      <c r="G380" s="12"/>
      <c r="H380" s="12"/>
      <c r="I380" s="16"/>
      <c r="J380" s="19" t="str">
        <f>IF(B380="","",SUMIF('Linii borderou'!$B$5:$B$2004,B380,'Linii borderou'!$I$5:$I$2004))</f>
        <v/>
      </c>
      <c r="K380" s="19" t="str">
        <f t="shared" si="20"/>
        <v/>
      </c>
      <c r="L380" s="19" t="str">
        <f t="shared" si="21"/>
        <v/>
      </c>
      <c r="M380" s="19" t="str">
        <f t="shared" si="22"/>
        <v/>
      </c>
      <c r="N380" s="19" t="str">
        <f t="shared" si="23"/>
        <v/>
      </c>
      <c r="O380" s="20" t="str">
        <f>IF(AND(B380="",D380=""),"",TRIM(IF(COUNTIF($B$5:$B$504,B380)&gt;1,"Număr dublat. ","")&amp;IF(OR(C380="",D380="",F380="",G380="",H380="",I380=""),"Date incomplete. ","")&amp;IF(AND(E380&lt;&gt;"",NOT(AND(LEN(E380)=13,ISNUMBER(-E380),IFERROR(MOD(SUMPRODUCT(MID(E380,{1,2,3,4,5,6,7,8,9,10,11,12},1)*{2,7,9,1,4,6,3,5,8,2,7,9}),11)-9*(MOD(SUMPRODUCT(MID(E380,{1,2,3,4,5,6,7,8,9,10,11,12},1)*{2,7,9,1,4,6,3,5,8,2,7,9}),11)=10)=--MID(E380,13,1),FALSE)))),"CNP invalid – verifică cifrele. ",IF(E380="","Lipsește CNP-ul. ",""))&amp;IF(COUNTIF('Linii borderou'!$B$5:$B$2004,B380)=0,"Nicio linie pe borderou. ","")&amp;IF(AND(I380="Numerar",N(N380)&gt;Plafon),"Numerar peste plafonul zilnic pentru această persoană ("&amp;FIXED(N380,2)&amp;" lei): plătește prin bancă. ","")))</f>
        <v/>
      </c>
    </row>
    <row r="381" spans="2:15" x14ac:dyDescent="0.2">
      <c r="B381" s="16" t="str">
        <f>IF(D381="","",MAX($B$5:B380)+1)</f>
        <v/>
      </c>
      <c r="C381" s="17"/>
      <c r="D381" s="12"/>
      <c r="E381" s="18"/>
      <c r="F381" s="12"/>
      <c r="G381" s="12"/>
      <c r="H381" s="12"/>
      <c r="I381" s="16"/>
      <c r="J381" s="19" t="str">
        <f>IF(B381="","",SUMIF('Linii borderou'!$B$5:$B$2004,B381,'Linii borderou'!$I$5:$I$2004))</f>
        <v/>
      </c>
      <c r="K381" s="19" t="str">
        <f t="shared" si="20"/>
        <v/>
      </c>
      <c r="L381" s="19" t="str">
        <f t="shared" si="21"/>
        <v/>
      </c>
      <c r="M381" s="19" t="str">
        <f t="shared" si="22"/>
        <v/>
      </c>
      <c r="N381" s="19" t="str">
        <f t="shared" si="23"/>
        <v/>
      </c>
      <c r="O381" s="20" t="str">
        <f>IF(AND(B381="",D381=""),"",TRIM(IF(COUNTIF($B$5:$B$504,B381)&gt;1,"Număr dublat. ","")&amp;IF(OR(C381="",D381="",F381="",G381="",H381="",I381=""),"Date incomplete. ","")&amp;IF(AND(E381&lt;&gt;"",NOT(AND(LEN(E381)=13,ISNUMBER(-E381),IFERROR(MOD(SUMPRODUCT(MID(E381,{1,2,3,4,5,6,7,8,9,10,11,12},1)*{2,7,9,1,4,6,3,5,8,2,7,9}),11)-9*(MOD(SUMPRODUCT(MID(E381,{1,2,3,4,5,6,7,8,9,10,11,12},1)*{2,7,9,1,4,6,3,5,8,2,7,9}),11)=10)=--MID(E381,13,1),FALSE)))),"CNP invalid – verifică cifrele. ",IF(E381="","Lipsește CNP-ul. ",""))&amp;IF(COUNTIF('Linii borderou'!$B$5:$B$2004,B381)=0,"Nicio linie pe borderou. ","")&amp;IF(AND(I381="Numerar",N(N381)&gt;Plafon),"Numerar peste plafonul zilnic pentru această persoană ("&amp;FIXED(N381,2)&amp;" lei): plătește prin bancă. ","")))</f>
        <v/>
      </c>
    </row>
    <row r="382" spans="2:15" x14ac:dyDescent="0.2">
      <c r="B382" s="16" t="str">
        <f>IF(D382="","",MAX($B$5:B381)+1)</f>
        <v/>
      </c>
      <c r="C382" s="17"/>
      <c r="D382" s="12"/>
      <c r="E382" s="18"/>
      <c r="F382" s="12"/>
      <c r="G382" s="12"/>
      <c r="H382" s="12"/>
      <c r="I382" s="16"/>
      <c r="J382" s="19" t="str">
        <f>IF(B382="","",SUMIF('Linii borderou'!$B$5:$B$2004,B382,'Linii borderou'!$I$5:$I$2004))</f>
        <v/>
      </c>
      <c r="K382" s="19" t="str">
        <f t="shared" si="20"/>
        <v/>
      </c>
      <c r="L382" s="19" t="str">
        <f t="shared" si="21"/>
        <v/>
      </c>
      <c r="M382" s="19" t="str">
        <f t="shared" si="22"/>
        <v/>
      </c>
      <c r="N382" s="19" t="str">
        <f t="shared" si="23"/>
        <v/>
      </c>
      <c r="O382" s="20" t="str">
        <f>IF(AND(B382="",D382=""),"",TRIM(IF(COUNTIF($B$5:$B$504,B382)&gt;1,"Număr dublat. ","")&amp;IF(OR(C382="",D382="",F382="",G382="",H382="",I382=""),"Date incomplete. ","")&amp;IF(AND(E382&lt;&gt;"",NOT(AND(LEN(E382)=13,ISNUMBER(-E382),IFERROR(MOD(SUMPRODUCT(MID(E382,{1,2,3,4,5,6,7,8,9,10,11,12},1)*{2,7,9,1,4,6,3,5,8,2,7,9}),11)-9*(MOD(SUMPRODUCT(MID(E382,{1,2,3,4,5,6,7,8,9,10,11,12},1)*{2,7,9,1,4,6,3,5,8,2,7,9}),11)=10)=--MID(E382,13,1),FALSE)))),"CNP invalid – verifică cifrele. ",IF(E382="","Lipsește CNP-ul. ",""))&amp;IF(COUNTIF('Linii borderou'!$B$5:$B$2004,B382)=0,"Nicio linie pe borderou. ","")&amp;IF(AND(I382="Numerar",N(N382)&gt;Plafon),"Numerar peste plafonul zilnic pentru această persoană ("&amp;FIXED(N382,2)&amp;" lei): plătește prin bancă. ","")))</f>
        <v/>
      </c>
    </row>
    <row r="383" spans="2:15" x14ac:dyDescent="0.2">
      <c r="B383" s="16" t="str">
        <f>IF(D383="","",MAX($B$5:B382)+1)</f>
        <v/>
      </c>
      <c r="C383" s="17"/>
      <c r="D383" s="12"/>
      <c r="E383" s="18"/>
      <c r="F383" s="12"/>
      <c r="G383" s="12"/>
      <c r="H383" s="12"/>
      <c r="I383" s="16"/>
      <c r="J383" s="19" t="str">
        <f>IF(B383="","",SUMIF('Linii borderou'!$B$5:$B$2004,B383,'Linii borderou'!$I$5:$I$2004))</f>
        <v/>
      </c>
      <c r="K383" s="19" t="str">
        <f t="shared" si="20"/>
        <v/>
      </c>
      <c r="L383" s="19" t="str">
        <f t="shared" si="21"/>
        <v/>
      </c>
      <c r="M383" s="19" t="str">
        <f t="shared" si="22"/>
        <v/>
      </c>
      <c r="N383" s="19" t="str">
        <f t="shared" si="23"/>
        <v/>
      </c>
      <c r="O383" s="20" t="str">
        <f>IF(AND(B383="",D383=""),"",TRIM(IF(COUNTIF($B$5:$B$504,B383)&gt;1,"Număr dublat. ","")&amp;IF(OR(C383="",D383="",F383="",G383="",H383="",I383=""),"Date incomplete. ","")&amp;IF(AND(E383&lt;&gt;"",NOT(AND(LEN(E383)=13,ISNUMBER(-E383),IFERROR(MOD(SUMPRODUCT(MID(E383,{1,2,3,4,5,6,7,8,9,10,11,12},1)*{2,7,9,1,4,6,3,5,8,2,7,9}),11)-9*(MOD(SUMPRODUCT(MID(E383,{1,2,3,4,5,6,7,8,9,10,11,12},1)*{2,7,9,1,4,6,3,5,8,2,7,9}),11)=10)=--MID(E383,13,1),FALSE)))),"CNP invalid – verifică cifrele. ",IF(E383="","Lipsește CNP-ul. ",""))&amp;IF(COUNTIF('Linii borderou'!$B$5:$B$2004,B383)=0,"Nicio linie pe borderou. ","")&amp;IF(AND(I383="Numerar",N(N383)&gt;Plafon),"Numerar peste plafonul zilnic pentru această persoană ("&amp;FIXED(N383,2)&amp;" lei): plătește prin bancă. ","")))</f>
        <v/>
      </c>
    </row>
    <row r="384" spans="2:15" x14ac:dyDescent="0.2">
      <c r="B384" s="16" t="str">
        <f>IF(D384="","",MAX($B$5:B383)+1)</f>
        <v/>
      </c>
      <c r="C384" s="17"/>
      <c r="D384" s="12"/>
      <c r="E384" s="18"/>
      <c r="F384" s="12"/>
      <c r="G384" s="12"/>
      <c r="H384" s="12"/>
      <c r="I384" s="16"/>
      <c r="J384" s="19" t="str">
        <f>IF(B384="","",SUMIF('Linii borderou'!$B$5:$B$2004,B384,'Linii borderou'!$I$5:$I$2004))</f>
        <v/>
      </c>
      <c r="K384" s="19" t="str">
        <f t="shared" si="20"/>
        <v/>
      </c>
      <c r="L384" s="19" t="str">
        <f t="shared" si="21"/>
        <v/>
      </c>
      <c r="M384" s="19" t="str">
        <f t="shared" si="22"/>
        <v/>
      </c>
      <c r="N384" s="19" t="str">
        <f t="shared" si="23"/>
        <v/>
      </c>
      <c r="O384" s="20" t="str">
        <f>IF(AND(B384="",D384=""),"",TRIM(IF(COUNTIF($B$5:$B$504,B384)&gt;1,"Număr dublat. ","")&amp;IF(OR(C384="",D384="",F384="",G384="",H384="",I384=""),"Date incomplete. ","")&amp;IF(AND(E384&lt;&gt;"",NOT(AND(LEN(E384)=13,ISNUMBER(-E384),IFERROR(MOD(SUMPRODUCT(MID(E384,{1,2,3,4,5,6,7,8,9,10,11,12},1)*{2,7,9,1,4,6,3,5,8,2,7,9}),11)-9*(MOD(SUMPRODUCT(MID(E384,{1,2,3,4,5,6,7,8,9,10,11,12},1)*{2,7,9,1,4,6,3,5,8,2,7,9}),11)=10)=--MID(E384,13,1),FALSE)))),"CNP invalid – verifică cifrele. ",IF(E384="","Lipsește CNP-ul. ",""))&amp;IF(COUNTIF('Linii borderou'!$B$5:$B$2004,B384)=0,"Nicio linie pe borderou. ","")&amp;IF(AND(I384="Numerar",N(N384)&gt;Plafon),"Numerar peste plafonul zilnic pentru această persoană ("&amp;FIXED(N384,2)&amp;" lei): plătește prin bancă. ","")))</f>
        <v/>
      </c>
    </row>
    <row r="385" spans="2:15" x14ac:dyDescent="0.2">
      <c r="B385" s="16" t="str">
        <f>IF(D385="","",MAX($B$5:B384)+1)</f>
        <v/>
      </c>
      <c r="C385" s="17"/>
      <c r="D385" s="12"/>
      <c r="E385" s="18"/>
      <c r="F385" s="12"/>
      <c r="G385" s="12"/>
      <c r="H385" s="12"/>
      <c r="I385" s="16"/>
      <c r="J385" s="19" t="str">
        <f>IF(B385="","",SUMIF('Linii borderou'!$B$5:$B$2004,B385,'Linii borderou'!$I$5:$I$2004))</f>
        <v/>
      </c>
      <c r="K385" s="19" t="str">
        <f t="shared" si="20"/>
        <v/>
      </c>
      <c r="L385" s="19" t="str">
        <f t="shared" si="21"/>
        <v/>
      </c>
      <c r="M385" s="19" t="str">
        <f t="shared" si="22"/>
        <v/>
      </c>
      <c r="N385" s="19" t="str">
        <f t="shared" si="23"/>
        <v/>
      </c>
      <c r="O385" s="20" t="str">
        <f>IF(AND(B385="",D385=""),"",TRIM(IF(COUNTIF($B$5:$B$504,B385)&gt;1,"Număr dublat. ","")&amp;IF(OR(C385="",D385="",F385="",G385="",H385="",I385=""),"Date incomplete. ","")&amp;IF(AND(E385&lt;&gt;"",NOT(AND(LEN(E385)=13,ISNUMBER(-E385),IFERROR(MOD(SUMPRODUCT(MID(E385,{1,2,3,4,5,6,7,8,9,10,11,12},1)*{2,7,9,1,4,6,3,5,8,2,7,9}),11)-9*(MOD(SUMPRODUCT(MID(E385,{1,2,3,4,5,6,7,8,9,10,11,12},1)*{2,7,9,1,4,6,3,5,8,2,7,9}),11)=10)=--MID(E385,13,1),FALSE)))),"CNP invalid – verifică cifrele. ",IF(E385="","Lipsește CNP-ul. ",""))&amp;IF(COUNTIF('Linii borderou'!$B$5:$B$2004,B385)=0,"Nicio linie pe borderou. ","")&amp;IF(AND(I385="Numerar",N(N385)&gt;Plafon),"Numerar peste plafonul zilnic pentru această persoană ("&amp;FIXED(N385,2)&amp;" lei): plătește prin bancă. ","")))</f>
        <v/>
      </c>
    </row>
    <row r="386" spans="2:15" x14ac:dyDescent="0.2">
      <c r="B386" s="16" t="str">
        <f>IF(D386="","",MAX($B$5:B385)+1)</f>
        <v/>
      </c>
      <c r="C386" s="17"/>
      <c r="D386" s="12"/>
      <c r="E386" s="18"/>
      <c r="F386" s="12"/>
      <c r="G386" s="12"/>
      <c r="H386" s="12"/>
      <c r="I386" s="16"/>
      <c r="J386" s="19" t="str">
        <f>IF(B386="","",SUMIF('Linii borderou'!$B$5:$B$2004,B386,'Linii borderou'!$I$5:$I$2004))</f>
        <v/>
      </c>
      <c r="K386" s="19" t="str">
        <f t="shared" si="20"/>
        <v/>
      </c>
      <c r="L386" s="19" t="str">
        <f t="shared" si="21"/>
        <v/>
      </c>
      <c r="M386" s="19" t="str">
        <f t="shared" si="22"/>
        <v/>
      </c>
      <c r="N386" s="19" t="str">
        <f t="shared" si="23"/>
        <v/>
      </c>
      <c r="O386" s="20" t="str">
        <f>IF(AND(B386="",D386=""),"",TRIM(IF(COUNTIF($B$5:$B$504,B386)&gt;1,"Număr dublat. ","")&amp;IF(OR(C386="",D386="",F386="",G386="",H386="",I386=""),"Date incomplete. ","")&amp;IF(AND(E386&lt;&gt;"",NOT(AND(LEN(E386)=13,ISNUMBER(-E386),IFERROR(MOD(SUMPRODUCT(MID(E386,{1,2,3,4,5,6,7,8,9,10,11,12},1)*{2,7,9,1,4,6,3,5,8,2,7,9}),11)-9*(MOD(SUMPRODUCT(MID(E386,{1,2,3,4,5,6,7,8,9,10,11,12},1)*{2,7,9,1,4,6,3,5,8,2,7,9}),11)=10)=--MID(E386,13,1),FALSE)))),"CNP invalid – verifică cifrele. ",IF(E386="","Lipsește CNP-ul. ",""))&amp;IF(COUNTIF('Linii borderou'!$B$5:$B$2004,B386)=0,"Nicio linie pe borderou. ","")&amp;IF(AND(I386="Numerar",N(N386)&gt;Plafon),"Numerar peste plafonul zilnic pentru această persoană ("&amp;FIXED(N386,2)&amp;" lei): plătește prin bancă. ","")))</f>
        <v/>
      </c>
    </row>
    <row r="387" spans="2:15" x14ac:dyDescent="0.2">
      <c r="B387" s="16" t="str">
        <f>IF(D387="","",MAX($B$5:B386)+1)</f>
        <v/>
      </c>
      <c r="C387" s="17"/>
      <c r="D387" s="12"/>
      <c r="E387" s="18"/>
      <c r="F387" s="12"/>
      <c r="G387" s="12"/>
      <c r="H387" s="12"/>
      <c r="I387" s="16"/>
      <c r="J387" s="19" t="str">
        <f>IF(B387="","",SUMIF('Linii borderou'!$B$5:$B$2004,B387,'Linii borderou'!$I$5:$I$2004))</f>
        <v/>
      </c>
      <c r="K387" s="19" t="str">
        <f t="shared" si="20"/>
        <v/>
      </c>
      <c r="L387" s="19" t="str">
        <f t="shared" si="21"/>
        <v/>
      </c>
      <c r="M387" s="19" t="str">
        <f t="shared" si="22"/>
        <v/>
      </c>
      <c r="N387" s="19" t="str">
        <f t="shared" si="23"/>
        <v/>
      </c>
      <c r="O387" s="20" t="str">
        <f>IF(AND(B387="",D387=""),"",TRIM(IF(COUNTIF($B$5:$B$504,B387)&gt;1,"Număr dublat. ","")&amp;IF(OR(C387="",D387="",F387="",G387="",H387="",I387=""),"Date incomplete. ","")&amp;IF(AND(E387&lt;&gt;"",NOT(AND(LEN(E387)=13,ISNUMBER(-E387),IFERROR(MOD(SUMPRODUCT(MID(E387,{1,2,3,4,5,6,7,8,9,10,11,12},1)*{2,7,9,1,4,6,3,5,8,2,7,9}),11)-9*(MOD(SUMPRODUCT(MID(E387,{1,2,3,4,5,6,7,8,9,10,11,12},1)*{2,7,9,1,4,6,3,5,8,2,7,9}),11)=10)=--MID(E387,13,1),FALSE)))),"CNP invalid – verifică cifrele. ",IF(E387="","Lipsește CNP-ul. ",""))&amp;IF(COUNTIF('Linii borderou'!$B$5:$B$2004,B387)=0,"Nicio linie pe borderou. ","")&amp;IF(AND(I387="Numerar",N(N387)&gt;Plafon),"Numerar peste plafonul zilnic pentru această persoană ("&amp;FIXED(N387,2)&amp;" lei): plătește prin bancă. ","")))</f>
        <v/>
      </c>
    </row>
    <row r="388" spans="2:15" x14ac:dyDescent="0.2">
      <c r="B388" s="16" t="str">
        <f>IF(D388="","",MAX($B$5:B387)+1)</f>
        <v/>
      </c>
      <c r="C388" s="17"/>
      <c r="D388" s="12"/>
      <c r="E388" s="18"/>
      <c r="F388" s="12"/>
      <c r="G388" s="12"/>
      <c r="H388" s="12"/>
      <c r="I388" s="16"/>
      <c r="J388" s="19" t="str">
        <f>IF(B388="","",SUMIF('Linii borderou'!$B$5:$B$2004,B388,'Linii borderou'!$I$5:$I$2004))</f>
        <v/>
      </c>
      <c r="K388" s="19" t="str">
        <f t="shared" si="20"/>
        <v/>
      </c>
      <c r="L388" s="19" t="str">
        <f t="shared" si="21"/>
        <v/>
      </c>
      <c r="M388" s="19" t="str">
        <f t="shared" si="22"/>
        <v/>
      </c>
      <c r="N388" s="19" t="str">
        <f t="shared" si="23"/>
        <v/>
      </c>
      <c r="O388" s="20" t="str">
        <f>IF(AND(B388="",D388=""),"",TRIM(IF(COUNTIF($B$5:$B$504,B388)&gt;1,"Număr dublat. ","")&amp;IF(OR(C388="",D388="",F388="",G388="",H388="",I388=""),"Date incomplete. ","")&amp;IF(AND(E388&lt;&gt;"",NOT(AND(LEN(E388)=13,ISNUMBER(-E388),IFERROR(MOD(SUMPRODUCT(MID(E388,{1,2,3,4,5,6,7,8,9,10,11,12},1)*{2,7,9,1,4,6,3,5,8,2,7,9}),11)-9*(MOD(SUMPRODUCT(MID(E388,{1,2,3,4,5,6,7,8,9,10,11,12},1)*{2,7,9,1,4,6,3,5,8,2,7,9}),11)=10)=--MID(E388,13,1),FALSE)))),"CNP invalid – verifică cifrele. ",IF(E388="","Lipsește CNP-ul. ",""))&amp;IF(COUNTIF('Linii borderou'!$B$5:$B$2004,B388)=0,"Nicio linie pe borderou. ","")&amp;IF(AND(I388="Numerar",N(N388)&gt;Plafon),"Numerar peste plafonul zilnic pentru această persoană ("&amp;FIXED(N388,2)&amp;" lei): plătește prin bancă. ","")))</f>
        <v/>
      </c>
    </row>
    <row r="389" spans="2:15" x14ac:dyDescent="0.2">
      <c r="B389" s="16" t="str">
        <f>IF(D389="","",MAX($B$5:B388)+1)</f>
        <v/>
      </c>
      <c r="C389" s="17"/>
      <c r="D389" s="12"/>
      <c r="E389" s="18"/>
      <c r="F389" s="12"/>
      <c r="G389" s="12"/>
      <c r="H389" s="12"/>
      <c r="I389" s="16"/>
      <c r="J389" s="19" t="str">
        <f>IF(B389="","",SUMIF('Linii borderou'!$B$5:$B$2004,B389,'Linii borderou'!$I$5:$I$2004))</f>
        <v/>
      </c>
      <c r="K389" s="19" t="str">
        <f t="shared" ref="K389:K452" si="24">IF(OR(B389="",H389=""),"",ROUND(J389*IFERROR(VLOOKUP(H389,TabelAch,2,FALSE),0),2))</f>
        <v/>
      </c>
      <c r="L389" s="19" t="str">
        <f t="shared" ref="L389:L452" si="25">IF(OR(B389="",H389=""),"",ROUND(J389*IFERROR(VLOOKUP(H389,TabelAch,3,FALSE),0),2))</f>
        <v/>
      </c>
      <c r="M389" s="19" t="str">
        <f t="shared" ref="M389:M452" si="26">IF(B389="","",J389-N(K389)-N(L389))</f>
        <v/>
      </c>
      <c r="N389" s="19" t="str">
        <f t="shared" ref="N389:N452" si="27">IF(OR(B389="",E389=""),"",SUMIFS($M$5:$M$504,$E$5:$E$504,E389,$C$5:$C$504,C389,$I$5:$I$504,"Numerar"))</f>
        <v/>
      </c>
      <c r="O389" s="20" t="str">
        <f>IF(AND(B389="",D389=""),"",TRIM(IF(COUNTIF($B$5:$B$504,B389)&gt;1,"Număr dublat. ","")&amp;IF(OR(C389="",D389="",F389="",G389="",H389="",I389=""),"Date incomplete. ","")&amp;IF(AND(E389&lt;&gt;"",NOT(AND(LEN(E389)=13,ISNUMBER(-E389),IFERROR(MOD(SUMPRODUCT(MID(E389,{1,2,3,4,5,6,7,8,9,10,11,12},1)*{2,7,9,1,4,6,3,5,8,2,7,9}),11)-9*(MOD(SUMPRODUCT(MID(E389,{1,2,3,4,5,6,7,8,9,10,11,12},1)*{2,7,9,1,4,6,3,5,8,2,7,9}),11)=10)=--MID(E389,13,1),FALSE)))),"CNP invalid – verifică cifrele. ",IF(E389="","Lipsește CNP-ul. ",""))&amp;IF(COUNTIF('Linii borderou'!$B$5:$B$2004,B389)=0,"Nicio linie pe borderou. ","")&amp;IF(AND(I389="Numerar",N(N389)&gt;Plafon),"Numerar peste plafonul zilnic pentru această persoană ("&amp;FIXED(N389,2)&amp;" lei): plătește prin bancă. ","")))</f>
        <v/>
      </c>
    </row>
    <row r="390" spans="2:15" x14ac:dyDescent="0.2">
      <c r="B390" s="16" t="str">
        <f>IF(D390="","",MAX($B$5:B389)+1)</f>
        <v/>
      </c>
      <c r="C390" s="17"/>
      <c r="D390" s="12"/>
      <c r="E390" s="18"/>
      <c r="F390" s="12"/>
      <c r="G390" s="12"/>
      <c r="H390" s="12"/>
      <c r="I390" s="16"/>
      <c r="J390" s="19" t="str">
        <f>IF(B390="","",SUMIF('Linii borderou'!$B$5:$B$2004,B390,'Linii borderou'!$I$5:$I$2004))</f>
        <v/>
      </c>
      <c r="K390" s="19" t="str">
        <f t="shared" si="24"/>
        <v/>
      </c>
      <c r="L390" s="19" t="str">
        <f t="shared" si="25"/>
        <v/>
      </c>
      <c r="M390" s="19" t="str">
        <f t="shared" si="26"/>
        <v/>
      </c>
      <c r="N390" s="19" t="str">
        <f t="shared" si="27"/>
        <v/>
      </c>
      <c r="O390" s="20" t="str">
        <f>IF(AND(B390="",D390=""),"",TRIM(IF(COUNTIF($B$5:$B$504,B390)&gt;1,"Număr dublat. ","")&amp;IF(OR(C390="",D390="",F390="",G390="",H390="",I390=""),"Date incomplete. ","")&amp;IF(AND(E390&lt;&gt;"",NOT(AND(LEN(E390)=13,ISNUMBER(-E390),IFERROR(MOD(SUMPRODUCT(MID(E390,{1,2,3,4,5,6,7,8,9,10,11,12},1)*{2,7,9,1,4,6,3,5,8,2,7,9}),11)-9*(MOD(SUMPRODUCT(MID(E390,{1,2,3,4,5,6,7,8,9,10,11,12},1)*{2,7,9,1,4,6,3,5,8,2,7,9}),11)=10)=--MID(E390,13,1),FALSE)))),"CNP invalid – verifică cifrele. ",IF(E390="","Lipsește CNP-ul. ",""))&amp;IF(COUNTIF('Linii borderou'!$B$5:$B$2004,B390)=0,"Nicio linie pe borderou. ","")&amp;IF(AND(I390="Numerar",N(N390)&gt;Plafon),"Numerar peste plafonul zilnic pentru această persoană ("&amp;FIXED(N390,2)&amp;" lei): plătește prin bancă. ","")))</f>
        <v/>
      </c>
    </row>
    <row r="391" spans="2:15" x14ac:dyDescent="0.2">
      <c r="B391" s="16" t="str">
        <f>IF(D391="","",MAX($B$5:B390)+1)</f>
        <v/>
      </c>
      <c r="C391" s="17"/>
      <c r="D391" s="12"/>
      <c r="E391" s="18"/>
      <c r="F391" s="12"/>
      <c r="G391" s="12"/>
      <c r="H391" s="12"/>
      <c r="I391" s="16"/>
      <c r="J391" s="19" t="str">
        <f>IF(B391="","",SUMIF('Linii borderou'!$B$5:$B$2004,B391,'Linii borderou'!$I$5:$I$2004))</f>
        <v/>
      </c>
      <c r="K391" s="19" t="str">
        <f t="shared" si="24"/>
        <v/>
      </c>
      <c r="L391" s="19" t="str">
        <f t="shared" si="25"/>
        <v/>
      </c>
      <c r="M391" s="19" t="str">
        <f t="shared" si="26"/>
        <v/>
      </c>
      <c r="N391" s="19" t="str">
        <f t="shared" si="27"/>
        <v/>
      </c>
      <c r="O391" s="20" t="str">
        <f>IF(AND(B391="",D391=""),"",TRIM(IF(COUNTIF($B$5:$B$504,B391)&gt;1,"Număr dublat. ","")&amp;IF(OR(C391="",D391="",F391="",G391="",H391="",I391=""),"Date incomplete. ","")&amp;IF(AND(E391&lt;&gt;"",NOT(AND(LEN(E391)=13,ISNUMBER(-E391),IFERROR(MOD(SUMPRODUCT(MID(E391,{1,2,3,4,5,6,7,8,9,10,11,12},1)*{2,7,9,1,4,6,3,5,8,2,7,9}),11)-9*(MOD(SUMPRODUCT(MID(E391,{1,2,3,4,5,6,7,8,9,10,11,12},1)*{2,7,9,1,4,6,3,5,8,2,7,9}),11)=10)=--MID(E391,13,1),FALSE)))),"CNP invalid – verifică cifrele. ",IF(E391="","Lipsește CNP-ul. ",""))&amp;IF(COUNTIF('Linii borderou'!$B$5:$B$2004,B391)=0,"Nicio linie pe borderou. ","")&amp;IF(AND(I391="Numerar",N(N391)&gt;Plafon),"Numerar peste plafonul zilnic pentru această persoană ("&amp;FIXED(N391,2)&amp;" lei): plătește prin bancă. ","")))</f>
        <v/>
      </c>
    </row>
    <row r="392" spans="2:15" x14ac:dyDescent="0.2">
      <c r="B392" s="16" t="str">
        <f>IF(D392="","",MAX($B$5:B391)+1)</f>
        <v/>
      </c>
      <c r="C392" s="17"/>
      <c r="D392" s="12"/>
      <c r="E392" s="18"/>
      <c r="F392" s="12"/>
      <c r="G392" s="12"/>
      <c r="H392" s="12"/>
      <c r="I392" s="16"/>
      <c r="J392" s="19" t="str">
        <f>IF(B392="","",SUMIF('Linii borderou'!$B$5:$B$2004,B392,'Linii borderou'!$I$5:$I$2004))</f>
        <v/>
      </c>
      <c r="K392" s="19" t="str">
        <f t="shared" si="24"/>
        <v/>
      </c>
      <c r="L392" s="19" t="str">
        <f t="shared" si="25"/>
        <v/>
      </c>
      <c r="M392" s="19" t="str">
        <f t="shared" si="26"/>
        <v/>
      </c>
      <c r="N392" s="19" t="str">
        <f t="shared" si="27"/>
        <v/>
      </c>
      <c r="O392" s="20" t="str">
        <f>IF(AND(B392="",D392=""),"",TRIM(IF(COUNTIF($B$5:$B$504,B392)&gt;1,"Număr dublat. ","")&amp;IF(OR(C392="",D392="",F392="",G392="",H392="",I392=""),"Date incomplete. ","")&amp;IF(AND(E392&lt;&gt;"",NOT(AND(LEN(E392)=13,ISNUMBER(-E392),IFERROR(MOD(SUMPRODUCT(MID(E392,{1,2,3,4,5,6,7,8,9,10,11,12},1)*{2,7,9,1,4,6,3,5,8,2,7,9}),11)-9*(MOD(SUMPRODUCT(MID(E392,{1,2,3,4,5,6,7,8,9,10,11,12},1)*{2,7,9,1,4,6,3,5,8,2,7,9}),11)=10)=--MID(E392,13,1),FALSE)))),"CNP invalid – verifică cifrele. ",IF(E392="","Lipsește CNP-ul. ",""))&amp;IF(COUNTIF('Linii borderou'!$B$5:$B$2004,B392)=0,"Nicio linie pe borderou. ","")&amp;IF(AND(I392="Numerar",N(N392)&gt;Plafon),"Numerar peste plafonul zilnic pentru această persoană ("&amp;FIXED(N392,2)&amp;" lei): plătește prin bancă. ","")))</f>
        <v/>
      </c>
    </row>
    <row r="393" spans="2:15" x14ac:dyDescent="0.2">
      <c r="B393" s="16" t="str">
        <f>IF(D393="","",MAX($B$5:B392)+1)</f>
        <v/>
      </c>
      <c r="C393" s="17"/>
      <c r="D393" s="12"/>
      <c r="E393" s="18"/>
      <c r="F393" s="12"/>
      <c r="G393" s="12"/>
      <c r="H393" s="12"/>
      <c r="I393" s="16"/>
      <c r="J393" s="19" t="str">
        <f>IF(B393="","",SUMIF('Linii borderou'!$B$5:$B$2004,B393,'Linii borderou'!$I$5:$I$2004))</f>
        <v/>
      </c>
      <c r="K393" s="19" t="str">
        <f t="shared" si="24"/>
        <v/>
      </c>
      <c r="L393" s="19" t="str">
        <f t="shared" si="25"/>
        <v/>
      </c>
      <c r="M393" s="19" t="str">
        <f t="shared" si="26"/>
        <v/>
      </c>
      <c r="N393" s="19" t="str">
        <f t="shared" si="27"/>
        <v/>
      </c>
      <c r="O393" s="20" t="str">
        <f>IF(AND(B393="",D393=""),"",TRIM(IF(COUNTIF($B$5:$B$504,B393)&gt;1,"Număr dublat. ","")&amp;IF(OR(C393="",D393="",F393="",G393="",H393="",I393=""),"Date incomplete. ","")&amp;IF(AND(E393&lt;&gt;"",NOT(AND(LEN(E393)=13,ISNUMBER(-E393),IFERROR(MOD(SUMPRODUCT(MID(E393,{1,2,3,4,5,6,7,8,9,10,11,12},1)*{2,7,9,1,4,6,3,5,8,2,7,9}),11)-9*(MOD(SUMPRODUCT(MID(E393,{1,2,3,4,5,6,7,8,9,10,11,12},1)*{2,7,9,1,4,6,3,5,8,2,7,9}),11)=10)=--MID(E393,13,1),FALSE)))),"CNP invalid – verifică cifrele. ",IF(E393="","Lipsește CNP-ul. ",""))&amp;IF(COUNTIF('Linii borderou'!$B$5:$B$2004,B393)=0,"Nicio linie pe borderou. ","")&amp;IF(AND(I393="Numerar",N(N393)&gt;Plafon),"Numerar peste plafonul zilnic pentru această persoană ("&amp;FIXED(N393,2)&amp;" lei): plătește prin bancă. ","")))</f>
        <v/>
      </c>
    </row>
    <row r="394" spans="2:15" x14ac:dyDescent="0.2">
      <c r="B394" s="16" t="str">
        <f>IF(D394="","",MAX($B$5:B393)+1)</f>
        <v/>
      </c>
      <c r="C394" s="17"/>
      <c r="D394" s="12"/>
      <c r="E394" s="18"/>
      <c r="F394" s="12"/>
      <c r="G394" s="12"/>
      <c r="H394" s="12"/>
      <c r="I394" s="16"/>
      <c r="J394" s="19" t="str">
        <f>IF(B394="","",SUMIF('Linii borderou'!$B$5:$B$2004,B394,'Linii borderou'!$I$5:$I$2004))</f>
        <v/>
      </c>
      <c r="K394" s="19" t="str">
        <f t="shared" si="24"/>
        <v/>
      </c>
      <c r="L394" s="19" t="str">
        <f t="shared" si="25"/>
        <v/>
      </c>
      <c r="M394" s="19" t="str">
        <f t="shared" si="26"/>
        <v/>
      </c>
      <c r="N394" s="19" t="str">
        <f t="shared" si="27"/>
        <v/>
      </c>
      <c r="O394" s="20" t="str">
        <f>IF(AND(B394="",D394=""),"",TRIM(IF(COUNTIF($B$5:$B$504,B394)&gt;1,"Număr dublat. ","")&amp;IF(OR(C394="",D394="",F394="",G394="",H394="",I394=""),"Date incomplete. ","")&amp;IF(AND(E394&lt;&gt;"",NOT(AND(LEN(E394)=13,ISNUMBER(-E394),IFERROR(MOD(SUMPRODUCT(MID(E394,{1,2,3,4,5,6,7,8,9,10,11,12},1)*{2,7,9,1,4,6,3,5,8,2,7,9}),11)-9*(MOD(SUMPRODUCT(MID(E394,{1,2,3,4,5,6,7,8,9,10,11,12},1)*{2,7,9,1,4,6,3,5,8,2,7,9}),11)=10)=--MID(E394,13,1),FALSE)))),"CNP invalid – verifică cifrele. ",IF(E394="","Lipsește CNP-ul. ",""))&amp;IF(COUNTIF('Linii borderou'!$B$5:$B$2004,B394)=0,"Nicio linie pe borderou. ","")&amp;IF(AND(I394="Numerar",N(N394)&gt;Plafon),"Numerar peste plafonul zilnic pentru această persoană ("&amp;FIXED(N394,2)&amp;" lei): plătește prin bancă. ","")))</f>
        <v/>
      </c>
    </row>
    <row r="395" spans="2:15" x14ac:dyDescent="0.2">
      <c r="B395" s="16" t="str">
        <f>IF(D395="","",MAX($B$5:B394)+1)</f>
        <v/>
      </c>
      <c r="C395" s="17"/>
      <c r="D395" s="12"/>
      <c r="E395" s="18"/>
      <c r="F395" s="12"/>
      <c r="G395" s="12"/>
      <c r="H395" s="12"/>
      <c r="I395" s="16"/>
      <c r="J395" s="19" t="str">
        <f>IF(B395="","",SUMIF('Linii borderou'!$B$5:$B$2004,B395,'Linii borderou'!$I$5:$I$2004))</f>
        <v/>
      </c>
      <c r="K395" s="19" t="str">
        <f t="shared" si="24"/>
        <v/>
      </c>
      <c r="L395" s="19" t="str">
        <f t="shared" si="25"/>
        <v/>
      </c>
      <c r="M395" s="19" t="str">
        <f t="shared" si="26"/>
        <v/>
      </c>
      <c r="N395" s="19" t="str">
        <f t="shared" si="27"/>
        <v/>
      </c>
      <c r="O395" s="20" t="str">
        <f>IF(AND(B395="",D395=""),"",TRIM(IF(COUNTIF($B$5:$B$504,B395)&gt;1,"Număr dublat. ","")&amp;IF(OR(C395="",D395="",F395="",G395="",H395="",I395=""),"Date incomplete. ","")&amp;IF(AND(E395&lt;&gt;"",NOT(AND(LEN(E395)=13,ISNUMBER(-E395),IFERROR(MOD(SUMPRODUCT(MID(E395,{1,2,3,4,5,6,7,8,9,10,11,12},1)*{2,7,9,1,4,6,3,5,8,2,7,9}),11)-9*(MOD(SUMPRODUCT(MID(E395,{1,2,3,4,5,6,7,8,9,10,11,12},1)*{2,7,9,1,4,6,3,5,8,2,7,9}),11)=10)=--MID(E395,13,1),FALSE)))),"CNP invalid – verifică cifrele. ",IF(E395="","Lipsește CNP-ul. ",""))&amp;IF(COUNTIF('Linii borderou'!$B$5:$B$2004,B395)=0,"Nicio linie pe borderou. ","")&amp;IF(AND(I395="Numerar",N(N395)&gt;Plafon),"Numerar peste plafonul zilnic pentru această persoană ("&amp;FIXED(N395,2)&amp;" lei): plătește prin bancă. ","")))</f>
        <v/>
      </c>
    </row>
    <row r="396" spans="2:15" x14ac:dyDescent="0.2">
      <c r="B396" s="16" t="str">
        <f>IF(D396="","",MAX($B$5:B395)+1)</f>
        <v/>
      </c>
      <c r="C396" s="17"/>
      <c r="D396" s="12"/>
      <c r="E396" s="18"/>
      <c r="F396" s="12"/>
      <c r="G396" s="12"/>
      <c r="H396" s="12"/>
      <c r="I396" s="16"/>
      <c r="J396" s="19" t="str">
        <f>IF(B396="","",SUMIF('Linii borderou'!$B$5:$B$2004,B396,'Linii borderou'!$I$5:$I$2004))</f>
        <v/>
      </c>
      <c r="K396" s="19" t="str">
        <f t="shared" si="24"/>
        <v/>
      </c>
      <c r="L396" s="19" t="str">
        <f t="shared" si="25"/>
        <v/>
      </c>
      <c r="M396" s="19" t="str">
        <f t="shared" si="26"/>
        <v/>
      </c>
      <c r="N396" s="19" t="str">
        <f t="shared" si="27"/>
        <v/>
      </c>
      <c r="O396" s="20" t="str">
        <f>IF(AND(B396="",D396=""),"",TRIM(IF(COUNTIF($B$5:$B$504,B396)&gt;1,"Număr dublat. ","")&amp;IF(OR(C396="",D396="",F396="",G396="",H396="",I396=""),"Date incomplete. ","")&amp;IF(AND(E396&lt;&gt;"",NOT(AND(LEN(E396)=13,ISNUMBER(-E396),IFERROR(MOD(SUMPRODUCT(MID(E396,{1,2,3,4,5,6,7,8,9,10,11,12},1)*{2,7,9,1,4,6,3,5,8,2,7,9}),11)-9*(MOD(SUMPRODUCT(MID(E396,{1,2,3,4,5,6,7,8,9,10,11,12},1)*{2,7,9,1,4,6,3,5,8,2,7,9}),11)=10)=--MID(E396,13,1),FALSE)))),"CNP invalid – verifică cifrele. ",IF(E396="","Lipsește CNP-ul. ",""))&amp;IF(COUNTIF('Linii borderou'!$B$5:$B$2004,B396)=0,"Nicio linie pe borderou. ","")&amp;IF(AND(I396="Numerar",N(N396)&gt;Plafon),"Numerar peste plafonul zilnic pentru această persoană ("&amp;FIXED(N396,2)&amp;" lei): plătește prin bancă. ","")))</f>
        <v/>
      </c>
    </row>
    <row r="397" spans="2:15" x14ac:dyDescent="0.2">
      <c r="B397" s="16" t="str">
        <f>IF(D397="","",MAX($B$5:B396)+1)</f>
        <v/>
      </c>
      <c r="C397" s="17"/>
      <c r="D397" s="12"/>
      <c r="E397" s="18"/>
      <c r="F397" s="12"/>
      <c r="G397" s="12"/>
      <c r="H397" s="12"/>
      <c r="I397" s="16"/>
      <c r="J397" s="19" t="str">
        <f>IF(B397="","",SUMIF('Linii borderou'!$B$5:$B$2004,B397,'Linii borderou'!$I$5:$I$2004))</f>
        <v/>
      </c>
      <c r="K397" s="19" t="str">
        <f t="shared" si="24"/>
        <v/>
      </c>
      <c r="L397" s="19" t="str">
        <f t="shared" si="25"/>
        <v/>
      </c>
      <c r="M397" s="19" t="str">
        <f t="shared" si="26"/>
        <v/>
      </c>
      <c r="N397" s="19" t="str">
        <f t="shared" si="27"/>
        <v/>
      </c>
      <c r="O397" s="20" t="str">
        <f>IF(AND(B397="",D397=""),"",TRIM(IF(COUNTIF($B$5:$B$504,B397)&gt;1,"Număr dublat. ","")&amp;IF(OR(C397="",D397="",F397="",G397="",H397="",I397=""),"Date incomplete. ","")&amp;IF(AND(E397&lt;&gt;"",NOT(AND(LEN(E397)=13,ISNUMBER(-E397),IFERROR(MOD(SUMPRODUCT(MID(E397,{1,2,3,4,5,6,7,8,9,10,11,12},1)*{2,7,9,1,4,6,3,5,8,2,7,9}),11)-9*(MOD(SUMPRODUCT(MID(E397,{1,2,3,4,5,6,7,8,9,10,11,12},1)*{2,7,9,1,4,6,3,5,8,2,7,9}),11)=10)=--MID(E397,13,1),FALSE)))),"CNP invalid – verifică cifrele. ",IF(E397="","Lipsește CNP-ul. ",""))&amp;IF(COUNTIF('Linii borderou'!$B$5:$B$2004,B397)=0,"Nicio linie pe borderou. ","")&amp;IF(AND(I397="Numerar",N(N397)&gt;Plafon),"Numerar peste plafonul zilnic pentru această persoană ("&amp;FIXED(N397,2)&amp;" lei): plătește prin bancă. ","")))</f>
        <v/>
      </c>
    </row>
    <row r="398" spans="2:15" x14ac:dyDescent="0.2">
      <c r="B398" s="16" t="str">
        <f>IF(D398="","",MAX($B$5:B397)+1)</f>
        <v/>
      </c>
      <c r="C398" s="17"/>
      <c r="D398" s="12"/>
      <c r="E398" s="18"/>
      <c r="F398" s="12"/>
      <c r="G398" s="12"/>
      <c r="H398" s="12"/>
      <c r="I398" s="16"/>
      <c r="J398" s="19" t="str">
        <f>IF(B398="","",SUMIF('Linii borderou'!$B$5:$B$2004,B398,'Linii borderou'!$I$5:$I$2004))</f>
        <v/>
      </c>
      <c r="K398" s="19" t="str">
        <f t="shared" si="24"/>
        <v/>
      </c>
      <c r="L398" s="19" t="str">
        <f t="shared" si="25"/>
        <v/>
      </c>
      <c r="M398" s="19" t="str">
        <f t="shared" si="26"/>
        <v/>
      </c>
      <c r="N398" s="19" t="str">
        <f t="shared" si="27"/>
        <v/>
      </c>
      <c r="O398" s="20" t="str">
        <f>IF(AND(B398="",D398=""),"",TRIM(IF(COUNTIF($B$5:$B$504,B398)&gt;1,"Număr dublat. ","")&amp;IF(OR(C398="",D398="",F398="",G398="",H398="",I398=""),"Date incomplete. ","")&amp;IF(AND(E398&lt;&gt;"",NOT(AND(LEN(E398)=13,ISNUMBER(-E398),IFERROR(MOD(SUMPRODUCT(MID(E398,{1,2,3,4,5,6,7,8,9,10,11,12},1)*{2,7,9,1,4,6,3,5,8,2,7,9}),11)-9*(MOD(SUMPRODUCT(MID(E398,{1,2,3,4,5,6,7,8,9,10,11,12},1)*{2,7,9,1,4,6,3,5,8,2,7,9}),11)=10)=--MID(E398,13,1),FALSE)))),"CNP invalid – verifică cifrele. ",IF(E398="","Lipsește CNP-ul. ",""))&amp;IF(COUNTIF('Linii borderou'!$B$5:$B$2004,B398)=0,"Nicio linie pe borderou. ","")&amp;IF(AND(I398="Numerar",N(N398)&gt;Plafon),"Numerar peste plafonul zilnic pentru această persoană ("&amp;FIXED(N398,2)&amp;" lei): plătește prin bancă. ","")))</f>
        <v/>
      </c>
    </row>
    <row r="399" spans="2:15" x14ac:dyDescent="0.2">
      <c r="B399" s="16" t="str">
        <f>IF(D399="","",MAX($B$5:B398)+1)</f>
        <v/>
      </c>
      <c r="C399" s="17"/>
      <c r="D399" s="12"/>
      <c r="E399" s="18"/>
      <c r="F399" s="12"/>
      <c r="G399" s="12"/>
      <c r="H399" s="12"/>
      <c r="I399" s="16"/>
      <c r="J399" s="19" t="str">
        <f>IF(B399="","",SUMIF('Linii borderou'!$B$5:$B$2004,B399,'Linii borderou'!$I$5:$I$2004))</f>
        <v/>
      </c>
      <c r="K399" s="19" t="str">
        <f t="shared" si="24"/>
        <v/>
      </c>
      <c r="L399" s="19" t="str">
        <f t="shared" si="25"/>
        <v/>
      </c>
      <c r="M399" s="19" t="str">
        <f t="shared" si="26"/>
        <v/>
      </c>
      <c r="N399" s="19" t="str">
        <f t="shared" si="27"/>
        <v/>
      </c>
      <c r="O399" s="20" t="str">
        <f>IF(AND(B399="",D399=""),"",TRIM(IF(COUNTIF($B$5:$B$504,B399)&gt;1,"Număr dublat. ","")&amp;IF(OR(C399="",D399="",F399="",G399="",H399="",I399=""),"Date incomplete. ","")&amp;IF(AND(E399&lt;&gt;"",NOT(AND(LEN(E399)=13,ISNUMBER(-E399),IFERROR(MOD(SUMPRODUCT(MID(E399,{1,2,3,4,5,6,7,8,9,10,11,12},1)*{2,7,9,1,4,6,3,5,8,2,7,9}),11)-9*(MOD(SUMPRODUCT(MID(E399,{1,2,3,4,5,6,7,8,9,10,11,12},1)*{2,7,9,1,4,6,3,5,8,2,7,9}),11)=10)=--MID(E399,13,1),FALSE)))),"CNP invalid – verifică cifrele. ",IF(E399="","Lipsește CNP-ul. ",""))&amp;IF(COUNTIF('Linii borderou'!$B$5:$B$2004,B399)=0,"Nicio linie pe borderou. ","")&amp;IF(AND(I399="Numerar",N(N399)&gt;Plafon),"Numerar peste plafonul zilnic pentru această persoană ("&amp;FIXED(N399,2)&amp;" lei): plătește prin bancă. ","")))</f>
        <v/>
      </c>
    </row>
    <row r="400" spans="2:15" x14ac:dyDescent="0.2">
      <c r="B400" s="16" t="str">
        <f>IF(D400="","",MAX($B$5:B399)+1)</f>
        <v/>
      </c>
      <c r="C400" s="17"/>
      <c r="D400" s="12"/>
      <c r="E400" s="18"/>
      <c r="F400" s="12"/>
      <c r="G400" s="12"/>
      <c r="H400" s="12"/>
      <c r="I400" s="16"/>
      <c r="J400" s="19" t="str">
        <f>IF(B400="","",SUMIF('Linii borderou'!$B$5:$B$2004,B400,'Linii borderou'!$I$5:$I$2004))</f>
        <v/>
      </c>
      <c r="K400" s="19" t="str">
        <f t="shared" si="24"/>
        <v/>
      </c>
      <c r="L400" s="19" t="str">
        <f t="shared" si="25"/>
        <v/>
      </c>
      <c r="M400" s="19" t="str">
        <f t="shared" si="26"/>
        <v/>
      </c>
      <c r="N400" s="19" t="str">
        <f t="shared" si="27"/>
        <v/>
      </c>
      <c r="O400" s="20" t="str">
        <f>IF(AND(B400="",D400=""),"",TRIM(IF(COUNTIF($B$5:$B$504,B400)&gt;1,"Număr dublat. ","")&amp;IF(OR(C400="",D400="",F400="",G400="",H400="",I400=""),"Date incomplete. ","")&amp;IF(AND(E400&lt;&gt;"",NOT(AND(LEN(E400)=13,ISNUMBER(-E400),IFERROR(MOD(SUMPRODUCT(MID(E400,{1,2,3,4,5,6,7,8,9,10,11,12},1)*{2,7,9,1,4,6,3,5,8,2,7,9}),11)-9*(MOD(SUMPRODUCT(MID(E400,{1,2,3,4,5,6,7,8,9,10,11,12},1)*{2,7,9,1,4,6,3,5,8,2,7,9}),11)=10)=--MID(E400,13,1),FALSE)))),"CNP invalid – verifică cifrele. ",IF(E400="","Lipsește CNP-ul. ",""))&amp;IF(COUNTIF('Linii borderou'!$B$5:$B$2004,B400)=0,"Nicio linie pe borderou. ","")&amp;IF(AND(I400="Numerar",N(N400)&gt;Plafon),"Numerar peste plafonul zilnic pentru această persoană ("&amp;FIXED(N400,2)&amp;" lei): plătește prin bancă. ","")))</f>
        <v/>
      </c>
    </row>
    <row r="401" spans="2:15" x14ac:dyDescent="0.2">
      <c r="B401" s="16" t="str">
        <f>IF(D401="","",MAX($B$5:B400)+1)</f>
        <v/>
      </c>
      <c r="C401" s="17"/>
      <c r="D401" s="12"/>
      <c r="E401" s="18"/>
      <c r="F401" s="12"/>
      <c r="G401" s="12"/>
      <c r="H401" s="12"/>
      <c r="I401" s="16"/>
      <c r="J401" s="19" t="str">
        <f>IF(B401="","",SUMIF('Linii borderou'!$B$5:$B$2004,B401,'Linii borderou'!$I$5:$I$2004))</f>
        <v/>
      </c>
      <c r="K401" s="19" t="str">
        <f t="shared" si="24"/>
        <v/>
      </c>
      <c r="L401" s="19" t="str">
        <f t="shared" si="25"/>
        <v/>
      </c>
      <c r="M401" s="19" t="str">
        <f t="shared" si="26"/>
        <v/>
      </c>
      <c r="N401" s="19" t="str">
        <f t="shared" si="27"/>
        <v/>
      </c>
      <c r="O401" s="20" t="str">
        <f>IF(AND(B401="",D401=""),"",TRIM(IF(COUNTIF($B$5:$B$504,B401)&gt;1,"Număr dublat. ","")&amp;IF(OR(C401="",D401="",F401="",G401="",H401="",I401=""),"Date incomplete. ","")&amp;IF(AND(E401&lt;&gt;"",NOT(AND(LEN(E401)=13,ISNUMBER(-E401),IFERROR(MOD(SUMPRODUCT(MID(E401,{1,2,3,4,5,6,7,8,9,10,11,12},1)*{2,7,9,1,4,6,3,5,8,2,7,9}),11)-9*(MOD(SUMPRODUCT(MID(E401,{1,2,3,4,5,6,7,8,9,10,11,12},1)*{2,7,9,1,4,6,3,5,8,2,7,9}),11)=10)=--MID(E401,13,1),FALSE)))),"CNP invalid – verifică cifrele. ",IF(E401="","Lipsește CNP-ul. ",""))&amp;IF(COUNTIF('Linii borderou'!$B$5:$B$2004,B401)=0,"Nicio linie pe borderou. ","")&amp;IF(AND(I401="Numerar",N(N401)&gt;Plafon),"Numerar peste plafonul zilnic pentru această persoană ("&amp;FIXED(N401,2)&amp;" lei): plătește prin bancă. ","")))</f>
        <v/>
      </c>
    </row>
    <row r="402" spans="2:15" x14ac:dyDescent="0.2">
      <c r="B402" s="16" t="str">
        <f>IF(D402="","",MAX($B$5:B401)+1)</f>
        <v/>
      </c>
      <c r="C402" s="17"/>
      <c r="D402" s="12"/>
      <c r="E402" s="18"/>
      <c r="F402" s="12"/>
      <c r="G402" s="12"/>
      <c r="H402" s="12"/>
      <c r="I402" s="16"/>
      <c r="J402" s="19" t="str">
        <f>IF(B402="","",SUMIF('Linii borderou'!$B$5:$B$2004,B402,'Linii borderou'!$I$5:$I$2004))</f>
        <v/>
      </c>
      <c r="K402" s="19" t="str">
        <f t="shared" si="24"/>
        <v/>
      </c>
      <c r="L402" s="19" t="str">
        <f t="shared" si="25"/>
        <v/>
      </c>
      <c r="M402" s="19" t="str">
        <f t="shared" si="26"/>
        <v/>
      </c>
      <c r="N402" s="19" t="str">
        <f t="shared" si="27"/>
        <v/>
      </c>
      <c r="O402" s="20" t="str">
        <f>IF(AND(B402="",D402=""),"",TRIM(IF(COUNTIF($B$5:$B$504,B402)&gt;1,"Număr dublat. ","")&amp;IF(OR(C402="",D402="",F402="",G402="",H402="",I402=""),"Date incomplete. ","")&amp;IF(AND(E402&lt;&gt;"",NOT(AND(LEN(E402)=13,ISNUMBER(-E402),IFERROR(MOD(SUMPRODUCT(MID(E402,{1,2,3,4,5,6,7,8,9,10,11,12},1)*{2,7,9,1,4,6,3,5,8,2,7,9}),11)-9*(MOD(SUMPRODUCT(MID(E402,{1,2,3,4,5,6,7,8,9,10,11,12},1)*{2,7,9,1,4,6,3,5,8,2,7,9}),11)=10)=--MID(E402,13,1),FALSE)))),"CNP invalid – verifică cifrele. ",IF(E402="","Lipsește CNP-ul. ",""))&amp;IF(COUNTIF('Linii borderou'!$B$5:$B$2004,B402)=0,"Nicio linie pe borderou. ","")&amp;IF(AND(I402="Numerar",N(N402)&gt;Plafon),"Numerar peste plafonul zilnic pentru această persoană ("&amp;FIXED(N402,2)&amp;" lei): plătește prin bancă. ","")))</f>
        <v/>
      </c>
    </row>
    <row r="403" spans="2:15" x14ac:dyDescent="0.2">
      <c r="B403" s="16" t="str">
        <f>IF(D403="","",MAX($B$5:B402)+1)</f>
        <v/>
      </c>
      <c r="C403" s="17"/>
      <c r="D403" s="12"/>
      <c r="E403" s="18"/>
      <c r="F403" s="12"/>
      <c r="G403" s="12"/>
      <c r="H403" s="12"/>
      <c r="I403" s="16"/>
      <c r="J403" s="19" t="str">
        <f>IF(B403="","",SUMIF('Linii borderou'!$B$5:$B$2004,B403,'Linii borderou'!$I$5:$I$2004))</f>
        <v/>
      </c>
      <c r="K403" s="19" t="str">
        <f t="shared" si="24"/>
        <v/>
      </c>
      <c r="L403" s="19" t="str">
        <f t="shared" si="25"/>
        <v/>
      </c>
      <c r="M403" s="19" t="str">
        <f t="shared" si="26"/>
        <v/>
      </c>
      <c r="N403" s="19" t="str">
        <f t="shared" si="27"/>
        <v/>
      </c>
      <c r="O403" s="20" t="str">
        <f>IF(AND(B403="",D403=""),"",TRIM(IF(COUNTIF($B$5:$B$504,B403)&gt;1,"Număr dublat. ","")&amp;IF(OR(C403="",D403="",F403="",G403="",H403="",I403=""),"Date incomplete. ","")&amp;IF(AND(E403&lt;&gt;"",NOT(AND(LEN(E403)=13,ISNUMBER(-E403),IFERROR(MOD(SUMPRODUCT(MID(E403,{1,2,3,4,5,6,7,8,9,10,11,12},1)*{2,7,9,1,4,6,3,5,8,2,7,9}),11)-9*(MOD(SUMPRODUCT(MID(E403,{1,2,3,4,5,6,7,8,9,10,11,12},1)*{2,7,9,1,4,6,3,5,8,2,7,9}),11)=10)=--MID(E403,13,1),FALSE)))),"CNP invalid – verifică cifrele. ",IF(E403="","Lipsește CNP-ul. ",""))&amp;IF(COUNTIF('Linii borderou'!$B$5:$B$2004,B403)=0,"Nicio linie pe borderou. ","")&amp;IF(AND(I403="Numerar",N(N403)&gt;Plafon),"Numerar peste plafonul zilnic pentru această persoană ("&amp;FIXED(N403,2)&amp;" lei): plătește prin bancă. ","")))</f>
        <v/>
      </c>
    </row>
    <row r="404" spans="2:15" x14ac:dyDescent="0.2">
      <c r="B404" s="16" t="str">
        <f>IF(D404="","",MAX($B$5:B403)+1)</f>
        <v/>
      </c>
      <c r="C404" s="17"/>
      <c r="D404" s="12"/>
      <c r="E404" s="18"/>
      <c r="F404" s="12"/>
      <c r="G404" s="12"/>
      <c r="H404" s="12"/>
      <c r="I404" s="16"/>
      <c r="J404" s="19" t="str">
        <f>IF(B404="","",SUMIF('Linii borderou'!$B$5:$B$2004,B404,'Linii borderou'!$I$5:$I$2004))</f>
        <v/>
      </c>
      <c r="K404" s="19" t="str">
        <f t="shared" si="24"/>
        <v/>
      </c>
      <c r="L404" s="19" t="str">
        <f t="shared" si="25"/>
        <v/>
      </c>
      <c r="M404" s="19" t="str">
        <f t="shared" si="26"/>
        <v/>
      </c>
      <c r="N404" s="19" t="str">
        <f t="shared" si="27"/>
        <v/>
      </c>
      <c r="O404" s="20" t="str">
        <f>IF(AND(B404="",D404=""),"",TRIM(IF(COUNTIF($B$5:$B$504,B404)&gt;1,"Număr dublat. ","")&amp;IF(OR(C404="",D404="",F404="",G404="",H404="",I404=""),"Date incomplete. ","")&amp;IF(AND(E404&lt;&gt;"",NOT(AND(LEN(E404)=13,ISNUMBER(-E404),IFERROR(MOD(SUMPRODUCT(MID(E404,{1,2,3,4,5,6,7,8,9,10,11,12},1)*{2,7,9,1,4,6,3,5,8,2,7,9}),11)-9*(MOD(SUMPRODUCT(MID(E404,{1,2,3,4,5,6,7,8,9,10,11,12},1)*{2,7,9,1,4,6,3,5,8,2,7,9}),11)=10)=--MID(E404,13,1),FALSE)))),"CNP invalid – verifică cifrele. ",IF(E404="","Lipsește CNP-ul. ",""))&amp;IF(COUNTIF('Linii borderou'!$B$5:$B$2004,B404)=0,"Nicio linie pe borderou. ","")&amp;IF(AND(I404="Numerar",N(N404)&gt;Plafon),"Numerar peste plafonul zilnic pentru această persoană ("&amp;FIXED(N404,2)&amp;" lei): plătește prin bancă. ","")))</f>
        <v/>
      </c>
    </row>
    <row r="405" spans="2:15" x14ac:dyDescent="0.2">
      <c r="B405" s="16" t="str">
        <f>IF(D405="","",MAX($B$5:B404)+1)</f>
        <v/>
      </c>
      <c r="C405" s="17"/>
      <c r="D405" s="12"/>
      <c r="E405" s="18"/>
      <c r="F405" s="12"/>
      <c r="G405" s="12"/>
      <c r="H405" s="12"/>
      <c r="I405" s="16"/>
      <c r="J405" s="19" t="str">
        <f>IF(B405="","",SUMIF('Linii borderou'!$B$5:$B$2004,B405,'Linii borderou'!$I$5:$I$2004))</f>
        <v/>
      </c>
      <c r="K405" s="19" t="str">
        <f t="shared" si="24"/>
        <v/>
      </c>
      <c r="L405" s="19" t="str">
        <f t="shared" si="25"/>
        <v/>
      </c>
      <c r="M405" s="19" t="str">
        <f t="shared" si="26"/>
        <v/>
      </c>
      <c r="N405" s="19" t="str">
        <f t="shared" si="27"/>
        <v/>
      </c>
      <c r="O405" s="20" t="str">
        <f>IF(AND(B405="",D405=""),"",TRIM(IF(COUNTIF($B$5:$B$504,B405)&gt;1,"Număr dublat. ","")&amp;IF(OR(C405="",D405="",F405="",G405="",H405="",I405=""),"Date incomplete. ","")&amp;IF(AND(E405&lt;&gt;"",NOT(AND(LEN(E405)=13,ISNUMBER(-E405),IFERROR(MOD(SUMPRODUCT(MID(E405,{1,2,3,4,5,6,7,8,9,10,11,12},1)*{2,7,9,1,4,6,3,5,8,2,7,9}),11)-9*(MOD(SUMPRODUCT(MID(E405,{1,2,3,4,5,6,7,8,9,10,11,12},1)*{2,7,9,1,4,6,3,5,8,2,7,9}),11)=10)=--MID(E405,13,1),FALSE)))),"CNP invalid – verifică cifrele. ",IF(E405="","Lipsește CNP-ul. ",""))&amp;IF(COUNTIF('Linii borderou'!$B$5:$B$2004,B405)=0,"Nicio linie pe borderou. ","")&amp;IF(AND(I405="Numerar",N(N405)&gt;Plafon),"Numerar peste plafonul zilnic pentru această persoană ("&amp;FIXED(N405,2)&amp;" lei): plătește prin bancă. ","")))</f>
        <v/>
      </c>
    </row>
    <row r="406" spans="2:15" x14ac:dyDescent="0.2">
      <c r="B406" s="16" t="str">
        <f>IF(D406="","",MAX($B$5:B405)+1)</f>
        <v/>
      </c>
      <c r="C406" s="17"/>
      <c r="D406" s="12"/>
      <c r="E406" s="18"/>
      <c r="F406" s="12"/>
      <c r="G406" s="12"/>
      <c r="H406" s="12"/>
      <c r="I406" s="16"/>
      <c r="J406" s="19" t="str">
        <f>IF(B406="","",SUMIF('Linii borderou'!$B$5:$B$2004,B406,'Linii borderou'!$I$5:$I$2004))</f>
        <v/>
      </c>
      <c r="K406" s="19" t="str">
        <f t="shared" si="24"/>
        <v/>
      </c>
      <c r="L406" s="19" t="str">
        <f t="shared" si="25"/>
        <v/>
      </c>
      <c r="M406" s="19" t="str">
        <f t="shared" si="26"/>
        <v/>
      </c>
      <c r="N406" s="19" t="str">
        <f t="shared" si="27"/>
        <v/>
      </c>
      <c r="O406" s="20" t="str">
        <f>IF(AND(B406="",D406=""),"",TRIM(IF(COUNTIF($B$5:$B$504,B406)&gt;1,"Număr dublat. ","")&amp;IF(OR(C406="",D406="",F406="",G406="",H406="",I406=""),"Date incomplete. ","")&amp;IF(AND(E406&lt;&gt;"",NOT(AND(LEN(E406)=13,ISNUMBER(-E406),IFERROR(MOD(SUMPRODUCT(MID(E406,{1,2,3,4,5,6,7,8,9,10,11,12},1)*{2,7,9,1,4,6,3,5,8,2,7,9}),11)-9*(MOD(SUMPRODUCT(MID(E406,{1,2,3,4,5,6,7,8,9,10,11,12},1)*{2,7,9,1,4,6,3,5,8,2,7,9}),11)=10)=--MID(E406,13,1),FALSE)))),"CNP invalid – verifică cifrele. ",IF(E406="","Lipsește CNP-ul. ",""))&amp;IF(COUNTIF('Linii borderou'!$B$5:$B$2004,B406)=0,"Nicio linie pe borderou. ","")&amp;IF(AND(I406="Numerar",N(N406)&gt;Plafon),"Numerar peste plafonul zilnic pentru această persoană ("&amp;FIXED(N406,2)&amp;" lei): plătește prin bancă. ","")))</f>
        <v/>
      </c>
    </row>
    <row r="407" spans="2:15" x14ac:dyDescent="0.2">
      <c r="B407" s="16" t="str">
        <f>IF(D407="","",MAX($B$5:B406)+1)</f>
        <v/>
      </c>
      <c r="C407" s="17"/>
      <c r="D407" s="12"/>
      <c r="E407" s="18"/>
      <c r="F407" s="12"/>
      <c r="G407" s="12"/>
      <c r="H407" s="12"/>
      <c r="I407" s="16"/>
      <c r="J407" s="19" t="str">
        <f>IF(B407="","",SUMIF('Linii borderou'!$B$5:$B$2004,B407,'Linii borderou'!$I$5:$I$2004))</f>
        <v/>
      </c>
      <c r="K407" s="19" t="str">
        <f t="shared" si="24"/>
        <v/>
      </c>
      <c r="L407" s="19" t="str">
        <f t="shared" si="25"/>
        <v/>
      </c>
      <c r="M407" s="19" t="str">
        <f t="shared" si="26"/>
        <v/>
      </c>
      <c r="N407" s="19" t="str">
        <f t="shared" si="27"/>
        <v/>
      </c>
      <c r="O407" s="20" t="str">
        <f>IF(AND(B407="",D407=""),"",TRIM(IF(COUNTIF($B$5:$B$504,B407)&gt;1,"Număr dublat. ","")&amp;IF(OR(C407="",D407="",F407="",G407="",H407="",I407=""),"Date incomplete. ","")&amp;IF(AND(E407&lt;&gt;"",NOT(AND(LEN(E407)=13,ISNUMBER(-E407),IFERROR(MOD(SUMPRODUCT(MID(E407,{1,2,3,4,5,6,7,8,9,10,11,12},1)*{2,7,9,1,4,6,3,5,8,2,7,9}),11)-9*(MOD(SUMPRODUCT(MID(E407,{1,2,3,4,5,6,7,8,9,10,11,12},1)*{2,7,9,1,4,6,3,5,8,2,7,9}),11)=10)=--MID(E407,13,1),FALSE)))),"CNP invalid – verifică cifrele. ",IF(E407="","Lipsește CNP-ul. ",""))&amp;IF(COUNTIF('Linii borderou'!$B$5:$B$2004,B407)=0,"Nicio linie pe borderou. ","")&amp;IF(AND(I407="Numerar",N(N407)&gt;Plafon),"Numerar peste plafonul zilnic pentru această persoană ("&amp;FIXED(N407,2)&amp;" lei): plătește prin bancă. ","")))</f>
        <v/>
      </c>
    </row>
    <row r="408" spans="2:15" x14ac:dyDescent="0.2">
      <c r="B408" s="16" t="str">
        <f>IF(D408="","",MAX($B$5:B407)+1)</f>
        <v/>
      </c>
      <c r="C408" s="17"/>
      <c r="D408" s="12"/>
      <c r="E408" s="18"/>
      <c r="F408" s="12"/>
      <c r="G408" s="12"/>
      <c r="H408" s="12"/>
      <c r="I408" s="16"/>
      <c r="J408" s="19" t="str">
        <f>IF(B408="","",SUMIF('Linii borderou'!$B$5:$B$2004,B408,'Linii borderou'!$I$5:$I$2004))</f>
        <v/>
      </c>
      <c r="K408" s="19" t="str">
        <f t="shared" si="24"/>
        <v/>
      </c>
      <c r="L408" s="19" t="str">
        <f t="shared" si="25"/>
        <v/>
      </c>
      <c r="M408" s="19" t="str">
        <f t="shared" si="26"/>
        <v/>
      </c>
      <c r="N408" s="19" t="str">
        <f t="shared" si="27"/>
        <v/>
      </c>
      <c r="O408" s="20" t="str">
        <f>IF(AND(B408="",D408=""),"",TRIM(IF(COUNTIF($B$5:$B$504,B408)&gt;1,"Număr dublat. ","")&amp;IF(OR(C408="",D408="",F408="",G408="",H408="",I408=""),"Date incomplete. ","")&amp;IF(AND(E408&lt;&gt;"",NOT(AND(LEN(E408)=13,ISNUMBER(-E408),IFERROR(MOD(SUMPRODUCT(MID(E408,{1,2,3,4,5,6,7,8,9,10,11,12},1)*{2,7,9,1,4,6,3,5,8,2,7,9}),11)-9*(MOD(SUMPRODUCT(MID(E408,{1,2,3,4,5,6,7,8,9,10,11,12},1)*{2,7,9,1,4,6,3,5,8,2,7,9}),11)=10)=--MID(E408,13,1),FALSE)))),"CNP invalid – verifică cifrele. ",IF(E408="","Lipsește CNP-ul. ",""))&amp;IF(COUNTIF('Linii borderou'!$B$5:$B$2004,B408)=0,"Nicio linie pe borderou. ","")&amp;IF(AND(I408="Numerar",N(N408)&gt;Plafon),"Numerar peste plafonul zilnic pentru această persoană ("&amp;FIXED(N408,2)&amp;" lei): plătește prin bancă. ","")))</f>
        <v/>
      </c>
    </row>
    <row r="409" spans="2:15" x14ac:dyDescent="0.2">
      <c r="B409" s="16" t="str">
        <f>IF(D409="","",MAX($B$5:B408)+1)</f>
        <v/>
      </c>
      <c r="C409" s="17"/>
      <c r="D409" s="12"/>
      <c r="E409" s="18"/>
      <c r="F409" s="12"/>
      <c r="G409" s="12"/>
      <c r="H409" s="12"/>
      <c r="I409" s="16"/>
      <c r="J409" s="19" t="str">
        <f>IF(B409="","",SUMIF('Linii borderou'!$B$5:$B$2004,B409,'Linii borderou'!$I$5:$I$2004))</f>
        <v/>
      </c>
      <c r="K409" s="19" t="str">
        <f t="shared" si="24"/>
        <v/>
      </c>
      <c r="L409" s="19" t="str">
        <f t="shared" si="25"/>
        <v/>
      </c>
      <c r="M409" s="19" t="str">
        <f t="shared" si="26"/>
        <v/>
      </c>
      <c r="N409" s="19" t="str">
        <f t="shared" si="27"/>
        <v/>
      </c>
      <c r="O409" s="20" t="str">
        <f>IF(AND(B409="",D409=""),"",TRIM(IF(COUNTIF($B$5:$B$504,B409)&gt;1,"Număr dublat. ","")&amp;IF(OR(C409="",D409="",F409="",G409="",H409="",I409=""),"Date incomplete. ","")&amp;IF(AND(E409&lt;&gt;"",NOT(AND(LEN(E409)=13,ISNUMBER(-E409),IFERROR(MOD(SUMPRODUCT(MID(E409,{1,2,3,4,5,6,7,8,9,10,11,12},1)*{2,7,9,1,4,6,3,5,8,2,7,9}),11)-9*(MOD(SUMPRODUCT(MID(E409,{1,2,3,4,5,6,7,8,9,10,11,12},1)*{2,7,9,1,4,6,3,5,8,2,7,9}),11)=10)=--MID(E409,13,1),FALSE)))),"CNP invalid – verifică cifrele. ",IF(E409="","Lipsește CNP-ul. ",""))&amp;IF(COUNTIF('Linii borderou'!$B$5:$B$2004,B409)=0,"Nicio linie pe borderou. ","")&amp;IF(AND(I409="Numerar",N(N409)&gt;Plafon),"Numerar peste plafonul zilnic pentru această persoană ("&amp;FIXED(N409,2)&amp;" lei): plătește prin bancă. ","")))</f>
        <v/>
      </c>
    </row>
    <row r="410" spans="2:15" x14ac:dyDescent="0.2">
      <c r="B410" s="16" t="str">
        <f>IF(D410="","",MAX($B$5:B409)+1)</f>
        <v/>
      </c>
      <c r="C410" s="17"/>
      <c r="D410" s="12"/>
      <c r="E410" s="18"/>
      <c r="F410" s="12"/>
      <c r="G410" s="12"/>
      <c r="H410" s="12"/>
      <c r="I410" s="16"/>
      <c r="J410" s="19" t="str">
        <f>IF(B410="","",SUMIF('Linii borderou'!$B$5:$B$2004,B410,'Linii borderou'!$I$5:$I$2004))</f>
        <v/>
      </c>
      <c r="K410" s="19" t="str">
        <f t="shared" si="24"/>
        <v/>
      </c>
      <c r="L410" s="19" t="str">
        <f t="shared" si="25"/>
        <v/>
      </c>
      <c r="M410" s="19" t="str">
        <f t="shared" si="26"/>
        <v/>
      </c>
      <c r="N410" s="19" t="str">
        <f t="shared" si="27"/>
        <v/>
      </c>
      <c r="O410" s="20" t="str">
        <f>IF(AND(B410="",D410=""),"",TRIM(IF(COUNTIF($B$5:$B$504,B410)&gt;1,"Număr dublat. ","")&amp;IF(OR(C410="",D410="",F410="",G410="",H410="",I410=""),"Date incomplete. ","")&amp;IF(AND(E410&lt;&gt;"",NOT(AND(LEN(E410)=13,ISNUMBER(-E410),IFERROR(MOD(SUMPRODUCT(MID(E410,{1,2,3,4,5,6,7,8,9,10,11,12},1)*{2,7,9,1,4,6,3,5,8,2,7,9}),11)-9*(MOD(SUMPRODUCT(MID(E410,{1,2,3,4,5,6,7,8,9,10,11,12},1)*{2,7,9,1,4,6,3,5,8,2,7,9}),11)=10)=--MID(E410,13,1),FALSE)))),"CNP invalid – verifică cifrele. ",IF(E410="","Lipsește CNP-ul. ",""))&amp;IF(COUNTIF('Linii borderou'!$B$5:$B$2004,B410)=0,"Nicio linie pe borderou. ","")&amp;IF(AND(I410="Numerar",N(N410)&gt;Plafon),"Numerar peste plafonul zilnic pentru această persoană ("&amp;FIXED(N410,2)&amp;" lei): plătește prin bancă. ","")))</f>
        <v/>
      </c>
    </row>
    <row r="411" spans="2:15" x14ac:dyDescent="0.2">
      <c r="B411" s="16" t="str">
        <f>IF(D411="","",MAX($B$5:B410)+1)</f>
        <v/>
      </c>
      <c r="C411" s="17"/>
      <c r="D411" s="12"/>
      <c r="E411" s="18"/>
      <c r="F411" s="12"/>
      <c r="G411" s="12"/>
      <c r="H411" s="12"/>
      <c r="I411" s="16"/>
      <c r="J411" s="19" t="str">
        <f>IF(B411="","",SUMIF('Linii borderou'!$B$5:$B$2004,B411,'Linii borderou'!$I$5:$I$2004))</f>
        <v/>
      </c>
      <c r="K411" s="19" t="str">
        <f t="shared" si="24"/>
        <v/>
      </c>
      <c r="L411" s="19" t="str">
        <f t="shared" si="25"/>
        <v/>
      </c>
      <c r="M411" s="19" t="str">
        <f t="shared" si="26"/>
        <v/>
      </c>
      <c r="N411" s="19" t="str">
        <f t="shared" si="27"/>
        <v/>
      </c>
      <c r="O411" s="20" t="str">
        <f>IF(AND(B411="",D411=""),"",TRIM(IF(COUNTIF($B$5:$B$504,B411)&gt;1,"Număr dublat. ","")&amp;IF(OR(C411="",D411="",F411="",G411="",H411="",I411=""),"Date incomplete. ","")&amp;IF(AND(E411&lt;&gt;"",NOT(AND(LEN(E411)=13,ISNUMBER(-E411),IFERROR(MOD(SUMPRODUCT(MID(E411,{1,2,3,4,5,6,7,8,9,10,11,12},1)*{2,7,9,1,4,6,3,5,8,2,7,9}),11)-9*(MOD(SUMPRODUCT(MID(E411,{1,2,3,4,5,6,7,8,9,10,11,12},1)*{2,7,9,1,4,6,3,5,8,2,7,9}),11)=10)=--MID(E411,13,1),FALSE)))),"CNP invalid – verifică cifrele. ",IF(E411="","Lipsește CNP-ul. ",""))&amp;IF(COUNTIF('Linii borderou'!$B$5:$B$2004,B411)=0,"Nicio linie pe borderou. ","")&amp;IF(AND(I411="Numerar",N(N411)&gt;Plafon),"Numerar peste plafonul zilnic pentru această persoană ("&amp;FIXED(N411,2)&amp;" lei): plătește prin bancă. ","")))</f>
        <v/>
      </c>
    </row>
    <row r="412" spans="2:15" x14ac:dyDescent="0.2">
      <c r="B412" s="16" t="str">
        <f>IF(D412="","",MAX($B$5:B411)+1)</f>
        <v/>
      </c>
      <c r="C412" s="17"/>
      <c r="D412" s="12"/>
      <c r="E412" s="18"/>
      <c r="F412" s="12"/>
      <c r="G412" s="12"/>
      <c r="H412" s="12"/>
      <c r="I412" s="16"/>
      <c r="J412" s="19" t="str">
        <f>IF(B412="","",SUMIF('Linii borderou'!$B$5:$B$2004,B412,'Linii borderou'!$I$5:$I$2004))</f>
        <v/>
      </c>
      <c r="K412" s="19" t="str">
        <f t="shared" si="24"/>
        <v/>
      </c>
      <c r="L412" s="19" t="str">
        <f t="shared" si="25"/>
        <v/>
      </c>
      <c r="M412" s="19" t="str">
        <f t="shared" si="26"/>
        <v/>
      </c>
      <c r="N412" s="19" t="str">
        <f t="shared" si="27"/>
        <v/>
      </c>
      <c r="O412" s="20" t="str">
        <f>IF(AND(B412="",D412=""),"",TRIM(IF(COUNTIF($B$5:$B$504,B412)&gt;1,"Număr dublat. ","")&amp;IF(OR(C412="",D412="",F412="",G412="",H412="",I412=""),"Date incomplete. ","")&amp;IF(AND(E412&lt;&gt;"",NOT(AND(LEN(E412)=13,ISNUMBER(-E412),IFERROR(MOD(SUMPRODUCT(MID(E412,{1,2,3,4,5,6,7,8,9,10,11,12},1)*{2,7,9,1,4,6,3,5,8,2,7,9}),11)-9*(MOD(SUMPRODUCT(MID(E412,{1,2,3,4,5,6,7,8,9,10,11,12},1)*{2,7,9,1,4,6,3,5,8,2,7,9}),11)=10)=--MID(E412,13,1),FALSE)))),"CNP invalid – verifică cifrele. ",IF(E412="","Lipsește CNP-ul. ",""))&amp;IF(COUNTIF('Linii borderou'!$B$5:$B$2004,B412)=0,"Nicio linie pe borderou. ","")&amp;IF(AND(I412="Numerar",N(N412)&gt;Plafon),"Numerar peste plafonul zilnic pentru această persoană ("&amp;FIXED(N412,2)&amp;" lei): plătește prin bancă. ","")))</f>
        <v/>
      </c>
    </row>
    <row r="413" spans="2:15" x14ac:dyDescent="0.2">
      <c r="B413" s="16" t="str">
        <f>IF(D413="","",MAX($B$5:B412)+1)</f>
        <v/>
      </c>
      <c r="C413" s="17"/>
      <c r="D413" s="12"/>
      <c r="E413" s="18"/>
      <c r="F413" s="12"/>
      <c r="G413" s="12"/>
      <c r="H413" s="12"/>
      <c r="I413" s="16"/>
      <c r="J413" s="19" t="str">
        <f>IF(B413="","",SUMIF('Linii borderou'!$B$5:$B$2004,B413,'Linii borderou'!$I$5:$I$2004))</f>
        <v/>
      </c>
      <c r="K413" s="19" t="str">
        <f t="shared" si="24"/>
        <v/>
      </c>
      <c r="L413" s="19" t="str">
        <f t="shared" si="25"/>
        <v/>
      </c>
      <c r="M413" s="19" t="str">
        <f t="shared" si="26"/>
        <v/>
      </c>
      <c r="N413" s="19" t="str">
        <f t="shared" si="27"/>
        <v/>
      </c>
      <c r="O413" s="20" t="str">
        <f>IF(AND(B413="",D413=""),"",TRIM(IF(COUNTIF($B$5:$B$504,B413)&gt;1,"Număr dublat. ","")&amp;IF(OR(C413="",D413="",F413="",G413="",H413="",I413=""),"Date incomplete. ","")&amp;IF(AND(E413&lt;&gt;"",NOT(AND(LEN(E413)=13,ISNUMBER(-E413),IFERROR(MOD(SUMPRODUCT(MID(E413,{1,2,3,4,5,6,7,8,9,10,11,12},1)*{2,7,9,1,4,6,3,5,8,2,7,9}),11)-9*(MOD(SUMPRODUCT(MID(E413,{1,2,3,4,5,6,7,8,9,10,11,12},1)*{2,7,9,1,4,6,3,5,8,2,7,9}),11)=10)=--MID(E413,13,1),FALSE)))),"CNP invalid – verifică cifrele. ",IF(E413="","Lipsește CNP-ul. ",""))&amp;IF(COUNTIF('Linii borderou'!$B$5:$B$2004,B413)=0,"Nicio linie pe borderou. ","")&amp;IF(AND(I413="Numerar",N(N413)&gt;Plafon),"Numerar peste plafonul zilnic pentru această persoană ("&amp;FIXED(N413,2)&amp;" lei): plătește prin bancă. ","")))</f>
        <v/>
      </c>
    </row>
    <row r="414" spans="2:15" x14ac:dyDescent="0.2">
      <c r="B414" s="16" t="str">
        <f>IF(D414="","",MAX($B$5:B413)+1)</f>
        <v/>
      </c>
      <c r="C414" s="17"/>
      <c r="D414" s="12"/>
      <c r="E414" s="18"/>
      <c r="F414" s="12"/>
      <c r="G414" s="12"/>
      <c r="H414" s="12"/>
      <c r="I414" s="16"/>
      <c r="J414" s="19" t="str">
        <f>IF(B414="","",SUMIF('Linii borderou'!$B$5:$B$2004,B414,'Linii borderou'!$I$5:$I$2004))</f>
        <v/>
      </c>
      <c r="K414" s="19" t="str">
        <f t="shared" si="24"/>
        <v/>
      </c>
      <c r="L414" s="19" t="str">
        <f t="shared" si="25"/>
        <v/>
      </c>
      <c r="M414" s="19" t="str">
        <f t="shared" si="26"/>
        <v/>
      </c>
      <c r="N414" s="19" t="str">
        <f t="shared" si="27"/>
        <v/>
      </c>
      <c r="O414" s="20" t="str">
        <f>IF(AND(B414="",D414=""),"",TRIM(IF(COUNTIF($B$5:$B$504,B414)&gt;1,"Număr dublat. ","")&amp;IF(OR(C414="",D414="",F414="",G414="",H414="",I414=""),"Date incomplete. ","")&amp;IF(AND(E414&lt;&gt;"",NOT(AND(LEN(E414)=13,ISNUMBER(-E414),IFERROR(MOD(SUMPRODUCT(MID(E414,{1,2,3,4,5,6,7,8,9,10,11,12},1)*{2,7,9,1,4,6,3,5,8,2,7,9}),11)-9*(MOD(SUMPRODUCT(MID(E414,{1,2,3,4,5,6,7,8,9,10,11,12},1)*{2,7,9,1,4,6,3,5,8,2,7,9}),11)=10)=--MID(E414,13,1),FALSE)))),"CNP invalid – verifică cifrele. ",IF(E414="","Lipsește CNP-ul. ",""))&amp;IF(COUNTIF('Linii borderou'!$B$5:$B$2004,B414)=0,"Nicio linie pe borderou. ","")&amp;IF(AND(I414="Numerar",N(N414)&gt;Plafon),"Numerar peste plafonul zilnic pentru această persoană ("&amp;FIXED(N414,2)&amp;" lei): plătește prin bancă. ","")))</f>
        <v/>
      </c>
    </row>
    <row r="415" spans="2:15" x14ac:dyDescent="0.2">
      <c r="B415" s="16" t="str">
        <f>IF(D415="","",MAX($B$5:B414)+1)</f>
        <v/>
      </c>
      <c r="C415" s="17"/>
      <c r="D415" s="12"/>
      <c r="E415" s="18"/>
      <c r="F415" s="12"/>
      <c r="G415" s="12"/>
      <c r="H415" s="12"/>
      <c r="I415" s="16"/>
      <c r="J415" s="19" t="str">
        <f>IF(B415="","",SUMIF('Linii borderou'!$B$5:$B$2004,B415,'Linii borderou'!$I$5:$I$2004))</f>
        <v/>
      </c>
      <c r="K415" s="19" t="str">
        <f t="shared" si="24"/>
        <v/>
      </c>
      <c r="L415" s="19" t="str">
        <f t="shared" si="25"/>
        <v/>
      </c>
      <c r="M415" s="19" t="str">
        <f t="shared" si="26"/>
        <v/>
      </c>
      <c r="N415" s="19" t="str">
        <f t="shared" si="27"/>
        <v/>
      </c>
      <c r="O415" s="20" t="str">
        <f>IF(AND(B415="",D415=""),"",TRIM(IF(COUNTIF($B$5:$B$504,B415)&gt;1,"Număr dublat. ","")&amp;IF(OR(C415="",D415="",F415="",G415="",H415="",I415=""),"Date incomplete. ","")&amp;IF(AND(E415&lt;&gt;"",NOT(AND(LEN(E415)=13,ISNUMBER(-E415),IFERROR(MOD(SUMPRODUCT(MID(E415,{1,2,3,4,5,6,7,8,9,10,11,12},1)*{2,7,9,1,4,6,3,5,8,2,7,9}),11)-9*(MOD(SUMPRODUCT(MID(E415,{1,2,3,4,5,6,7,8,9,10,11,12},1)*{2,7,9,1,4,6,3,5,8,2,7,9}),11)=10)=--MID(E415,13,1),FALSE)))),"CNP invalid – verifică cifrele. ",IF(E415="","Lipsește CNP-ul. ",""))&amp;IF(COUNTIF('Linii borderou'!$B$5:$B$2004,B415)=0,"Nicio linie pe borderou. ","")&amp;IF(AND(I415="Numerar",N(N415)&gt;Plafon),"Numerar peste plafonul zilnic pentru această persoană ("&amp;FIXED(N415,2)&amp;" lei): plătește prin bancă. ","")))</f>
        <v/>
      </c>
    </row>
    <row r="416" spans="2:15" x14ac:dyDescent="0.2">
      <c r="B416" s="16" t="str">
        <f>IF(D416="","",MAX($B$5:B415)+1)</f>
        <v/>
      </c>
      <c r="C416" s="17"/>
      <c r="D416" s="12"/>
      <c r="E416" s="18"/>
      <c r="F416" s="12"/>
      <c r="G416" s="12"/>
      <c r="H416" s="12"/>
      <c r="I416" s="16"/>
      <c r="J416" s="19" t="str">
        <f>IF(B416="","",SUMIF('Linii borderou'!$B$5:$B$2004,B416,'Linii borderou'!$I$5:$I$2004))</f>
        <v/>
      </c>
      <c r="K416" s="19" t="str">
        <f t="shared" si="24"/>
        <v/>
      </c>
      <c r="L416" s="19" t="str">
        <f t="shared" si="25"/>
        <v/>
      </c>
      <c r="M416" s="19" t="str">
        <f t="shared" si="26"/>
        <v/>
      </c>
      <c r="N416" s="19" t="str">
        <f t="shared" si="27"/>
        <v/>
      </c>
      <c r="O416" s="20" t="str">
        <f>IF(AND(B416="",D416=""),"",TRIM(IF(COUNTIF($B$5:$B$504,B416)&gt;1,"Număr dublat. ","")&amp;IF(OR(C416="",D416="",F416="",G416="",H416="",I416=""),"Date incomplete. ","")&amp;IF(AND(E416&lt;&gt;"",NOT(AND(LEN(E416)=13,ISNUMBER(-E416),IFERROR(MOD(SUMPRODUCT(MID(E416,{1,2,3,4,5,6,7,8,9,10,11,12},1)*{2,7,9,1,4,6,3,5,8,2,7,9}),11)-9*(MOD(SUMPRODUCT(MID(E416,{1,2,3,4,5,6,7,8,9,10,11,12},1)*{2,7,9,1,4,6,3,5,8,2,7,9}),11)=10)=--MID(E416,13,1),FALSE)))),"CNP invalid – verifică cifrele. ",IF(E416="","Lipsește CNP-ul. ",""))&amp;IF(COUNTIF('Linii borderou'!$B$5:$B$2004,B416)=0,"Nicio linie pe borderou. ","")&amp;IF(AND(I416="Numerar",N(N416)&gt;Plafon),"Numerar peste plafonul zilnic pentru această persoană ("&amp;FIXED(N416,2)&amp;" lei): plătește prin bancă. ","")))</f>
        <v/>
      </c>
    </row>
    <row r="417" spans="2:15" x14ac:dyDescent="0.2">
      <c r="B417" s="16" t="str">
        <f>IF(D417="","",MAX($B$5:B416)+1)</f>
        <v/>
      </c>
      <c r="C417" s="17"/>
      <c r="D417" s="12"/>
      <c r="E417" s="18"/>
      <c r="F417" s="12"/>
      <c r="G417" s="12"/>
      <c r="H417" s="12"/>
      <c r="I417" s="16"/>
      <c r="J417" s="19" t="str">
        <f>IF(B417="","",SUMIF('Linii borderou'!$B$5:$B$2004,B417,'Linii borderou'!$I$5:$I$2004))</f>
        <v/>
      </c>
      <c r="K417" s="19" t="str">
        <f t="shared" si="24"/>
        <v/>
      </c>
      <c r="L417" s="19" t="str">
        <f t="shared" si="25"/>
        <v/>
      </c>
      <c r="M417" s="19" t="str">
        <f t="shared" si="26"/>
        <v/>
      </c>
      <c r="N417" s="19" t="str">
        <f t="shared" si="27"/>
        <v/>
      </c>
      <c r="O417" s="20" t="str">
        <f>IF(AND(B417="",D417=""),"",TRIM(IF(COUNTIF($B$5:$B$504,B417)&gt;1,"Număr dublat. ","")&amp;IF(OR(C417="",D417="",F417="",G417="",H417="",I417=""),"Date incomplete. ","")&amp;IF(AND(E417&lt;&gt;"",NOT(AND(LEN(E417)=13,ISNUMBER(-E417),IFERROR(MOD(SUMPRODUCT(MID(E417,{1,2,3,4,5,6,7,8,9,10,11,12},1)*{2,7,9,1,4,6,3,5,8,2,7,9}),11)-9*(MOD(SUMPRODUCT(MID(E417,{1,2,3,4,5,6,7,8,9,10,11,12},1)*{2,7,9,1,4,6,3,5,8,2,7,9}),11)=10)=--MID(E417,13,1),FALSE)))),"CNP invalid – verifică cifrele. ",IF(E417="","Lipsește CNP-ul. ",""))&amp;IF(COUNTIF('Linii borderou'!$B$5:$B$2004,B417)=0,"Nicio linie pe borderou. ","")&amp;IF(AND(I417="Numerar",N(N417)&gt;Plafon),"Numerar peste plafonul zilnic pentru această persoană ("&amp;FIXED(N417,2)&amp;" lei): plătește prin bancă. ","")))</f>
        <v/>
      </c>
    </row>
    <row r="418" spans="2:15" x14ac:dyDescent="0.2">
      <c r="B418" s="16" t="str">
        <f>IF(D418="","",MAX($B$5:B417)+1)</f>
        <v/>
      </c>
      <c r="C418" s="17"/>
      <c r="D418" s="12"/>
      <c r="E418" s="18"/>
      <c r="F418" s="12"/>
      <c r="G418" s="12"/>
      <c r="H418" s="12"/>
      <c r="I418" s="16"/>
      <c r="J418" s="19" t="str">
        <f>IF(B418="","",SUMIF('Linii borderou'!$B$5:$B$2004,B418,'Linii borderou'!$I$5:$I$2004))</f>
        <v/>
      </c>
      <c r="K418" s="19" t="str">
        <f t="shared" si="24"/>
        <v/>
      </c>
      <c r="L418" s="19" t="str">
        <f t="shared" si="25"/>
        <v/>
      </c>
      <c r="M418" s="19" t="str">
        <f t="shared" si="26"/>
        <v/>
      </c>
      <c r="N418" s="19" t="str">
        <f t="shared" si="27"/>
        <v/>
      </c>
      <c r="O418" s="20" t="str">
        <f>IF(AND(B418="",D418=""),"",TRIM(IF(COUNTIF($B$5:$B$504,B418)&gt;1,"Număr dublat. ","")&amp;IF(OR(C418="",D418="",F418="",G418="",H418="",I418=""),"Date incomplete. ","")&amp;IF(AND(E418&lt;&gt;"",NOT(AND(LEN(E418)=13,ISNUMBER(-E418),IFERROR(MOD(SUMPRODUCT(MID(E418,{1,2,3,4,5,6,7,8,9,10,11,12},1)*{2,7,9,1,4,6,3,5,8,2,7,9}),11)-9*(MOD(SUMPRODUCT(MID(E418,{1,2,3,4,5,6,7,8,9,10,11,12},1)*{2,7,9,1,4,6,3,5,8,2,7,9}),11)=10)=--MID(E418,13,1),FALSE)))),"CNP invalid – verifică cifrele. ",IF(E418="","Lipsește CNP-ul. ",""))&amp;IF(COUNTIF('Linii borderou'!$B$5:$B$2004,B418)=0,"Nicio linie pe borderou. ","")&amp;IF(AND(I418="Numerar",N(N418)&gt;Plafon),"Numerar peste plafonul zilnic pentru această persoană ("&amp;FIXED(N418,2)&amp;" lei): plătește prin bancă. ","")))</f>
        <v/>
      </c>
    </row>
    <row r="419" spans="2:15" x14ac:dyDescent="0.2">
      <c r="B419" s="16" t="str">
        <f>IF(D419="","",MAX($B$5:B418)+1)</f>
        <v/>
      </c>
      <c r="C419" s="17"/>
      <c r="D419" s="12"/>
      <c r="E419" s="18"/>
      <c r="F419" s="12"/>
      <c r="G419" s="12"/>
      <c r="H419" s="12"/>
      <c r="I419" s="16"/>
      <c r="J419" s="19" t="str">
        <f>IF(B419="","",SUMIF('Linii borderou'!$B$5:$B$2004,B419,'Linii borderou'!$I$5:$I$2004))</f>
        <v/>
      </c>
      <c r="K419" s="19" t="str">
        <f t="shared" si="24"/>
        <v/>
      </c>
      <c r="L419" s="19" t="str">
        <f t="shared" si="25"/>
        <v/>
      </c>
      <c r="M419" s="19" t="str">
        <f t="shared" si="26"/>
        <v/>
      </c>
      <c r="N419" s="19" t="str">
        <f t="shared" si="27"/>
        <v/>
      </c>
      <c r="O419" s="20" t="str">
        <f>IF(AND(B419="",D419=""),"",TRIM(IF(COUNTIF($B$5:$B$504,B419)&gt;1,"Număr dublat. ","")&amp;IF(OR(C419="",D419="",F419="",G419="",H419="",I419=""),"Date incomplete. ","")&amp;IF(AND(E419&lt;&gt;"",NOT(AND(LEN(E419)=13,ISNUMBER(-E419),IFERROR(MOD(SUMPRODUCT(MID(E419,{1,2,3,4,5,6,7,8,9,10,11,12},1)*{2,7,9,1,4,6,3,5,8,2,7,9}),11)-9*(MOD(SUMPRODUCT(MID(E419,{1,2,3,4,5,6,7,8,9,10,11,12},1)*{2,7,9,1,4,6,3,5,8,2,7,9}),11)=10)=--MID(E419,13,1),FALSE)))),"CNP invalid – verifică cifrele. ",IF(E419="","Lipsește CNP-ul. ",""))&amp;IF(COUNTIF('Linii borderou'!$B$5:$B$2004,B419)=0,"Nicio linie pe borderou. ","")&amp;IF(AND(I419="Numerar",N(N419)&gt;Plafon),"Numerar peste plafonul zilnic pentru această persoană ("&amp;FIXED(N419,2)&amp;" lei): plătește prin bancă. ","")))</f>
        <v/>
      </c>
    </row>
    <row r="420" spans="2:15" x14ac:dyDescent="0.2">
      <c r="B420" s="16" t="str">
        <f>IF(D420="","",MAX($B$5:B419)+1)</f>
        <v/>
      </c>
      <c r="C420" s="17"/>
      <c r="D420" s="12"/>
      <c r="E420" s="18"/>
      <c r="F420" s="12"/>
      <c r="G420" s="12"/>
      <c r="H420" s="12"/>
      <c r="I420" s="16"/>
      <c r="J420" s="19" t="str">
        <f>IF(B420="","",SUMIF('Linii borderou'!$B$5:$B$2004,B420,'Linii borderou'!$I$5:$I$2004))</f>
        <v/>
      </c>
      <c r="K420" s="19" t="str">
        <f t="shared" si="24"/>
        <v/>
      </c>
      <c r="L420" s="19" t="str">
        <f t="shared" si="25"/>
        <v/>
      </c>
      <c r="M420" s="19" t="str">
        <f t="shared" si="26"/>
        <v/>
      </c>
      <c r="N420" s="19" t="str">
        <f t="shared" si="27"/>
        <v/>
      </c>
      <c r="O420" s="20" t="str">
        <f>IF(AND(B420="",D420=""),"",TRIM(IF(COUNTIF($B$5:$B$504,B420)&gt;1,"Număr dublat. ","")&amp;IF(OR(C420="",D420="",F420="",G420="",H420="",I420=""),"Date incomplete. ","")&amp;IF(AND(E420&lt;&gt;"",NOT(AND(LEN(E420)=13,ISNUMBER(-E420),IFERROR(MOD(SUMPRODUCT(MID(E420,{1,2,3,4,5,6,7,8,9,10,11,12},1)*{2,7,9,1,4,6,3,5,8,2,7,9}),11)-9*(MOD(SUMPRODUCT(MID(E420,{1,2,3,4,5,6,7,8,9,10,11,12},1)*{2,7,9,1,4,6,3,5,8,2,7,9}),11)=10)=--MID(E420,13,1),FALSE)))),"CNP invalid – verifică cifrele. ",IF(E420="","Lipsește CNP-ul. ",""))&amp;IF(COUNTIF('Linii borderou'!$B$5:$B$2004,B420)=0,"Nicio linie pe borderou. ","")&amp;IF(AND(I420="Numerar",N(N420)&gt;Plafon),"Numerar peste plafonul zilnic pentru această persoană ("&amp;FIXED(N420,2)&amp;" lei): plătește prin bancă. ","")))</f>
        <v/>
      </c>
    </row>
    <row r="421" spans="2:15" x14ac:dyDescent="0.2">
      <c r="B421" s="16" t="str">
        <f>IF(D421="","",MAX($B$5:B420)+1)</f>
        <v/>
      </c>
      <c r="C421" s="17"/>
      <c r="D421" s="12"/>
      <c r="E421" s="18"/>
      <c r="F421" s="12"/>
      <c r="G421" s="12"/>
      <c r="H421" s="12"/>
      <c r="I421" s="16"/>
      <c r="J421" s="19" t="str">
        <f>IF(B421="","",SUMIF('Linii borderou'!$B$5:$B$2004,B421,'Linii borderou'!$I$5:$I$2004))</f>
        <v/>
      </c>
      <c r="K421" s="19" t="str">
        <f t="shared" si="24"/>
        <v/>
      </c>
      <c r="L421" s="19" t="str">
        <f t="shared" si="25"/>
        <v/>
      </c>
      <c r="M421" s="19" t="str">
        <f t="shared" si="26"/>
        <v/>
      </c>
      <c r="N421" s="19" t="str">
        <f t="shared" si="27"/>
        <v/>
      </c>
      <c r="O421" s="20" t="str">
        <f>IF(AND(B421="",D421=""),"",TRIM(IF(COUNTIF($B$5:$B$504,B421)&gt;1,"Număr dublat. ","")&amp;IF(OR(C421="",D421="",F421="",G421="",H421="",I421=""),"Date incomplete. ","")&amp;IF(AND(E421&lt;&gt;"",NOT(AND(LEN(E421)=13,ISNUMBER(-E421),IFERROR(MOD(SUMPRODUCT(MID(E421,{1,2,3,4,5,6,7,8,9,10,11,12},1)*{2,7,9,1,4,6,3,5,8,2,7,9}),11)-9*(MOD(SUMPRODUCT(MID(E421,{1,2,3,4,5,6,7,8,9,10,11,12},1)*{2,7,9,1,4,6,3,5,8,2,7,9}),11)=10)=--MID(E421,13,1),FALSE)))),"CNP invalid – verifică cifrele. ",IF(E421="","Lipsește CNP-ul. ",""))&amp;IF(COUNTIF('Linii borderou'!$B$5:$B$2004,B421)=0,"Nicio linie pe borderou. ","")&amp;IF(AND(I421="Numerar",N(N421)&gt;Plafon),"Numerar peste plafonul zilnic pentru această persoană ("&amp;FIXED(N421,2)&amp;" lei): plătește prin bancă. ","")))</f>
        <v/>
      </c>
    </row>
    <row r="422" spans="2:15" x14ac:dyDescent="0.2">
      <c r="B422" s="16" t="str">
        <f>IF(D422="","",MAX($B$5:B421)+1)</f>
        <v/>
      </c>
      <c r="C422" s="17"/>
      <c r="D422" s="12"/>
      <c r="E422" s="18"/>
      <c r="F422" s="12"/>
      <c r="G422" s="12"/>
      <c r="H422" s="12"/>
      <c r="I422" s="16"/>
      <c r="J422" s="19" t="str">
        <f>IF(B422="","",SUMIF('Linii borderou'!$B$5:$B$2004,B422,'Linii borderou'!$I$5:$I$2004))</f>
        <v/>
      </c>
      <c r="K422" s="19" t="str">
        <f t="shared" si="24"/>
        <v/>
      </c>
      <c r="L422" s="19" t="str">
        <f t="shared" si="25"/>
        <v/>
      </c>
      <c r="M422" s="19" t="str">
        <f t="shared" si="26"/>
        <v/>
      </c>
      <c r="N422" s="19" t="str">
        <f t="shared" si="27"/>
        <v/>
      </c>
      <c r="O422" s="20" t="str">
        <f>IF(AND(B422="",D422=""),"",TRIM(IF(COUNTIF($B$5:$B$504,B422)&gt;1,"Număr dublat. ","")&amp;IF(OR(C422="",D422="",F422="",G422="",H422="",I422=""),"Date incomplete. ","")&amp;IF(AND(E422&lt;&gt;"",NOT(AND(LEN(E422)=13,ISNUMBER(-E422),IFERROR(MOD(SUMPRODUCT(MID(E422,{1,2,3,4,5,6,7,8,9,10,11,12},1)*{2,7,9,1,4,6,3,5,8,2,7,9}),11)-9*(MOD(SUMPRODUCT(MID(E422,{1,2,3,4,5,6,7,8,9,10,11,12},1)*{2,7,9,1,4,6,3,5,8,2,7,9}),11)=10)=--MID(E422,13,1),FALSE)))),"CNP invalid – verifică cifrele. ",IF(E422="","Lipsește CNP-ul. ",""))&amp;IF(COUNTIF('Linii borderou'!$B$5:$B$2004,B422)=0,"Nicio linie pe borderou. ","")&amp;IF(AND(I422="Numerar",N(N422)&gt;Plafon),"Numerar peste plafonul zilnic pentru această persoană ("&amp;FIXED(N422,2)&amp;" lei): plătește prin bancă. ","")))</f>
        <v/>
      </c>
    </row>
    <row r="423" spans="2:15" x14ac:dyDescent="0.2">
      <c r="B423" s="16" t="str">
        <f>IF(D423="","",MAX($B$5:B422)+1)</f>
        <v/>
      </c>
      <c r="C423" s="17"/>
      <c r="D423" s="12"/>
      <c r="E423" s="18"/>
      <c r="F423" s="12"/>
      <c r="G423" s="12"/>
      <c r="H423" s="12"/>
      <c r="I423" s="16"/>
      <c r="J423" s="19" t="str">
        <f>IF(B423="","",SUMIF('Linii borderou'!$B$5:$B$2004,B423,'Linii borderou'!$I$5:$I$2004))</f>
        <v/>
      </c>
      <c r="K423" s="19" t="str">
        <f t="shared" si="24"/>
        <v/>
      </c>
      <c r="L423" s="19" t="str">
        <f t="shared" si="25"/>
        <v/>
      </c>
      <c r="M423" s="19" t="str">
        <f t="shared" si="26"/>
        <v/>
      </c>
      <c r="N423" s="19" t="str">
        <f t="shared" si="27"/>
        <v/>
      </c>
      <c r="O423" s="20" t="str">
        <f>IF(AND(B423="",D423=""),"",TRIM(IF(COUNTIF($B$5:$B$504,B423)&gt;1,"Număr dublat. ","")&amp;IF(OR(C423="",D423="",F423="",G423="",H423="",I423=""),"Date incomplete. ","")&amp;IF(AND(E423&lt;&gt;"",NOT(AND(LEN(E423)=13,ISNUMBER(-E423),IFERROR(MOD(SUMPRODUCT(MID(E423,{1,2,3,4,5,6,7,8,9,10,11,12},1)*{2,7,9,1,4,6,3,5,8,2,7,9}),11)-9*(MOD(SUMPRODUCT(MID(E423,{1,2,3,4,5,6,7,8,9,10,11,12},1)*{2,7,9,1,4,6,3,5,8,2,7,9}),11)=10)=--MID(E423,13,1),FALSE)))),"CNP invalid – verifică cifrele. ",IF(E423="","Lipsește CNP-ul. ",""))&amp;IF(COUNTIF('Linii borderou'!$B$5:$B$2004,B423)=0,"Nicio linie pe borderou. ","")&amp;IF(AND(I423="Numerar",N(N423)&gt;Plafon),"Numerar peste plafonul zilnic pentru această persoană ("&amp;FIXED(N423,2)&amp;" lei): plătește prin bancă. ","")))</f>
        <v/>
      </c>
    </row>
    <row r="424" spans="2:15" x14ac:dyDescent="0.2">
      <c r="B424" s="16" t="str">
        <f>IF(D424="","",MAX($B$5:B423)+1)</f>
        <v/>
      </c>
      <c r="C424" s="17"/>
      <c r="D424" s="12"/>
      <c r="E424" s="18"/>
      <c r="F424" s="12"/>
      <c r="G424" s="12"/>
      <c r="H424" s="12"/>
      <c r="I424" s="16"/>
      <c r="J424" s="19" t="str">
        <f>IF(B424="","",SUMIF('Linii borderou'!$B$5:$B$2004,B424,'Linii borderou'!$I$5:$I$2004))</f>
        <v/>
      </c>
      <c r="K424" s="19" t="str">
        <f t="shared" si="24"/>
        <v/>
      </c>
      <c r="L424" s="19" t="str">
        <f t="shared" si="25"/>
        <v/>
      </c>
      <c r="M424" s="19" t="str">
        <f t="shared" si="26"/>
        <v/>
      </c>
      <c r="N424" s="19" t="str">
        <f t="shared" si="27"/>
        <v/>
      </c>
      <c r="O424" s="20" t="str">
        <f>IF(AND(B424="",D424=""),"",TRIM(IF(COUNTIF($B$5:$B$504,B424)&gt;1,"Număr dublat. ","")&amp;IF(OR(C424="",D424="",F424="",G424="",H424="",I424=""),"Date incomplete. ","")&amp;IF(AND(E424&lt;&gt;"",NOT(AND(LEN(E424)=13,ISNUMBER(-E424),IFERROR(MOD(SUMPRODUCT(MID(E424,{1,2,3,4,5,6,7,8,9,10,11,12},1)*{2,7,9,1,4,6,3,5,8,2,7,9}),11)-9*(MOD(SUMPRODUCT(MID(E424,{1,2,3,4,5,6,7,8,9,10,11,12},1)*{2,7,9,1,4,6,3,5,8,2,7,9}),11)=10)=--MID(E424,13,1),FALSE)))),"CNP invalid – verifică cifrele. ",IF(E424="","Lipsește CNP-ul. ",""))&amp;IF(COUNTIF('Linii borderou'!$B$5:$B$2004,B424)=0,"Nicio linie pe borderou. ","")&amp;IF(AND(I424="Numerar",N(N424)&gt;Plafon),"Numerar peste plafonul zilnic pentru această persoană ("&amp;FIXED(N424,2)&amp;" lei): plătește prin bancă. ","")))</f>
        <v/>
      </c>
    </row>
    <row r="425" spans="2:15" x14ac:dyDescent="0.2">
      <c r="B425" s="16" t="str">
        <f>IF(D425="","",MAX($B$5:B424)+1)</f>
        <v/>
      </c>
      <c r="C425" s="17"/>
      <c r="D425" s="12"/>
      <c r="E425" s="18"/>
      <c r="F425" s="12"/>
      <c r="G425" s="12"/>
      <c r="H425" s="12"/>
      <c r="I425" s="16"/>
      <c r="J425" s="19" t="str">
        <f>IF(B425="","",SUMIF('Linii borderou'!$B$5:$B$2004,B425,'Linii borderou'!$I$5:$I$2004))</f>
        <v/>
      </c>
      <c r="K425" s="19" t="str">
        <f t="shared" si="24"/>
        <v/>
      </c>
      <c r="L425" s="19" t="str">
        <f t="shared" si="25"/>
        <v/>
      </c>
      <c r="M425" s="19" t="str">
        <f t="shared" si="26"/>
        <v/>
      </c>
      <c r="N425" s="19" t="str">
        <f t="shared" si="27"/>
        <v/>
      </c>
      <c r="O425" s="20" t="str">
        <f>IF(AND(B425="",D425=""),"",TRIM(IF(COUNTIF($B$5:$B$504,B425)&gt;1,"Număr dublat. ","")&amp;IF(OR(C425="",D425="",F425="",G425="",H425="",I425=""),"Date incomplete. ","")&amp;IF(AND(E425&lt;&gt;"",NOT(AND(LEN(E425)=13,ISNUMBER(-E425),IFERROR(MOD(SUMPRODUCT(MID(E425,{1,2,3,4,5,6,7,8,9,10,11,12},1)*{2,7,9,1,4,6,3,5,8,2,7,9}),11)-9*(MOD(SUMPRODUCT(MID(E425,{1,2,3,4,5,6,7,8,9,10,11,12},1)*{2,7,9,1,4,6,3,5,8,2,7,9}),11)=10)=--MID(E425,13,1),FALSE)))),"CNP invalid – verifică cifrele. ",IF(E425="","Lipsește CNP-ul. ",""))&amp;IF(COUNTIF('Linii borderou'!$B$5:$B$2004,B425)=0,"Nicio linie pe borderou. ","")&amp;IF(AND(I425="Numerar",N(N425)&gt;Plafon),"Numerar peste plafonul zilnic pentru această persoană ("&amp;FIXED(N425,2)&amp;" lei): plătește prin bancă. ","")))</f>
        <v/>
      </c>
    </row>
    <row r="426" spans="2:15" x14ac:dyDescent="0.2">
      <c r="B426" s="16" t="str">
        <f>IF(D426="","",MAX($B$5:B425)+1)</f>
        <v/>
      </c>
      <c r="C426" s="17"/>
      <c r="D426" s="12"/>
      <c r="E426" s="18"/>
      <c r="F426" s="12"/>
      <c r="G426" s="12"/>
      <c r="H426" s="12"/>
      <c r="I426" s="16"/>
      <c r="J426" s="19" t="str">
        <f>IF(B426="","",SUMIF('Linii borderou'!$B$5:$B$2004,B426,'Linii borderou'!$I$5:$I$2004))</f>
        <v/>
      </c>
      <c r="K426" s="19" t="str">
        <f t="shared" si="24"/>
        <v/>
      </c>
      <c r="L426" s="19" t="str">
        <f t="shared" si="25"/>
        <v/>
      </c>
      <c r="M426" s="19" t="str">
        <f t="shared" si="26"/>
        <v/>
      </c>
      <c r="N426" s="19" t="str">
        <f t="shared" si="27"/>
        <v/>
      </c>
      <c r="O426" s="20" t="str">
        <f>IF(AND(B426="",D426=""),"",TRIM(IF(COUNTIF($B$5:$B$504,B426)&gt;1,"Număr dublat. ","")&amp;IF(OR(C426="",D426="",F426="",G426="",H426="",I426=""),"Date incomplete. ","")&amp;IF(AND(E426&lt;&gt;"",NOT(AND(LEN(E426)=13,ISNUMBER(-E426),IFERROR(MOD(SUMPRODUCT(MID(E426,{1,2,3,4,5,6,7,8,9,10,11,12},1)*{2,7,9,1,4,6,3,5,8,2,7,9}),11)-9*(MOD(SUMPRODUCT(MID(E426,{1,2,3,4,5,6,7,8,9,10,11,12},1)*{2,7,9,1,4,6,3,5,8,2,7,9}),11)=10)=--MID(E426,13,1),FALSE)))),"CNP invalid – verifică cifrele. ",IF(E426="","Lipsește CNP-ul. ",""))&amp;IF(COUNTIF('Linii borderou'!$B$5:$B$2004,B426)=0,"Nicio linie pe borderou. ","")&amp;IF(AND(I426="Numerar",N(N426)&gt;Plafon),"Numerar peste plafonul zilnic pentru această persoană ("&amp;FIXED(N426,2)&amp;" lei): plătește prin bancă. ","")))</f>
        <v/>
      </c>
    </row>
    <row r="427" spans="2:15" x14ac:dyDescent="0.2">
      <c r="B427" s="16" t="str">
        <f>IF(D427="","",MAX($B$5:B426)+1)</f>
        <v/>
      </c>
      <c r="C427" s="17"/>
      <c r="D427" s="12"/>
      <c r="E427" s="18"/>
      <c r="F427" s="12"/>
      <c r="G427" s="12"/>
      <c r="H427" s="12"/>
      <c r="I427" s="16"/>
      <c r="J427" s="19" t="str">
        <f>IF(B427="","",SUMIF('Linii borderou'!$B$5:$B$2004,B427,'Linii borderou'!$I$5:$I$2004))</f>
        <v/>
      </c>
      <c r="K427" s="19" t="str">
        <f t="shared" si="24"/>
        <v/>
      </c>
      <c r="L427" s="19" t="str">
        <f t="shared" si="25"/>
        <v/>
      </c>
      <c r="M427" s="19" t="str">
        <f t="shared" si="26"/>
        <v/>
      </c>
      <c r="N427" s="19" t="str">
        <f t="shared" si="27"/>
        <v/>
      </c>
      <c r="O427" s="20" t="str">
        <f>IF(AND(B427="",D427=""),"",TRIM(IF(COUNTIF($B$5:$B$504,B427)&gt;1,"Număr dublat. ","")&amp;IF(OR(C427="",D427="",F427="",G427="",H427="",I427=""),"Date incomplete. ","")&amp;IF(AND(E427&lt;&gt;"",NOT(AND(LEN(E427)=13,ISNUMBER(-E427),IFERROR(MOD(SUMPRODUCT(MID(E427,{1,2,3,4,5,6,7,8,9,10,11,12},1)*{2,7,9,1,4,6,3,5,8,2,7,9}),11)-9*(MOD(SUMPRODUCT(MID(E427,{1,2,3,4,5,6,7,8,9,10,11,12},1)*{2,7,9,1,4,6,3,5,8,2,7,9}),11)=10)=--MID(E427,13,1),FALSE)))),"CNP invalid – verifică cifrele. ",IF(E427="","Lipsește CNP-ul. ",""))&amp;IF(COUNTIF('Linii borderou'!$B$5:$B$2004,B427)=0,"Nicio linie pe borderou. ","")&amp;IF(AND(I427="Numerar",N(N427)&gt;Plafon),"Numerar peste plafonul zilnic pentru această persoană ("&amp;FIXED(N427,2)&amp;" lei): plătește prin bancă. ","")))</f>
        <v/>
      </c>
    </row>
    <row r="428" spans="2:15" x14ac:dyDescent="0.2">
      <c r="B428" s="16" t="str">
        <f>IF(D428="","",MAX($B$5:B427)+1)</f>
        <v/>
      </c>
      <c r="C428" s="17"/>
      <c r="D428" s="12"/>
      <c r="E428" s="18"/>
      <c r="F428" s="12"/>
      <c r="G428" s="12"/>
      <c r="H428" s="12"/>
      <c r="I428" s="16"/>
      <c r="J428" s="19" t="str">
        <f>IF(B428="","",SUMIF('Linii borderou'!$B$5:$B$2004,B428,'Linii borderou'!$I$5:$I$2004))</f>
        <v/>
      </c>
      <c r="K428" s="19" t="str">
        <f t="shared" si="24"/>
        <v/>
      </c>
      <c r="L428" s="19" t="str">
        <f t="shared" si="25"/>
        <v/>
      </c>
      <c r="M428" s="19" t="str">
        <f t="shared" si="26"/>
        <v/>
      </c>
      <c r="N428" s="19" t="str">
        <f t="shared" si="27"/>
        <v/>
      </c>
      <c r="O428" s="20" t="str">
        <f>IF(AND(B428="",D428=""),"",TRIM(IF(COUNTIF($B$5:$B$504,B428)&gt;1,"Număr dublat. ","")&amp;IF(OR(C428="",D428="",F428="",G428="",H428="",I428=""),"Date incomplete. ","")&amp;IF(AND(E428&lt;&gt;"",NOT(AND(LEN(E428)=13,ISNUMBER(-E428),IFERROR(MOD(SUMPRODUCT(MID(E428,{1,2,3,4,5,6,7,8,9,10,11,12},1)*{2,7,9,1,4,6,3,5,8,2,7,9}),11)-9*(MOD(SUMPRODUCT(MID(E428,{1,2,3,4,5,6,7,8,9,10,11,12},1)*{2,7,9,1,4,6,3,5,8,2,7,9}),11)=10)=--MID(E428,13,1),FALSE)))),"CNP invalid – verifică cifrele. ",IF(E428="","Lipsește CNP-ul. ",""))&amp;IF(COUNTIF('Linii borderou'!$B$5:$B$2004,B428)=0,"Nicio linie pe borderou. ","")&amp;IF(AND(I428="Numerar",N(N428)&gt;Plafon),"Numerar peste plafonul zilnic pentru această persoană ("&amp;FIXED(N428,2)&amp;" lei): plătește prin bancă. ","")))</f>
        <v/>
      </c>
    </row>
    <row r="429" spans="2:15" x14ac:dyDescent="0.2">
      <c r="B429" s="16" t="str">
        <f>IF(D429="","",MAX($B$5:B428)+1)</f>
        <v/>
      </c>
      <c r="C429" s="17"/>
      <c r="D429" s="12"/>
      <c r="E429" s="18"/>
      <c r="F429" s="12"/>
      <c r="G429" s="12"/>
      <c r="H429" s="12"/>
      <c r="I429" s="16"/>
      <c r="J429" s="19" t="str">
        <f>IF(B429="","",SUMIF('Linii borderou'!$B$5:$B$2004,B429,'Linii borderou'!$I$5:$I$2004))</f>
        <v/>
      </c>
      <c r="K429" s="19" t="str">
        <f t="shared" si="24"/>
        <v/>
      </c>
      <c r="L429" s="19" t="str">
        <f t="shared" si="25"/>
        <v/>
      </c>
      <c r="M429" s="19" t="str">
        <f t="shared" si="26"/>
        <v/>
      </c>
      <c r="N429" s="19" t="str">
        <f t="shared" si="27"/>
        <v/>
      </c>
      <c r="O429" s="20" t="str">
        <f>IF(AND(B429="",D429=""),"",TRIM(IF(COUNTIF($B$5:$B$504,B429)&gt;1,"Număr dublat. ","")&amp;IF(OR(C429="",D429="",F429="",G429="",H429="",I429=""),"Date incomplete. ","")&amp;IF(AND(E429&lt;&gt;"",NOT(AND(LEN(E429)=13,ISNUMBER(-E429),IFERROR(MOD(SUMPRODUCT(MID(E429,{1,2,3,4,5,6,7,8,9,10,11,12},1)*{2,7,9,1,4,6,3,5,8,2,7,9}),11)-9*(MOD(SUMPRODUCT(MID(E429,{1,2,3,4,5,6,7,8,9,10,11,12},1)*{2,7,9,1,4,6,3,5,8,2,7,9}),11)=10)=--MID(E429,13,1),FALSE)))),"CNP invalid – verifică cifrele. ",IF(E429="","Lipsește CNP-ul. ",""))&amp;IF(COUNTIF('Linii borderou'!$B$5:$B$2004,B429)=0,"Nicio linie pe borderou. ","")&amp;IF(AND(I429="Numerar",N(N429)&gt;Plafon),"Numerar peste plafonul zilnic pentru această persoană ("&amp;FIXED(N429,2)&amp;" lei): plătește prin bancă. ","")))</f>
        <v/>
      </c>
    </row>
    <row r="430" spans="2:15" x14ac:dyDescent="0.2">
      <c r="B430" s="16" t="str">
        <f>IF(D430="","",MAX($B$5:B429)+1)</f>
        <v/>
      </c>
      <c r="C430" s="17"/>
      <c r="D430" s="12"/>
      <c r="E430" s="18"/>
      <c r="F430" s="12"/>
      <c r="G430" s="12"/>
      <c r="H430" s="12"/>
      <c r="I430" s="16"/>
      <c r="J430" s="19" t="str">
        <f>IF(B430="","",SUMIF('Linii borderou'!$B$5:$B$2004,B430,'Linii borderou'!$I$5:$I$2004))</f>
        <v/>
      </c>
      <c r="K430" s="19" t="str">
        <f t="shared" si="24"/>
        <v/>
      </c>
      <c r="L430" s="19" t="str">
        <f t="shared" si="25"/>
        <v/>
      </c>
      <c r="M430" s="19" t="str">
        <f t="shared" si="26"/>
        <v/>
      </c>
      <c r="N430" s="19" t="str">
        <f t="shared" si="27"/>
        <v/>
      </c>
      <c r="O430" s="20" t="str">
        <f>IF(AND(B430="",D430=""),"",TRIM(IF(COUNTIF($B$5:$B$504,B430)&gt;1,"Număr dublat. ","")&amp;IF(OR(C430="",D430="",F430="",G430="",H430="",I430=""),"Date incomplete. ","")&amp;IF(AND(E430&lt;&gt;"",NOT(AND(LEN(E430)=13,ISNUMBER(-E430),IFERROR(MOD(SUMPRODUCT(MID(E430,{1,2,3,4,5,6,7,8,9,10,11,12},1)*{2,7,9,1,4,6,3,5,8,2,7,9}),11)-9*(MOD(SUMPRODUCT(MID(E430,{1,2,3,4,5,6,7,8,9,10,11,12},1)*{2,7,9,1,4,6,3,5,8,2,7,9}),11)=10)=--MID(E430,13,1),FALSE)))),"CNP invalid – verifică cifrele. ",IF(E430="","Lipsește CNP-ul. ",""))&amp;IF(COUNTIF('Linii borderou'!$B$5:$B$2004,B430)=0,"Nicio linie pe borderou. ","")&amp;IF(AND(I430="Numerar",N(N430)&gt;Plafon),"Numerar peste plafonul zilnic pentru această persoană ("&amp;FIXED(N430,2)&amp;" lei): plătește prin bancă. ","")))</f>
        <v/>
      </c>
    </row>
    <row r="431" spans="2:15" x14ac:dyDescent="0.2">
      <c r="B431" s="16" t="str">
        <f>IF(D431="","",MAX($B$5:B430)+1)</f>
        <v/>
      </c>
      <c r="C431" s="17"/>
      <c r="D431" s="12"/>
      <c r="E431" s="18"/>
      <c r="F431" s="12"/>
      <c r="G431" s="12"/>
      <c r="H431" s="12"/>
      <c r="I431" s="16"/>
      <c r="J431" s="19" t="str">
        <f>IF(B431="","",SUMIF('Linii borderou'!$B$5:$B$2004,B431,'Linii borderou'!$I$5:$I$2004))</f>
        <v/>
      </c>
      <c r="K431" s="19" t="str">
        <f t="shared" si="24"/>
        <v/>
      </c>
      <c r="L431" s="19" t="str">
        <f t="shared" si="25"/>
        <v/>
      </c>
      <c r="M431" s="19" t="str">
        <f t="shared" si="26"/>
        <v/>
      </c>
      <c r="N431" s="19" t="str">
        <f t="shared" si="27"/>
        <v/>
      </c>
      <c r="O431" s="20" t="str">
        <f>IF(AND(B431="",D431=""),"",TRIM(IF(COUNTIF($B$5:$B$504,B431)&gt;1,"Număr dublat. ","")&amp;IF(OR(C431="",D431="",F431="",G431="",H431="",I431=""),"Date incomplete. ","")&amp;IF(AND(E431&lt;&gt;"",NOT(AND(LEN(E431)=13,ISNUMBER(-E431),IFERROR(MOD(SUMPRODUCT(MID(E431,{1,2,3,4,5,6,7,8,9,10,11,12},1)*{2,7,9,1,4,6,3,5,8,2,7,9}),11)-9*(MOD(SUMPRODUCT(MID(E431,{1,2,3,4,5,6,7,8,9,10,11,12},1)*{2,7,9,1,4,6,3,5,8,2,7,9}),11)=10)=--MID(E431,13,1),FALSE)))),"CNP invalid – verifică cifrele. ",IF(E431="","Lipsește CNP-ul. ",""))&amp;IF(COUNTIF('Linii borderou'!$B$5:$B$2004,B431)=0,"Nicio linie pe borderou. ","")&amp;IF(AND(I431="Numerar",N(N431)&gt;Plafon),"Numerar peste plafonul zilnic pentru această persoană ("&amp;FIXED(N431,2)&amp;" lei): plătește prin bancă. ","")))</f>
        <v/>
      </c>
    </row>
    <row r="432" spans="2:15" x14ac:dyDescent="0.2">
      <c r="B432" s="16" t="str">
        <f>IF(D432="","",MAX($B$5:B431)+1)</f>
        <v/>
      </c>
      <c r="C432" s="17"/>
      <c r="D432" s="12"/>
      <c r="E432" s="18"/>
      <c r="F432" s="12"/>
      <c r="G432" s="12"/>
      <c r="H432" s="12"/>
      <c r="I432" s="16"/>
      <c r="J432" s="19" t="str">
        <f>IF(B432="","",SUMIF('Linii borderou'!$B$5:$B$2004,B432,'Linii borderou'!$I$5:$I$2004))</f>
        <v/>
      </c>
      <c r="K432" s="19" t="str">
        <f t="shared" si="24"/>
        <v/>
      </c>
      <c r="L432" s="19" t="str">
        <f t="shared" si="25"/>
        <v/>
      </c>
      <c r="M432" s="19" t="str">
        <f t="shared" si="26"/>
        <v/>
      </c>
      <c r="N432" s="19" t="str">
        <f t="shared" si="27"/>
        <v/>
      </c>
      <c r="O432" s="20" t="str">
        <f>IF(AND(B432="",D432=""),"",TRIM(IF(COUNTIF($B$5:$B$504,B432)&gt;1,"Număr dublat. ","")&amp;IF(OR(C432="",D432="",F432="",G432="",H432="",I432=""),"Date incomplete. ","")&amp;IF(AND(E432&lt;&gt;"",NOT(AND(LEN(E432)=13,ISNUMBER(-E432),IFERROR(MOD(SUMPRODUCT(MID(E432,{1,2,3,4,5,6,7,8,9,10,11,12},1)*{2,7,9,1,4,6,3,5,8,2,7,9}),11)-9*(MOD(SUMPRODUCT(MID(E432,{1,2,3,4,5,6,7,8,9,10,11,12},1)*{2,7,9,1,4,6,3,5,8,2,7,9}),11)=10)=--MID(E432,13,1),FALSE)))),"CNP invalid – verifică cifrele. ",IF(E432="","Lipsește CNP-ul. ",""))&amp;IF(COUNTIF('Linii borderou'!$B$5:$B$2004,B432)=0,"Nicio linie pe borderou. ","")&amp;IF(AND(I432="Numerar",N(N432)&gt;Plafon),"Numerar peste plafonul zilnic pentru această persoană ("&amp;FIXED(N432,2)&amp;" lei): plătește prin bancă. ","")))</f>
        <v/>
      </c>
    </row>
    <row r="433" spans="2:15" x14ac:dyDescent="0.2">
      <c r="B433" s="16" t="str">
        <f>IF(D433="","",MAX($B$5:B432)+1)</f>
        <v/>
      </c>
      <c r="C433" s="17"/>
      <c r="D433" s="12"/>
      <c r="E433" s="18"/>
      <c r="F433" s="12"/>
      <c r="G433" s="12"/>
      <c r="H433" s="12"/>
      <c r="I433" s="16"/>
      <c r="J433" s="19" t="str">
        <f>IF(B433="","",SUMIF('Linii borderou'!$B$5:$B$2004,B433,'Linii borderou'!$I$5:$I$2004))</f>
        <v/>
      </c>
      <c r="K433" s="19" t="str">
        <f t="shared" si="24"/>
        <v/>
      </c>
      <c r="L433" s="19" t="str">
        <f t="shared" si="25"/>
        <v/>
      </c>
      <c r="M433" s="19" t="str">
        <f t="shared" si="26"/>
        <v/>
      </c>
      <c r="N433" s="19" t="str">
        <f t="shared" si="27"/>
        <v/>
      </c>
      <c r="O433" s="20" t="str">
        <f>IF(AND(B433="",D433=""),"",TRIM(IF(COUNTIF($B$5:$B$504,B433)&gt;1,"Număr dublat. ","")&amp;IF(OR(C433="",D433="",F433="",G433="",H433="",I433=""),"Date incomplete. ","")&amp;IF(AND(E433&lt;&gt;"",NOT(AND(LEN(E433)=13,ISNUMBER(-E433),IFERROR(MOD(SUMPRODUCT(MID(E433,{1,2,3,4,5,6,7,8,9,10,11,12},1)*{2,7,9,1,4,6,3,5,8,2,7,9}),11)-9*(MOD(SUMPRODUCT(MID(E433,{1,2,3,4,5,6,7,8,9,10,11,12},1)*{2,7,9,1,4,6,3,5,8,2,7,9}),11)=10)=--MID(E433,13,1),FALSE)))),"CNP invalid – verifică cifrele. ",IF(E433="","Lipsește CNP-ul. ",""))&amp;IF(COUNTIF('Linii borderou'!$B$5:$B$2004,B433)=0,"Nicio linie pe borderou. ","")&amp;IF(AND(I433="Numerar",N(N433)&gt;Plafon),"Numerar peste plafonul zilnic pentru această persoană ("&amp;FIXED(N433,2)&amp;" lei): plătește prin bancă. ","")))</f>
        <v/>
      </c>
    </row>
    <row r="434" spans="2:15" x14ac:dyDescent="0.2">
      <c r="B434" s="16" t="str">
        <f>IF(D434="","",MAX($B$5:B433)+1)</f>
        <v/>
      </c>
      <c r="C434" s="17"/>
      <c r="D434" s="12"/>
      <c r="E434" s="18"/>
      <c r="F434" s="12"/>
      <c r="G434" s="12"/>
      <c r="H434" s="12"/>
      <c r="I434" s="16"/>
      <c r="J434" s="19" t="str">
        <f>IF(B434="","",SUMIF('Linii borderou'!$B$5:$B$2004,B434,'Linii borderou'!$I$5:$I$2004))</f>
        <v/>
      </c>
      <c r="K434" s="19" t="str">
        <f t="shared" si="24"/>
        <v/>
      </c>
      <c r="L434" s="19" t="str">
        <f t="shared" si="25"/>
        <v/>
      </c>
      <c r="M434" s="19" t="str">
        <f t="shared" si="26"/>
        <v/>
      </c>
      <c r="N434" s="19" t="str">
        <f t="shared" si="27"/>
        <v/>
      </c>
      <c r="O434" s="20" t="str">
        <f>IF(AND(B434="",D434=""),"",TRIM(IF(COUNTIF($B$5:$B$504,B434)&gt;1,"Număr dublat. ","")&amp;IF(OR(C434="",D434="",F434="",G434="",H434="",I434=""),"Date incomplete. ","")&amp;IF(AND(E434&lt;&gt;"",NOT(AND(LEN(E434)=13,ISNUMBER(-E434),IFERROR(MOD(SUMPRODUCT(MID(E434,{1,2,3,4,5,6,7,8,9,10,11,12},1)*{2,7,9,1,4,6,3,5,8,2,7,9}),11)-9*(MOD(SUMPRODUCT(MID(E434,{1,2,3,4,5,6,7,8,9,10,11,12},1)*{2,7,9,1,4,6,3,5,8,2,7,9}),11)=10)=--MID(E434,13,1),FALSE)))),"CNP invalid – verifică cifrele. ",IF(E434="","Lipsește CNP-ul. ",""))&amp;IF(COUNTIF('Linii borderou'!$B$5:$B$2004,B434)=0,"Nicio linie pe borderou. ","")&amp;IF(AND(I434="Numerar",N(N434)&gt;Plafon),"Numerar peste plafonul zilnic pentru această persoană ("&amp;FIXED(N434,2)&amp;" lei): plătește prin bancă. ","")))</f>
        <v/>
      </c>
    </row>
    <row r="435" spans="2:15" x14ac:dyDescent="0.2">
      <c r="B435" s="16" t="str">
        <f>IF(D435="","",MAX($B$5:B434)+1)</f>
        <v/>
      </c>
      <c r="C435" s="17"/>
      <c r="D435" s="12"/>
      <c r="E435" s="18"/>
      <c r="F435" s="12"/>
      <c r="G435" s="12"/>
      <c r="H435" s="12"/>
      <c r="I435" s="16"/>
      <c r="J435" s="19" t="str">
        <f>IF(B435="","",SUMIF('Linii borderou'!$B$5:$B$2004,B435,'Linii borderou'!$I$5:$I$2004))</f>
        <v/>
      </c>
      <c r="K435" s="19" t="str">
        <f t="shared" si="24"/>
        <v/>
      </c>
      <c r="L435" s="19" t="str">
        <f t="shared" si="25"/>
        <v/>
      </c>
      <c r="M435" s="19" t="str">
        <f t="shared" si="26"/>
        <v/>
      </c>
      <c r="N435" s="19" t="str">
        <f t="shared" si="27"/>
        <v/>
      </c>
      <c r="O435" s="20" t="str">
        <f>IF(AND(B435="",D435=""),"",TRIM(IF(COUNTIF($B$5:$B$504,B435)&gt;1,"Număr dublat. ","")&amp;IF(OR(C435="",D435="",F435="",G435="",H435="",I435=""),"Date incomplete. ","")&amp;IF(AND(E435&lt;&gt;"",NOT(AND(LEN(E435)=13,ISNUMBER(-E435),IFERROR(MOD(SUMPRODUCT(MID(E435,{1,2,3,4,5,6,7,8,9,10,11,12},1)*{2,7,9,1,4,6,3,5,8,2,7,9}),11)-9*(MOD(SUMPRODUCT(MID(E435,{1,2,3,4,5,6,7,8,9,10,11,12},1)*{2,7,9,1,4,6,3,5,8,2,7,9}),11)=10)=--MID(E435,13,1),FALSE)))),"CNP invalid – verifică cifrele. ",IF(E435="","Lipsește CNP-ul. ",""))&amp;IF(COUNTIF('Linii borderou'!$B$5:$B$2004,B435)=0,"Nicio linie pe borderou. ","")&amp;IF(AND(I435="Numerar",N(N435)&gt;Plafon),"Numerar peste plafonul zilnic pentru această persoană ("&amp;FIXED(N435,2)&amp;" lei): plătește prin bancă. ","")))</f>
        <v/>
      </c>
    </row>
    <row r="436" spans="2:15" x14ac:dyDescent="0.2">
      <c r="B436" s="16" t="str">
        <f>IF(D436="","",MAX($B$5:B435)+1)</f>
        <v/>
      </c>
      <c r="C436" s="17"/>
      <c r="D436" s="12"/>
      <c r="E436" s="18"/>
      <c r="F436" s="12"/>
      <c r="G436" s="12"/>
      <c r="H436" s="12"/>
      <c r="I436" s="16"/>
      <c r="J436" s="19" t="str">
        <f>IF(B436="","",SUMIF('Linii borderou'!$B$5:$B$2004,B436,'Linii borderou'!$I$5:$I$2004))</f>
        <v/>
      </c>
      <c r="K436" s="19" t="str">
        <f t="shared" si="24"/>
        <v/>
      </c>
      <c r="L436" s="19" t="str">
        <f t="shared" si="25"/>
        <v/>
      </c>
      <c r="M436" s="19" t="str">
        <f t="shared" si="26"/>
        <v/>
      </c>
      <c r="N436" s="19" t="str">
        <f t="shared" si="27"/>
        <v/>
      </c>
      <c r="O436" s="20" t="str">
        <f>IF(AND(B436="",D436=""),"",TRIM(IF(COUNTIF($B$5:$B$504,B436)&gt;1,"Număr dublat. ","")&amp;IF(OR(C436="",D436="",F436="",G436="",H436="",I436=""),"Date incomplete. ","")&amp;IF(AND(E436&lt;&gt;"",NOT(AND(LEN(E436)=13,ISNUMBER(-E436),IFERROR(MOD(SUMPRODUCT(MID(E436,{1,2,3,4,5,6,7,8,9,10,11,12},1)*{2,7,9,1,4,6,3,5,8,2,7,9}),11)-9*(MOD(SUMPRODUCT(MID(E436,{1,2,3,4,5,6,7,8,9,10,11,12},1)*{2,7,9,1,4,6,3,5,8,2,7,9}),11)=10)=--MID(E436,13,1),FALSE)))),"CNP invalid – verifică cifrele. ",IF(E436="","Lipsește CNP-ul. ",""))&amp;IF(COUNTIF('Linii borderou'!$B$5:$B$2004,B436)=0,"Nicio linie pe borderou. ","")&amp;IF(AND(I436="Numerar",N(N436)&gt;Plafon),"Numerar peste plafonul zilnic pentru această persoană ("&amp;FIXED(N436,2)&amp;" lei): plătește prin bancă. ","")))</f>
        <v/>
      </c>
    </row>
    <row r="437" spans="2:15" x14ac:dyDescent="0.2">
      <c r="B437" s="16" t="str">
        <f>IF(D437="","",MAX($B$5:B436)+1)</f>
        <v/>
      </c>
      <c r="C437" s="17"/>
      <c r="D437" s="12"/>
      <c r="E437" s="18"/>
      <c r="F437" s="12"/>
      <c r="G437" s="12"/>
      <c r="H437" s="12"/>
      <c r="I437" s="16"/>
      <c r="J437" s="19" t="str">
        <f>IF(B437="","",SUMIF('Linii borderou'!$B$5:$B$2004,B437,'Linii borderou'!$I$5:$I$2004))</f>
        <v/>
      </c>
      <c r="K437" s="19" t="str">
        <f t="shared" si="24"/>
        <v/>
      </c>
      <c r="L437" s="19" t="str">
        <f t="shared" si="25"/>
        <v/>
      </c>
      <c r="M437" s="19" t="str">
        <f t="shared" si="26"/>
        <v/>
      </c>
      <c r="N437" s="19" t="str">
        <f t="shared" si="27"/>
        <v/>
      </c>
      <c r="O437" s="20" t="str">
        <f>IF(AND(B437="",D437=""),"",TRIM(IF(COUNTIF($B$5:$B$504,B437)&gt;1,"Număr dublat. ","")&amp;IF(OR(C437="",D437="",F437="",G437="",H437="",I437=""),"Date incomplete. ","")&amp;IF(AND(E437&lt;&gt;"",NOT(AND(LEN(E437)=13,ISNUMBER(-E437),IFERROR(MOD(SUMPRODUCT(MID(E437,{1,2,3,4,5,6,7,8,9,10,11,12},1)*{2,7,9,1,4,6,3,5,8,2,7,9}),11)-9*(MOD(SUMPRODUCT(MID(E437,{1,2,3,4,5,6,7,8,9,10,11,12},1)*{2,7,9,1,4,6,3,5,8,2,7,9}),11)=10)=--MID(E437,13,1),FALSE)))),"CNP invalid – verifică cifrele. ",IF(E437="","Lipsește CNP-ul. ",""))&amp;IF(COUNTIF('Linii borderou'!$B$5:$B$2004,B437)=0,"Nicio linie pe borderou. ","")&amp;IF(AND(I437="Numerar",N(N437)&gt;Plafon),"Numerar peste plafonul zilnic pentru această persoană ("&amp;FIXED(N437,2)&amp;" lei): plătește prin bancă. ","")))</f>
        <v/>
      </c>
    </row>
    <row r="438" spans="2:15" x14ac:dyDescent="0.2">
      <c r="B438" s="16" t="str">
        <f>IF(D438="","",MAX($B$5:B437)+1)</f>
        <v/>
      </c>
      <c r="C438" s="17"/>
      <c r="D438" s="12"/>
      <c r="E438" s="18"/>
      <c r="F438" s="12"/>
      <c r="G438" s="12"/>
      <c r="H438" s="12"/>
      <c r="I438" s="16"/>
      <c r="J438" s="19" t="str">
        <f>IF(B438="","",SUMIF('Linii borderou'!$B$5:$B$2004,B438,'Linii borderou'!$I$5:$I$2004))</f>
        <v/>
      </c>
      <c r="K438" s="19" t="str">
        <f t="shared" si="24"/>
        <v/>
      </c>
      <c r="L438" s="19" t="str">
        <f t="shared" si="25"/>
        <v/>
      </c>
      <c r="M438" s="19" t="str">
        <f t="shared" si="26"/>
        <v/>
      </c>
      <c r="N438" s="19" t="str">
        <f t="shared" si="27"/>
        <v/>
      </c>
      <c r="O438" s="20" t="str">
        <f>IF(AND(B438="",D438=""),"",TRIM(IF(COUNTIF($B$5:$B$504,B438)&gt;1,"Număr dublat. ","")&amp;IF(OR(C438="",D438="",F438="",G438="",H438="",I438=""),"Date incomplete. ","")&amp;IF(AND(E438&lt;&gt;"",NOT(AND(LEN(E438)=13,ISNUMBER(-E438),IFERROR(MOD(SUMPRODUCT(MID(E438,{1,2,3,4,5,6,7,8,9,10,11,12},1)*{2,7,9,1,4,6,3,5,8,2,7,9}),11)-9*(MOD(SUMPRODUCT(MID(E438,{1,2,3,4,5,6,7,8,9,10,11,12},1)*{2,7,9,1,4,6,3,5,8,2,7,9}),11)=10)=--MID(E438,13,1),FALSE)))),"CNP invalid – verifică cifrele. ",IF(E438="","Lipsește CNP-ul. ",""))&amp;IF(COUNTIF('Linii borderou'!$B$5:$B$2004,B438)=0,"Nicio linie pe borderou. ","")&amp;IF(AND(I438="Numerar",N(N438)&gt;Plafon),"Numerar peste plafonul zilnic pentru această persoană ("&amp;FIXED(N438,2)&amp;" lei): plătește prin bancă. ","")))</f>
        <v/>
      </c>
    </row>
    <row r="439" spans="2:15" x14ac:dyDescent="0.2">
      <c r="B439" s="16" t="str">
        <f>IF(D439="","",MAX($B$5:B438)+1)</f>
        <v/>
      </c>
      <c r="C439" s="17"/>
      <c r="D439" s="12"/>
      <c r="E439" s="18"/>
      <c r="F439" s="12"/>
      <c r="G439" s="12"/>
      <c r="H439" s="12"/>
      <c r="I439" s="16"/>
      <c r="J439" s="19" t="str">
        <f>IF(B439="","",SUMIF('Linii borderou'!$B$5:$B$2004,B439,'Linii borderou'!$I$5:$I$2004))</f>
        <v/>
      </c>
      <c r="K439" s="19" t="str">
        <f t="shared" si="24"/>
        <v/>
      </c>
      <c r="L439" s="19" t="str">
        <f t="shared" si="25"/>
        <v/>
      </c>
      <c r="M439" s="19" t="str">
        <f t="shared" si="26"/>
        <v/>
      </c>
      <c r="N439" s="19" t="str">
        <f t="shared" si="27"/>
        <v/>
      </c>
      <c r="O439" s="20" t="str">
        <f>IF(AND(B439="",D439=""),"",TRIM(IF(COUNTIF($B$5:$B$504,B439)&gt;1,"Număr dublat. ","")&amp;IF(OR(C439="",D439="",F439="",G439="",H439="",I439=""),"Date incomplete. ","")&amp;IF(AND(E439&lt;&gt;"",NOT(AND(LEN(E439)=13,ISNUMBER(-E439),IFERROR(MOD(SUMPRODUCT(MID(E439,{1,2,3,4,5,6,7,8,9,10,11,12},1)*{2,7,9,1,4,6,3,5,8,2,7,9}),11)-9*(MOD(SUMPRODUCT(MID(E439,{1,2,3,4,5,6,7,8,9,10,11,12},1)*{2,7,9,1,4,6,3,5,8,2,7,9}),11)=10)=--MID(E439,13,1),FALSE)))),"CNP invalid – verifică cifrele. ",IF(E439="","Lipsește CNP-ul. ",""))&amp;IF(COUNTIF('Linii borderou'!$B$5:$B$2004,B439)=0,"Nicio linie pe borderou. ","")&amp;IF(AND(I439="Numerar",N(N439)&gt;Plafon),"Numerar peste plafonul zilnic pentru această persoană ("&amp;FIXED(N439,2)&amp;" lei): plătește prin bancă. ","")))</f>
        <v/>
      </c>
    </row>
    <row r="440" spans="2:15" x14ac:dyDescent="0.2">
      <c r="B440" s="16" t="str">
        <f>IF(D440="","",MAX($B$5:B439)+1)</f>
        <v/>
      </c>
      <c r="C440" s="17"/>
      <c r="D440" s="12"/>
      <c r="E440" s="18"/>
      <c r="F440" s="12"/>
      <c r="G440" s="12"/>
      <c r="H440" s="12"/>
      <c r="I440" s="16"/>
      <c r="J440" s="19" t="str">
        <f>IF(B440="","",SUMIF('Linii borderou'!$B$5:$B$2004,B440,'Linii borderou'!$I$5:$I$2004))</f>
        <v/>
      </c>
      <c r="K440" s="19" t="str">
        <f t="shared" si="24"/>
        <v/>
      </c>
      <c r="L440" s="19" t="str">
        <f t="shared" si="25"/>
        <v/>
      </c>
      <c r="M440" s="19" t="str">
        <f t="shared" si="26"/>
        <v/>
      </c>
      <c r="N440" s="19" t="str">
        <f t="shared" si="27"/>
        <v/>
      </c>
      <c r="O440" s="20" t="str">
        <f>IF(AND(B440="",D440=""),"",TRIM(IF(COUNTIF($B$5:$B$504,B440)&gt;1,"Număr dublat. ","")&amp;IF(OR(C440="",D440="",F440="",G440="",H440="",I440=""),"Date incomplete. ","")&amp;IF(AND(E440&lt;&gt;"",NOT(AND(LEN(E440)=13,ISNUMBER(-E440),IFERROR(MOD(SUMPRODUCT(MID(E440,{1,2,3,4,5,6,7,8,9,10,11,12},1)*{2,7,9,1,4,6,3,5,8,2,7,9}),11)-9*(MOD(SUMPRODUCT(MID(E440,{1,2,3,4,5,6,7,8,9,10,11,12},1)*{2,7,9,1,4,6,3,5,8,2,7,9}),11)=10)=--MID(E440,13,1),FALSE)))),"CNP invalid – verifică cifrele. ",IF(E440="","Lipsește CNP-ul. ",""))&amp;IF(COUNTIF('Linii borderou'!$B$5:$B$2004,B440)=0,"Nicio linie pe borderou. ","")&amp;IF(AND(I440="Numerar",N(N440)&gt;Plafon),"Numerar peste plafonul zilnic pentru această persoană ("&amp;FIXED(N440,2)&amp;" lei): plătește prin bancă. ","")))</f>
        <v/>
      </c>
    </row>
    <row r="441" spans="2:15" x14ac:dyDescent="0.2">
      <c r="B441" s="16" t="str">
        <f>IF(D441="","",MAX($B$5:B440)+1)</f>
        <v/>
      </c>
      <c r="C441" s="17"/>
      <c r="D441" s="12"/>
      <c r="E441" s="18"/>
      <c r="F441" s="12"/>
      <c r="G441" s="12"/>
      <c r="H441" s="12"/>
      <c r="I441" s="16"/>
      <c r="J441" s="19" t="str">
        <f>IF(B441="","",SUMIF('Linii borderou'!$B$5:$B$2004,B441,'Linii borderou'!$I$5:$I$2004))</f>
        <v/>
      </c>
      <c r="K441" s="19" t="str">
        <f t="shared" si="24"/>
        <v/>
      </c>
      <c r="L441" s="19" t="str">
        <f t="shared" si="25"/>
        <v/>
      </c>
      <c r="M441" s="19" t="str">
        <f t="shared" si="26"/>
        <v/>
      </c>
      <c r="N441" s="19" t="str">
        <f t="shared" si="27"/>
        <v/>
      </c>
      <c r="O441" s="20" t="str">
        <f>IF(AND(B441="",D441=""),"",TRIM(IF(COUNTIF($B$5:$B$504,B441)&gt;1,"Număr dublat. ","")&amp;IF(OR(C441="",D441="",F441="",G441="",H441="",I441=""),"Date incomplete. ","")&amp;IF(AND(E441&lt;&gt;"",NOT(AND(LEN(E441)=13,ISNUMBER(-E441),IFERROR(MOD(SUMPRODUCT(MID(E441,{1,2,3,4,5,6,7,8,9,10,11,12},1)*{2,7,9,1,4,6,3,5,8,2,7,9}),11)-9*(MOD(SUMPRODUCT(MID(E441,{1,2,3,4,5,6,7,8,9,10,11,12},1)*{2,7,9,1,4,6,3,5,8,2,7,9}),11)=10)=--MID(E441,13,1),FALSE)))),"CNP invalid – verifică cifrele. ",IF(E441="","Lipsește CNP-ul. ",""))&amp;IF(COUNTIF('Linii borderou'!$B$5:$B$2004,B441)=0,"Nicio linie pe borderou. ","")&amp;IF(AND(I441="Numerar",N(N441)&gt;Plafon),"Numerar peste plafonul zilnic pentru această persoană ("&amp;FIXED(N441,2)&amp;" lei): plătește prin bancă. ","")))</f>
        <v/>
      </c>
    </row>
    <row r="442" spans="2:15" x14ac:dyDescent="0.2">
      <c r="B442" s="16" t="str">
        <f>IF(D442="","",MAX($B$5:B441)+1)</f>
        <v/>
      </c>
      <c r="C442" s="17"/>
      <c r="D442" s="12"/>
      <c r="E442" s="18"/>
      <c r="F442" s="12"/>
      <c r="G442" s="12"/>
      <c r="H442" s="12"/>
      <c r="I442" s="16"/>
      <c r="J442" s="19" t="str">
        <f>IF(B442="","",SUMIF('Linii borderou'!$B$5:$B$2004,B442,'Linii borderou'!$I$5:$I$2004))</f>
        <v/>
      </c>
      <c r="K442" s="19" t="str">
        <f t="shared" si="24"/>
        <v/>
      </c>
      <c r="L442" s="19" t="str">
        <f t="shared" si="25"/>
        <v/>
      </c>
      <c r="M442" s="19" t="str">
        <f t="shared" si="26"/>
        <v/>
      </c>
      <c r="N442" s="19" t="str">
        <f t="shared" si="27"/>
        <v/>
      </c>
      <c r="O442" s="20" t="str">
        <f>IF(AND(B442="",D442=""),"",TRIM(IF(COUNTIF($B$5:$B$504,B442)&gt;1,"Număr dublat. ","")&amp;IF(OR(C442="",D442="",F442="",G442="",H442="",I442=""),"Date incomplete. ","")&amp;IF(AND(E442&lt;&gt;"",NOT(AND(LEN(E442)=13,ISNUMBER(-E442),IFERROR(MOD(SUMPRODUCT(MID(E442,{1,2,3,4,5,6,7,8,9,10,11,12},1)*{2,7,9,1,4,6,3,5,8,2,7,9}),11)-9*(MOD(SUMPRODUCT(MID(E442,{1,2,3,4,5,6,7,8,9,10,11,12},1)*{2,7,9,1,4,6,3,5,8,2,7,9}),11)=10)=--MID(E442,13,1),FALSE)))),"CNP invalid – verifică cifrele. ",IF(E442="","Lipsește CNP-ul. ",""))&amp;IF(COUNTIF('Linii borderou'!$B$5:$B$2004,B442)=0,"Nicio linie pe borderou. ","")&amp;IF(AND(I442="Numerar",N(N442)&gt;Plafon),"Numerar peste plafonul zilnic pentru această persoană ("&amp;FIXED(N442,2)&amp;" lei): plătește prin bancă. ","")))</f>
        <v/>
      </c>
    </row>
    <row r="443" spans="2:15" x14ac:dyDescent="0.2">
      <c r="B443" s="16" t="str">
        <f>IF(D443="","",MAX($B$5:B442)+1)</f>
        <v/>
      </c>
      <c r="C443" s="17"/>
      <c r="D443" s="12"/>
      <c r="E443" s="18"/>
      <c r="F443" s="12"/>
      <c r="G443" s="12"/>
      <c r="H443" s="12"/>
      <c r="I443" s="16"/>
      <c r="J443" s="19" t="str">
        <f>IF(B443="","",SUMIF('Linii borderou'!$B$5:$B$2004,B443,'Linii borderou'!$I$5:$I$2004))</f>
        <v/>
      </c>
      <c r="K443" s="19" t="str">
        <f t="shared" si="24"/>
        <v/>
      </c>
      <c r="L443" s="19" t="str">
        <f t="shared" si="25"/>
        <v/>
      </c>
      <c r="M443" s="19" t="str">
        <f t="shared" si="26"/>
        <v/>
      </c>
      <c r="N443" s="19" t="str">
        <f t="shared" si="27"/>
        <v/>
      </c>
      <c r="O443" s="20" t="str">
        <f>IF(AND(B443="",D443=""),"",TRIM(IF(COUNTIF($B$5:$B$504,B443)&gt;1,"Număr dublat. ","")&amp;IF(OR(C443="",D443="",F443="",G443="",H443="",I443=""),"Date incomplete. ","")&amp;IF(AND(E443&lt;&gt;"",NOT(AND(LEN(E443)=13,ISNUMBER(-E443),IFERROR(MOD(SUMPRODUCT(MID(E443,{1,2,3,4,5,6,7,8,9,10,11,12},1)*{2,7,9,1,4,6,3,5,8,2,7,9}),11)-9*(MOD(SUMPRODUCT(MID(E443,{1,2,3,4,5,6,7,8,9,10,11,12},1)*{2,7,9,1,4,6,3,5,8,2,7,9}),11)=10)=--MID(E443,13,1),FALSE)))),"CNP invalid – verifică cifrele. ",IF(E443="","Lipsește CNP-ul. ",""))&amp;IF(COUNTIF('Linii borderou'!$B$5:$B$2004,B443)=0,"Nicio linie pe borderou. ","")&amp;IF(AND(I443="Numerar",N(N443)&gt;Plafon),"Numerar peste plafonul zilnic pentru această persoană ("&amp;FIXED(N443,2)&amp;" lei): plătește prin bancă. ","")))</f>
        <v/>
      </c>
    </row>
    <row r="444" spans="2:15" x14ac:dyDescent="0.2">
      <c r="B444" s="16" t="str">
        <f>IF(D444="","",MAX($B$5:B443)+1)</f>
        <v/>
      </c>
      <c r="C444" s="17"/>
      <c r="D444" s="12"/>
      <c r="E444" s="18"/>
      <c r="F444" s="12"/>
      <c r="G444" s="12"/>
      <c r="H444" s="12"/>
      <c r="I444" s="16"/>
      <c r="J444" s="19" t="str">
        <f>IF(B444="","",SUMIF('Linii borderou'!$B$5:$B$2004,B444,'Linii borderou'!$I$5:$I$2004))</f>
        <v/>
      </c>
      <c r="K444" s="19" t="str">
        <f t="shared" si="24"/>
        <v/>
      </c>
      <c r="L444" s="19" t="str">
        <f t="shared" si="25"/>
        <v/>
      </c>
      <c r="M444" s="19" t="str">
        <f t="shared" si="26"/>
        <v/>
      </c>
      <c r="N444" s="19" t="str">
        <f t="shared" si="27"/>
        <v/>
      </c>
      <c r="O444" s="20" t="str">
        <f>IF(AND(B444="",D444=""),"",TRIM(IF(COUNTIF($B$5:$B$504,B444)&gt;1,"Număr dublat. ","")&amp;IF(OR(C444="",D444="",F444="",G444="",H444="",I444=""),"Date incomplete. ","")&amp;IF(AND(E444&lt;&gt;"",NOT(AND(LEN(E444)=13,ISNUMBER(-E444),IFERROR(MOD(SUMPRODUCT(MID(E444,{1,2,3,4,5,6,7,8,9,10,11,12},1)*{2,7,9,1,4,6,3,5,8,2,7,9}),11)-9*(MOD(SUMPRODUCT(MID(E444,{1,2,3,4,5,6,7,8,9,10,11,12},1)*{2,7,9,1,4,6,3,5,8,2,7,9}),11)=10)=--MID(E444,13,1),FALSE)))),"CNP invalid – verifică cifrele. ",IF(E444="","Lipsește CNP-ul. ",""))&amp;IF(COUNTIF('Linii borderou'!$B$5:$B$2004,B444)=0,"Nicio linie pe borderou. ","")&amp;IF(AND(I444="Numerar",N(N444)&gt;Plafon),"Numerar peste plafonul zilnic pentru această persoană ("&amp;FIXED(N444,2)&amp;" lei): plătește prin bancă. ","")))</f>
        <v/>
      </c>
    </row>
    <row r="445" spans="2:15" x14ac:dyDescent="0.2">
      <c r="B445" s="16" t="str">
        <f>IF(D445="","",MAX($B$5:B444)+1)</f>
        <v/>
      </c>
      <c r="C445" s="17"/>
      <c r="D445" s="12"/>
      <c r="E445" s="18"/>
      <c r="F445" s="12"/>
      <c r="G445" s="12"/>
      <c r="H445" s="12"/>
      <c r="I445" s="16"/>
      <c r="J445" s="19" t="str">
        <f>IF(B445="","",SUMIF('Linii borderou'!$B$5:$B$2004,B445,'Linii borderou'!$I$5:$I$2004))</f>
        <v/>
      </c>
      <c r="K445" s="19" t="str">
        <f t="shared" si="24"/>
        <v/>
      </c>
      <c r="L445" s="19" t="str">
        <f t="shared" si="25"/>
        <v/>
      </c>
      <c r="M445" s="19" t="str">
        <f t="shared" si="26"/>
        <v/>
      </c>
      <c r="N445" s="19" t="str">
        <f t="shared" si="27"/>
        <v/>
      </c>
      <c r="O445" s="20" t="str">
        <f>IF(AND(B445="",D445=""),"",TRIM(IF(COUNTIF($B$5:$B$504,B445)&gt;1,"Număr dublat. ","")&amp;IF(OR(C445="",D445="",F445="",G445="",H445="",I445=""),"Date incomplete. ","")&amp;IF(AND(E445&lt;&gt;"",NOT(AND(LEN(E445)=13,ISNUMBER(-E445),IFERROR(MOD(SUMPRODUCT(MID(E445,{1,2,3,4,5,6,7,8,9,10,11,12},1)*{2,7,9,1,4,6,3,5,8,2,7,9}),11)-9*(MOD(SUMPRODUCT(MID(E445,{1,2,3,4,5,6,7,8,9,10,11,12},1)*{2,7,9,1,4,6,3,5,8,2,7,9}),11)=10)=--MID(E445,13,1),FALSE)))),"CNP invalid – verifică cifrele. ",IF(E445="","Lipsește CNP-ul. ",""))&amp;IF(COUNTIF('Linii borderou'!$B$5:$B$2004,B445)=0,"Nicio linie pe borderou. ","")&amp;IF(AND(I445="Numerar",N(N445)&gt;Plafon),"Numerar peste plafonul zilnic pentru această persoană ("&amp;FIXED(N445,2)&amp;" lei): plătește prin bancă. ","")))</f>
        <v/>
      </c>
    </row>
    <row r="446" spans="2:15" x14ac:dyDescent="0.2">
      <c r="B446" s="16" t="str">
        <f>IF(D446="","",MAX($B$5:B445)+1)</f>
        <v/>
      </c>
      <c r="C446" s="17"/>
      <c r="D446" s="12"/>
      <c r="E446" s="18"/>
      <c r="F446" s="12"/>
      <c r="G446" s="12"/>
      <c r="H446" s="12"/>
      <c r="I446" s="16"/>
      <c r="J446" s="19" t="str">
        <f>IF(B446="","",SUMIF('Linii borderou'!$B$5:$B$2004,B446,'Linii borderou'!$I$5:$I$2004))</f>
        <v/>
      </c>
      <c r="K446" s="19" t="str">
        <f t="shared" si="24"/>
        <v/>
      </c>
      <c r="L446" s="19" t="str">
        <f t="shared" si="25"/>
        <v/>
      </c>
      <c r="M446" s="19" t="str">
        <f t="shared" si="26"/>
        <v/>
      </c>
      <c r="N446" s="19" t="str">
        <f t="shared" si="27"/>
        <v/>
      </c>
      <c r="O446" s="20" t="str">
        <f>IF(AND(B446="",D446=""),"",TRIM(IF(COUNTIF($B$5:$B$504,B446)&gt;1,"Număr dublat. ","")&amp;IF(OR(C446="",D446="",F446="",G446="",H446="",I446=""),"Date incomplete. ","")&amp;IF(AND(E446&lt;&gt;"",NOT(AND(LEN(E446)=13,ISNUMBER(-E446),IFERROR(MOD(SUMPRODUCT(MID(E446,{1,2,3,4,5,6,7,8,9,10,11,12},1)*{2,7,9,1,4,6,3,5,8,2,7,9}),11)-9*(MOD(SUMPRODUCT(MID(E446,{1,2,3,4,5,6,7,8,9,10,11,12},1)*{2,7,9,1,4,6,3,5,8,2,7,9}),11)=10)=--MID(E446,13,1),FALSE)))),"CNP invalid – verifică cifrele. ",IF(E446="","Lipsește CNP-ul. ",""))&amp;IF(COUNTIF('Linii borderou'!$B$5:$B$2004,B446)=0,"Nicio linie pe borderou. ","")&amp;IF(AND(I446="Numerar",N(N446)&gt;Plafon),"Numerar peste plafonul zilnic pentru această persoană ("&amp;FIXED(N446,2)&amp;" lei): plătește prin bancă. ","")))</f>
        <v/>
      </c>
    </row>
    <row r="447" spans="2:15" x14ac:dyDescent="0.2">
      <c r="B447" s="16" t="str">
        <f>IF(D447="","",MAX($B$5:B446)+1)</f>
        <v/>
      </c>
      <c r="C447" s="17"/>
      <c r="D447" s="12"/>
      <c r="E447" s="18"/>
      <c r="F447" s="12"/>
      <c r="G447" s="12"/>
      <c r="H447" s="12"/>
      <c r="I447" s="16"/>
      <c r="J447" s="19" t="str">
        <f>IF(B447="","",SUMIF('Linii borderou'!$B$5:$B$2004,B447,'Linii borderou'!$I$5:$I$2004))</f>
        <v/>
      </c>
      <c r="K447" s="19" t="str">
        <f t="shared" si="24"/>
        <v/>
      </c>
      <c r="L447" s="19" t="str">
        <f t="shared" si="25"/>
        <v/>
      </c>
      <c r="M447" s="19" t="str">
        <f t="shared" si="26"/>
        <v/>
      </c>
      <c r="N447" s="19" t="str">
        <f t="shared" si="27"/>
        <v/>
      </c>
      <c r="O447" s="20" t="str">
        <f>IF(AND(B447="",D447=""),"",TRIM(IF(COUNTIF($B$5:$B$504,B447)&gt;1,"Număr dublat. ","")&amp;IF(OR(C447="",D447="",F447="",G447="",H447="",I447=""),"Date incomplete. ","")&amp;IF(AND(E447&lt;&gt;"",NOT(AND(LEN(E447)=13,ISNUMBER(-E447),IFERROR(MOD(SUMPRODUCT(MID(E447,{1,2,3,4,5,6,7,8,9,10,11,12},1)*{2,7,9,1,4,6,3,5,8,2,7,9}),11)-9*(MOD(SUMPRODUCT(MID(E447,{1,2,3,4,5,6,7,8,9,10,11,12},1)*{2,7,9,1,4,6,3,5,8,2,7,9}),11)=10)=--MID(E447,13,1),FALSE)))),"CNP invalid – verifică cifrele. ",IF(E447="","Lipsește CNP-ul. ",""))&amp;IF(COUNTIF('Linii borderou'!$B$5:$B$2004,B447)=0,"Nicio linie pe borderou. ","")&amp;IF(AND(I447="Numerar",N(N447)&gt;Plafon),"Numerar peste plafonul zilnic pentru această persoană ("&amp;FIXED(N447,2)&amp;" lei): plătește prin bancă. ","")))</f>
        <v/>
      </c>
    </row>
    <row r="448" spans="2:15" x14ac:dyDescent="0.2">
      <c r="B448" s="16" t="str">
        <f>IF(D448="","",MAX($B$5:B447)+1)</f>
        <v/>
      </c>
      <c r="C448" s="17"/>
      <c r="D448" s="12"/>
      <c r="E448" s="18"/>
      <c r="F448" s="12"/>
      <c r="G448" s="12"/>
      <c r="H448" s="12"/>
      <c r="I448" s="16"/>
      <c r="J448" s="19" t="str">
        <f>IF(B448="","",SUMIF('Linii borderou'!$B$5:$B$2004,B448,'Linii borderou'!$I$5:$I$2004))</f>
        <v/>
      </c>
      <c r="K448" s="19" t="str">
        <f t="shared" si="24"/>
        <v/>
      </c>
      <c r="L448" s="19" t="str">
        <f t="shared" si="25"/>
        <v/>
      </c>
      <c r="M448" s="19" t="str">
        <f t="shared" si="26"/>
        <v/>
      </c>
      <c r="N448" s="19" t="str">
        <f t="shared" si="27"/>
        <v/>
      </c>
      <c r="O448" s="20" t="str">
        <f>IF(AND(B448="",D448=""),"",TRIM(IF(COUNTIF($B$5:$B$504,B448)&gt;1,"Număr dublat. ","")&amp;IF(OR(C448="",D448="",F448="",G448="",H448="",I448=""),"Date incomplete. ","")&amp;IF(AND(E448&lt;&gt;"",NOT(AND(LEN(E448)=13,ISNUMBER(-E448),IFERROR(MOD(SUMPRODUCT(MID(E448,{1,2,3,4,5,6,7,8,9,10,11,12},1)*{2,7,9,1,4,6,3,5,8,2,7,9}),11)-9*(MOD(SUMPRODUCT(MID(E448,{1,2,3,4,5,6,7,8,9,10,11,12},1)*{2,7,9,1,4,6,3,5,8,2,7,9}),11)=10)=--MID(E448,13,1),FALSE)))),"CNP invalid – verifică cifrele. ",IF(E448="","Lipsește CNP-ul. ",""))&amp;IF(COUNTIF('Linii borderou'!$B$5:$B$2004,B448)=0,"Nicio linie pe borderou. ","")&amp;IF(AND(I448="Numerar",N(N448)&gt;Plafon),"Numerar peste plafonul zilnic pentru această persoană ("&amp;FIXED(N448,2)&amp;" lei): plătește prin bancă. ","")))</f>
        <v/>
      </c>
    </row>
    <row r="449" spans="2:15" x14ac:dyDescent="0.2">
      <c r="B449" s="16" t="str">
        <f>IF(D449="","",MAX($B$5:B448)+1)</f>
        <v/>
      </c>
      <c r="C449" s="17"/>
      <c r="D449" s="12"/>
      <c r="E449" s="18"/>
      <c r="F449" s="12"/>
      <c r="G449" s="12"/>
      <c r="H449" s="12"/>
      <c r="I449" s="16"/>
      <c r="J449" s="19" t="str">
        <f>IF(B449="","",SUMIF('Linii borderou'!$B$5:$B$2004,B449,'Linii borderou'!$I$5:$I$2004))</f>
        <v/>
      </c>
      <c r="K449" s="19" t="str">
        <f t="shared" si="24"/>
        <v/>
      </c>
      <c r="L449" s="19" t="str">
        <f t="shared" si="25"/>
        <v/>
      </c>
      <c r="M449" s="19" t="str">
        <f t="shared" si="26"/>
        <v/>
      </c>
      <c r="N449" s="19" t="str">
        <f t="shared" si="27"/>
        <v/>
      </c>
      <c r="O449" s="20" t="str">
        <f>IF(AND(B449="",D449=""),"",TRIM(IF(COUNTIF($B$5:$B$504,B449)&gt;1,"Număr dublat. ","")&amp;IF(OR(C449="",D449="",F449="",G449="",H449="",I449=""),"Date incomplete. ","")&amp;IF(AND(E449&lt;&gt;"",NOT(AND(LEN(E449)=13,ISNUMBER(-E449),IFERROR(MOD(SUMPRODUCT(MID(E449,{1,2,3,4,5,6,7,8,9,10,11,12},1)*{2,7,9,1,4,6,3,5,8,2,7,9}),11)-9*(MOD(SUMPRODUCT(MID(E449,{1,2,3,4,5,6,7,8,9,10,11,12},1)*{2,7,9,1,4,6,3,5,8,2,7,9}),11)=10)=--MID(E449,13,1),FALSE)))),"CNP invalid – verifică cifrele. ",IF(E449="","Lipsește CNP-ul. ",""))&amp;IF(COUNTIF('Linii borderou'!$B$5:$B$2004,B449)=0,"Nicio linie pe borderou. ","")&amp;IF(AND(I449="Numerar",N(N449)&gt;Plafon),"Numerar peste plafonul zilnic pentru această persoană ("&amp;FIXED(N449,2)&amp;" lei): plătește prin bancă. ","")))</f>
        <v/>
      </c>
    </row>
    <row r="450" spans="2:15" x14ac:dyDescent="0.2">
      <c r="B450" s="16" t="str">
        <f>IF(D450="","",MAX($B$5:B449)+1)</f>
        <v/>
      </c>
      <c r="C450" s="17"/>
      <c r="D450" s="12"/>
      <c r="E450" s="18"/>
      <c r="F450" s="12"/>
      <c r="G450" s="12"/>
      <c r="H450" s="12"/>
      <c r="I450" s="16"/>
      <c r="J450" s="19" t="str">
        <f>IF(B450="","",SUMIF('Linii borderou'!$B$5:$B$2004,B450,'Linii borderou'!$I$5:$I$2004))</f>
        <v/>
      </c>
      <c r="K450" s="19" t="str">
        <f t="shared" si="24"/>
        <v/>
      </c>
      <c r="L450" s="19" t="str">
        <f t="shared" si="25"/>
        <v/>
      </c>
      <c r="M450" s="19" t="str">
        <f t="shared" si="26"/>
        <v/>
      </c>
      <c r="N450" s="19" t="str">
        <f t="shared" si="27"/>
        <v/>
      </c>
      <c r="O450" s="20" t="str">
        <f>IF(AND(B450="",D450=""),"",TRIM(IF(COUNTIF($B$5:$B$504,B450)&gt;1,"Număr dublat. ","")&amp;IF(OR(C450="",D450="",F450="",G450="",H450="",I450=""),"Date incomplete. ","")&amp;IF(AND(E450&lt;&gt;"",NOT(AND(LEN(E450)=13,ISNUMBER(-E450),IFERROR(MOD(SUMPRODUCT(MID(E450,{1,2,3,4,5,6,7,8,9,10,11,12},1)*{2,7,9,1,4,6,3,5,8,2,7,9}),11)-9*(MOD(SUMPRODUCT(MID(E450,{1,2,3,4,5,6,7,8,9,10,11,12},1)*{2,7,9,1,4,6,3,5,8,2,7,9}),11)=10)=--MID(E450,13,1),FALSE)))),"CNP invalid – verifică cifrele. ",IF(E450="","Lipsește CNP-ul. ",""))&amp;IF(COUNTIF('Linii borderou'!$B$5:$B$2004,B450)=0,"Nicio linie pe borderou. ","")&amp;IF(AND(I450="Numerar",N(N450)&gt;Plafon),"Numerar peste plafonul zilnic pentru această persoană ("&amp;FIXED(N450,2)&amp;" lei): plătește prin bancă. ","")))</f>
        <v/>
      </c>
    </row>
    <row r="451" spans="2:15" x14ac:dyDescent="0.2">
      <c r="B451" s="16" t="str">
        <f>IF(D451="","",MAX($B$5:B450)+1)</f>
        <v/>
      </c>
      <c r="C451" s="17"/>
      <c r="D451" s="12"/>
      <c r="E451" s="18"/>
      <c r="F451" s="12"/>
      <c r="G451" s="12"/>
      <c r="H451" s="12"/>
      <c r="I451" s="16"/>
      <c r="J451" s="19" t="str">
        <f>IF(B451="","",SUMIF('Linii borderou'!$B$5:$B$2004,B451,'Linii borderou'!$I$5:$I$2004))</f>
        <v/>
      </c>
      <c r="K451" s="19" t="str">
        <f t="shared" si="24"/>
        <v/>
      </c>
      <c r="L451" s="19" t="str">
        <f t="shared" si="25"/>
        <v/>
      </c>
      <c r="M451" s="19" t="str">
        <f t="shared" si="26"/>
        <v/>
      </c>
      <c r="N451" s="19" t="str">
        <f t="shared" si="27"/>
        <v/>
      </c>
      <c r="O451" s="20" t="str">
        <f>IF(AND(B451="",D451=""),"",TRIM(IF(COUNTIF($B$5:$B$504,B451)&gt;1,"Număr dublat. ","")&amp;IF(OR(C451="",D451="",F451="",G451="",H451="",I451=""),"Date incomplete. ","")&amp;IF(AND(E451&lt;&gt;"",NOT(AND(LEN(E451)=13,ISNUMBER(-E451),IFERROR(MOD(SUMPRODUCT(MID(E451,{1,2,3,4,5,6,7,8,9,10,11,12},1)*{2,7,9,1,4,6,3,5,8,2,7,9}),11)-9*(MOD(SUMPRODUCT(MID(E451,{1,2,3,4,5,6,7,8,9,10,11,12},1)*{2,7,9,1,4,6,3,5,8,2,7,9}),11)=10)=--MID(E451,13,1),FALSE)))),"CNP invalid – verifică cifrele. ",IF(E451="","Lipsește CNP-ul. ",""))&amp;IF(COUNTIF('Linii borderou'!$B$5:$B$2004,B451)=0,"Nicio linie pe borderou. ","")&amp;IF(AND(I451="Numerar",N(N451)&gt;Plafon),"Numerar peste plafonul zilnic pentru această persoană ("&amp;FIXED(N451,2)&amp;" lei): plătește prin bancă. ","")))</f>
        <v/>
      </c>
    </row>
    <row r="452" spans="2:15" x14ac:dyDescent="0.2">
      <c r="B452" s="16" t="str">
        <f>IF(D452="","",MAX($B$5:B451)+1)</f>
        <v/>
      </c>
      <c r="C452" s="17"/>
      <c r="D452" s="12"/>
      <c r="E452" s="18"/>
      <c r="F452" s="12"/>
      <c r="G452" s="12"/>
      <c r="H452" s="12"/>
      <c r="I452" s="16"/>
      <c r="J452" s="19" t="str">
        <f>IF(B452="","",SUMIF('Linii borderou'!$B$5:$B$2004,B452,'Linii borderou'!$I$5:$I$2004))</f>
        <v/>
      </c>
      <c r="K452" s="19" t="str">
        <f t="shared" si="24"/>
        <v/>
      </c>
      <c r="L452" s="19" t="str">
        <f t="shared" si="25"/>
        <v/>
      </c>
      <c r="M452" s="19" t="str">
        <f t="shared" si="26"/>
        <v/>
      </c>
      <c r="N452" s="19" t="str">
        <f t="shared" si="27"/>
        <v/>
      </c>
      <c r="O452" s="20" t="str">
        <f>IF(AND(B452="",D452=""),"",TRIM(IF(COUNTIF($B$5:$B$504,B452)&gt;1,"Număr dublat. ","")&amp;IF(OR(C452="",D452="",F452="",G452="",H452="",I452=""),"Date incomplete. ","")&amp;IF(AND(E452&lt;&gt;"",NOT(AND(LEN(E452)=13,ISNUMBER(-E452),IFERROR(MOD(SUMPRODUCT(MID(E452,{1,2,3,4,5,6,7,8,9,10,11,12},1)*{2,7,9,1,4,6,3,5,8,2,7,9}),11)-9*(MOD(SUMPRODUCT(MID(E452,{1,2,3,4,5,6,7,8,9,10,11,12},1)*{2,7,9,1,4,6,3,5,8,2,7,9}),11)=10)=--MID(E452,13,1),FALSE)))),"CNP invalid – verifică cifrele. ",IF(E452="","Lipsește CNP-ul. ",""))&amp;IF(COUNTIF('Linii borderou'!$B$5:$B$2004,B452)=0,"Nicio linie pe borderou. ","")&amp;IF(AND(I452="Numerar",N(N452)&gt;Plafon),"Numerar peste plafonul zilnic pentru această persoană ("&amp;FIXED(N452,2)&amp;" lei): plătește prin bancă. ","")))</f>
        <v/>
      </c>
    </row>
    <row r="453" spans="2:15" x14ac:dyDescent="0.2">
      <c r="B453" s="16" t="str">
        <f>IF(D453="","",MAX($B$5:B452)+1)</f>
        <v/>
      </c>
      <c r="C453" s="17"/>
      <c r="D453" s="12"/>
      <c r="E453" s="18"/>
      <c r="F453" s="12"/>
      <c r="G453" s="12"/>
      <c r="H453" s="12"/>
      <c r="I453" s="16"/>
      <c r="J453" s="19" t="str">
        <f>IF(B453="","",SUMIF('Linii borderou'!$B$5:$B$2004,B453,'Linii borderou'!$I$5:$I$2004))</f>
        <v/>
      </c>
      <c r="K453" s="19" t="str">
        <f t="shared" ref="K453:K516" si="28">IF(OR(B453="",H453=""),"",ROUND(J453*IFERROR(VLOOKUP(H453,TabelAch,2,FALSE),0),2))</f>
        <v/>
      </c>
      <c r="L453" s="19" t="str">
        <f t="shared" ref="L453:L504" si="29">IF(OR(B453="",H453=""),"",ROUND(J453*IFERROR(VLOOKUP(H453,TabelAch,3,FALSE),0),2))</f>
        <v/>
      </c>
      <c r="M453" s="19" t="str">
        <f t="shared" ref="M453:M504" si="30">IF(B453="","",J453-N(K453)-N(L453))</f>
        <v/>
      </c>
      <c r="N453" s="19" t="str">
        <f t="shared" ref="N453:N504" si="31">IF(OR(B453="",E453=""),"",SUMIFS($M$5:$M$504,$E$5:$E$504,E453,$C$5:$C$504,C453,$I$5:$I$504,"Numerar"))</f>
        <v/>
      </c>
      <c r="O453" s="20" t="str">
        <f>IF(AND(B453="",D453=""),"",TRIM(IF(COUNTIF($B$5:$B$504,B453)&gt;1,"Număr dublat. ","")&amp;IF(OR(C453="",D453="",F453="",G453="",H453="",I453=""),"Date incomplete. ","")&amp;IF(AND(E453&lt;&gt;"",NOT(AND(LEN(E453)=13,ISNUMBER(-E453),IFERROR(MOD(SUMPRODUCT(MID(E453,{1,2,3,4,5,6,7,8,9,10,11,12},1)*{2,7,9,1,4,6,3,5,8,2,7,9}),11)-9*(MOD(SUMPRODUCT(MID(E453,{1,2,3,4,5,6,7,8,9,10,11,12},1)*{2,7,9,1,4,6,3,5,8,2,7,9}),11)=10)=--MID(E453,13,1),FALSE)))),"CNP invalid – verifică cifrele. ",IF(E453="","Lipsește CNP-ul. ",""))&amp;IF(COUNTIF('Linii borderou'!$B$5:$B$2004,B453)=0,"Nicio linie pe borderou. ","")&amp;IF(AND(I453="Numerar",N(N453)&gt;Plafon),"Numerar peste plafonul zilnic pentru această persoană ("&amp;FIXED(N453,2)&amp;" lei): plătește prin bancă. ","")))</f>
        <v/>
      </c>
    </row>
    <row r="454" spans="2:15" x14ac:dyDescent="0.2">
      <c r="B454" s="16" t="str">
        <f>IF(D454="","",MAX($B$5:B453)+1)</f>
        <v/>
      </c>
      <c r="C454" s="17"/>
      <c r="D454" s="12"/>
      <c r="E454" s="18"/>
      <c r="F454" s="12"/>
      <c r="G454" s="12"/>
      <c r="H454" s="12"/>
      <c r="I454" s="16"/>
      <c r="J454" s="19" t="str">
        <f>IF(B454="","",SUMIF('Linii borderou'!$B$5:$B$2004,B454,'Linii borderou'!$I$5:$I$2004))</f>
        <v/>
      </c>
      <c r="K454" s="19" t="str">
        <f t="shared" si="28"/>
        <v/>
      </c>
      <c r="L454" s="19" t="str">
        <f t="shared" si="29"/>
        <v/>
      </c>
      <c r="M454" s="19" t="str">
        <f t="shared" si="30"/>
        <v/>
      </c>
      <c r="N454" s="19" t="str">
        <f t="shared" si="31"/>
        <v/>
      </c>
      <c r="O454" s="20" t="str">
        <f>IF(AND(B454="",D454=""),"",TRIM(IF(COUNTIF($B$5:$B$504,B454)&gt;1,"Număr dublat. ","")&amp;IF(OR(C454="",D454="",F454="",G454="",H454="",I454=""),"Date incomplete. ","")&amp;IF(AND(E454&lt;&gt;"",NOT(AND(LEN(E454)=13,ISNUMBER(-E454),IFERROR(MOD(SUMPRODUCT(MID(E454,{1,2,3,4,5,6,7,8,9,10,11,12},1)*{2,7,9,1,4,6,3,5,8,2,7,9}),11)-9*(MOD(SUMPRODUCT(MID(E454,{1,2,3,4,5,6,7,8,9,10,11,12},1)*{2,7,9,1,4,6,3,5,8,2,7,9}),11)=10)=--MID(E454,13,1),FALSE)))),"CNP invalid – verifică cifrele. ",IF(E454="","Lipsește CNP-ul. ",""))&amp;IF(COUNTIF('Linii borderou'!$B$5:$B$2004,B454)=0,"Nicio linie pe borderou. ","")&amp;IF(AND(I454="Numerar",N(N454)&gt;Plafon),"Numerar peste plafonul zilnic pentru această persoană ("&amp;FIXED(N454,2)&amp;" lei): plătește prin bancă. ","")))</f>
        <v/>
      </c>
    </row>
    <row r="455" spans="2:15" x14ac:dyDescent="0.2">
      <c r="B455" s="16" t="str">
        <f>IF(D455="","",MAX($B$5:B454)+1)</f>
        <v/>
      </c>
      <c r="C455" s="17"/>
      <c r="D455" s="12"/>
      <c r="E455" s="18"/>
      <c r="F455" s="12"/>
      <c r="G455" s="12"/>
      <c r="H455" s="12"/>
      <c r="I455" s="16"/>
      <c r="J455" s="19" t="str">
        <f>IF(B455="","",SUMIF('Linii borderou'!$B$5:$B$2004,B455,'Linii borderou'!$I$5:$I$2004))</f>
        <v/>
      </c>
      <c r="K455" s="19" t="str">
        <f t="shared" si="28"/>
        <v/>
      </c>
      <c r="L455" s="19" t="str">
        <f t="shared" si="29"/>
        <v/>
      </c>
      <c r="M455" s="19" t="str">
        <f t="shared" si="30"/>
        <v/>
      </c>
      <c r="N455" s="19" t="str">
        <f t="shared" si="31"/>
        <v/>
      </c>
      <c r="O455" s="20" t="str">
        <f>IF(AND(B455="",D455=""),"",TRIM(IF(COUNTIF($B$5:$B$504,B455)&gt;1,"Număr dublat. ","")&amp;IF(OR(C455="",D455="",F455="",G455="",H455="",I455=""),"Date incomplete. ","")&amp;IF(AND(E455&lt;&gt;"",NOT(AND(LEN(E455)=13,ISNUMBER(-E455),IFERROR(MOD(SUMPRODUCT(MID(E455,{1,2,3,4,5,6,7,8,9,10,11,12},1)*{2,7,9,1,4,6,3,5,8,2,7,9}),11)-9*(MOD(SUMPRODUCT(MID(E455,{1,2,3,4,5,6,7,8,9,10,11,12},1)*{2,7,9,1,4,6,3,5,8,2,7,9}),11)=10)=--MID(E455,13,1),FALSE)))),"CNP invalid – verifică cifrele. ",IF(E455="","Lipsește CNP-ul. ",""))&amp;IF(COUNTIF('Linii borderou'!$B$5:$B$2004,B455)=0,"Nicio linie pe borderou. ","")&amp;IF(AND(I455="Numerar",N(N455)&gt;Plafon),"Numerar peste plafonul zilnic pentru această persoană ("&amp;FIXED(N455,2)&amp;" lei): plătește prin bancă. ","")))</f>
        <v/>
      </c>
    </row>
    <row r="456" spans="2:15" x14ac:dyDescent="0.2">
      <c r="B456" s="16" t="str">
        <f>IF(D456="","",MAX($B$5:B455)+1)</f>
        <v/>
      </c>
      <c r="C456" s="17"/>
      <c r="D456" s="12"/>
      <c r="E456" s="18"/>
      <c r="F456" s="12"/>
      <c r="G456" s="12"/>
      <c r="H456" s="12"/>
      <c r="I456" s="16"/>
      <c r="J456" s="19" t="str">
        <f>IF(B456="","",SUMIF('Linii borderou'!$B$5:$B$2004,B456,'Linii borderou'!$I$5:$I$2004))</f>
        <v/>
      </c>
      <c r="K456" s="19" t="str">
        <f t="shared" si="28"/>
        <v/>
      </c>
      <c r="L456" s="19" t="str">
        <f t="shared" si="29"/>
        <v/>
      </c>
      <c r="M456" s="19" t="str">
        <f t="shared" si="30"/>
        <v/>
      </c>
      <c r="N456" s="19" t="str">
        <f t="shared" si="31"/>
        <v/>
      </c>
      <c r="O456" s="20" t="str">
        <f>IF(AND(B456="",D456=""),"",TRIM(IF(COUNTIF($B$5:$B$504,B456)&gt;1,"Număr dublat. ","")&amp;IF(OR(C456="",D456="",F456="",G456="",H456="",I456=""),"Date incomplete. ","")&amp;IF(AND(E456&lt;&gt;"",NOT(AND(LEN(E456)=13,ISNUMBER(-E456),IFERROR(MOD(SUMPRODUCT(MID(E456,{1,2,3,4,5,6,7,8,9,10,11,12},1)*{2,7,9,1,4,6,3,5,8,2,7,9}),11)-9*(MOD(SUMPRODUCT(MID(E456,{1,2,3,4,5,6,7,8,9,10,11,12},1)*{2,7,9,1,4,6,3,5,8,2,7,9}),11)=10)=--MID(E456,13,1),FALSE)))),"CNP invalid – verifică cifrele. ",IF(E456="","Lipsește CNP-ul. ",""))&amp;IF(COUNTIF('Linii borderou'!$B$5:$B$2004,B456)=0,"Nicio linie pe borderou. ","")&amp;IF(AND(I456="Numerar",N(N456)&gt;Plafon),"Numerar peste plafonul zilnic pentru această persoană ("&amp;FIXED(N456,2)&amp;" lei): plătește prin bancă. ","")))</f>
        <v/>
      </c>
    </row>
    <row r="457" spans="2:15" x14ac:dyDescent="0.2">
      <c r="B457" s="16" t="str">
        <f>IF(D457="","",MAX($B$5:B456)+1)</f>
        <v/>
      </c>
      <c r="C457" s="17"/>
      <c r="D457" s="12"/>
      <c r="E457" s="18"/>
      <c r="F457" s="12"/>
      <c r="G457" s="12"/>
      <c r="H457" s="12"/>
      <c r="I457" s="16"/>
      <c r="J457" s="19" t="str">
        <f>IF(B457="","",SUMIF('Linii borderou'!$B$5:$B$2004,B457,'Linii borderou'!$I$5:$I$2004))</f>
        <v/>
      </c>
      <c r="K457" s="19" t="str">
        <f t="shared" si="28"/>
        <v/>
      </c>
      <c r="L457" s="19" t="str">
        <f t="shared" si="29"/>
        <v/>
      </c>
      <c r="M457" s="19" t="str">
        <f t="shared" si="30"/>
        <v/>
      </c>
      <c r="N457" s="19" t="str">
        <f t="shared" si="31"/>
        <v/>
      </c>
      <c r="O457" s="20" t="str">
        <f>IF(AND(B457="",D457=""),"",TRIM(IF(COUNTIF($B$5:$B$504,B457)&gt;1,"Număr dublat. ","")&amp;IF(OR(C457="",D457="",F457="",G457="",H457="",I457=""),"Date incomplete. ","")&amp;IF(AND(E457&lt;&gt;"",NOT(AND(LEN(E457)=13,ISNUMBER(-E457),IFERROR(MOD(SUMPRODUCT(MID(E457,{1,2,3,4,5,6,7,8,9,10,11,12},1)*{2,7,9,1,4,6,3,5,8,2,7,9}),11)-9*(MOD(SUMPRODUCT(MID(E457,{1,2,3,4,5,6,7,8,9,10,11,12},1)*{2,7,9,1,4,6,3,5,8,2,7,9}),11)=10)=--MID(E457,13,1),FALSE)))),"CNP invalid – verifică cifrele. ",IF(E457="","Lipsește CNP-ul. ",""))&amp;IF(COUNTIF('Linii borderou'!$B$5:$B$2004,B457)=0,"Nicio linie pe borderou. ","")&amp;IF(AND(I457="Numerar",N(N457)&gt;Plafon),"Numerar peste plafonul zilnic pentru această persoană ("&amp;FIXED(N457,2)&amp;" lei): plătește prin bancă. ","")))</f>
        <v/>
      </c>
    </row>
    <row r="458" spans="2:15" x14ac:dyDescent="0.2">
      <c r="B458" s="16" t="str">
        <f>IF(D458="","",MAX($B$5:B457)+1)</f>
        <v/>
      </c>
      <c r="C458" s="17"/>
      <c r="D458" s="12"/>
      <c r="E458" s="18"/>
      <c r="F458" s="12"/>
      <c r="G458" s="12"/>
      <c r="H458" s="12"/>
      <c r="I458" s="16"/>
      <c r="J458" s="19" t="str">
        <f>IF(B458="","",SUMIF('Linii borderou'!$B$5:$B$2004,B458,'Linii borderou'!$I$5:$I$2004))</f>
        <v/>
      </c>
      <c r="K458" s="19" t="str">
        <f t="shared" si="28"/>
        <v/>
      </c>
      <c r="L458" s="19" t="str">
        <f t="shared" si="29"/>
        <v/>
      </c>
      <c r="M458" s="19" t="str">
        <f t="shared" si="30"/>
        <v/>
      </c>
      <c r="N458" s="19" t="str">
        <f t="shared" si="31"/>
        <v/>
      </c>
      <c r="O458" s="20" t="str">
        <f>IF(AND(B458="",D458=""),"",TRIM(IF(COUNTIF($B$5:$B$504,B458)&gt;1,"Număr dublat. ","")&amp;IF(OR(C458="",D458="",F458="",G458="",H458="",I458=""),"Date incomplete. ","")&amp;IF(AND(E458&lt;&gt;"",NOT(AND(LEN(E458)=13,ISNUMBER(-E458),IFERROR(MOD(SUMPRODUCT(MID(E458,{1,2,3,4,5,6,7,8,9,10,11,12},1)*{2,7,9,1,4,6,3,5,8,2,7,9}),11)-9*(MOD(SUMPRODUCT(MID(E458,{1,2,3,4,5,6,7,8,9,10,11,12},1)*{2,7,9,1,4,6,3,5,8,2,7,9}),11)=10)=--MID(E458,13,1),FALSE)))),"CNP invalid – verifică cifrele. ",IF(E458="","Lipsește CNP-ul. ",""))&amp;IF(COUNTIF('Linii borderou'!$B$5:$B$2004,B458)=0,"Nicio linie pe borderou. ","")&amp;IF(AND(I458="Numerar",N(N458)&gt;Plafon),"Numerar peste plafonul zilnic pentru această persoană ("&amp;FIXED(N458,2)&amp;" lei): plătește prin bancă. ","")))</f>
        <v/>
      </c>
    </row>
    <row r="459" spans="2:15" x14ac:dyDescent="0.2">
      <c r="B459" s="16" t="str">
        <f>IF(D459="","",MAX($B$5:B458)+1)</f>
        <v/>
      </c>
      <c r="C459" s="17"/>
      <c r="D459" s="12"/>
      <c r="E459" s="18"/>
      <c r="F459" s="12"/>
      <c r="G459" s="12"/>
      <c r="H459" s="12"/>
      <c r="I459" s="16"/>
      <c r="J459" s="19" t="str">
        <f>IF(B459="","",SUMIF('Linii borderou'!$B$5:$B$2004,B459,'Linii borderou'!$I$5:$I$2004))</f>
        <v/>
      </c>
      <c r="K459" s="19" t="str">
        <f t="shared" si="28"/>
        <v/>
      </c>
      <c r="L459" s="19" t="str">
        <f t="shared" si="29"/>
        <v/>
      </c>
      <c r="M459" s="19" t="str">
        <f t="shared" si="30"/>
        <v/>
      </c>
      <c r="N459" s="19" t="str">
        <f t="shared" si="31"/>
        <v/>
      </c>
      <c r="O459" s="20" t="str">
        <f>IF(AND(B459="",D459=""),"",TRIM(IF(COUNTIF($B$5:$B$504,B459)&gt;1,"Număr dublat. ","")&amp;IF(OR(C459="",D459="",F459="",G459="",H459="",I459=""),"Date incomplete. ","")&amp;IF(AND(E459&lt;&gt;"",NOT(AND(LEN(E459)=13,ISNUMBER(-E459),IFERROR(MOD(SUMPRODUCT(MID(E459,{1,2,3,4,5,6,7,8,9,10,11,12},1)*{2,7,9,1,4,6,3,5,8,2,7,9}),11)-9*(MOD(SUMPRODUCT(MID(E459,{1,2,3,4,5,6,7,8,9,10,11,12},1)*{2,7,9,1,4,6,3,5,8,2,7,9}),11)=10)=--MID(E459,13,1),FALSE)))),"CNP invalid – verifică cifrele. ",IF(E459="","Lipsește CNP-ul. ",""))&amp;IF(COUNTIF('Linii borderou'!$B$5:$B$2004,B459)=0,"Nicio linie pe borderou. ","")&amp;IF(AND(I459="Numerar",N(N459)&gt;Plafon),"Numerar peste plafonul zilnic pentru această persoană ("&amp;FIXED(N459,2)&amp;" lei): plătește prin bancă. ","")))</f>
        <v/>
      </c>
    </row>
    <row r="460" spans="2:15" x14ac:dyDescent="0.2">
      <c r="B460" s="16" t="str">
        <f>IF(D460="","",MAX($B$5:B459)+1)</f>
        <v/>
      </c>
      <c r="C460" s="17"/>
      <c r="D460" s="12"/>
      <c r="E460" s="18"/>
      <c r="F460" s="12"/>
      <c r="G460" s="12"/>
      <c r="H460" s="12"/>
      <c r="I460" s="16"/>
      <c r="J460" s="19" t="str">
        <f>IF(B460="","",SUMIF('Linii borderou'!$B$5:$B$2004,B460,'Linii borderou'!$I$5:$I$2004))</f>
        <v/>
      </c>
      <c r="K460" s="19" t="str">
        <f t="shared" si="28"/>
        <v/>
      </c>
      <c r="L460" s="19" t="str">
        <f t="shared" si="29"/>
        <v/>
      </c>
      <c r="M460" s="19" t="str">
        <f t="shared" si="30"/>
        <v/>
      </c>
      <c r="N460" s="19" t="str">
        <f t="shared" si="31"/>
        <v/>
      </c>
      <c r="O460" s="20" t="str">
        <f>IF(AND(B460="",D460=""),"",TRIM(IF(COUNTIF($B$5:$B$504,B460)&gt;1,"Număr dublat. ","")&amp;IF(OR(C460="",D460="",F460="",G460="",H460="",I460=""),"Date incomplete. ","")&amp;IF(AND(E460&lt;&gt;"",NOT(AND(LEN(E460)=13,ISNUMBER(-E460),IFERROR(MOD(SUMPRODUCT(MID(E460,{1,2,3,4,5,6,7,8,9,10,11,12},1)*{2,7,9,1,4,6,3,5,8,2,7,9}),11)-9*(MOD(SUMPRODUCT(MID(E460,{1,2,3,4,5,6,7,8,9,10,11,12},1)*{2,7,9,1,4,6,3,5,8,2,7,9}),11)=10)=--MID(E460,13,1),FALSE)))),"CNP invalid – verifică cifrele. ",IF(E460="","Lipsește CNP-ul. ",""))&amp;IF(COUNTIF('Linii borderou'!$B$5:$B$2004,B460)=0,"Nicio linie pe borderou. ","")&amp;IF(AND(I460="Numerar",N(N460)&gt;Plafon),"Numerar peste plafonul zilnic pentru această persoană ("&amp;FIXED(N460,2)&amp;" lei): plătește prin bancă. ","")))</f>
        <v/>
      </c>
    </row>
    <row r="461" spans="2:15" x14ac:dyDescent="0.2">
      <c r="B461" s="16" t="str">
        <f>IF(D461="","",MAX($B$5:B460)+1)</f>
        <v/>
      </c>
      <c r="C461" s="17"/>
      <c r="D461" s="12"/>
      <c r="E461" s="18"/>
      <c r="F461" s="12"/>
      <c r="G461" s="12"/>
      <c r="H461" s="12"/>
      <c r="I461" s="16"/>
      <c r="J461" s="19" t="str">
        <f>IF(B461="","",SUMIF('Linii borderou'!$B$5:$B$2004,B461,'Linii borderou'!$I$5:$I$2004))</f>
        <v/>
      </c>
      <c r="K461" s="19" t="str">
        <f t="shared" si="28"/>
        <v/>
      </c>
      <c r="L461" s="19" t="str">
        <f t="shared" si="29"/>
        <v/>
      </c>
      <c r="M461" s="19" t="str">
        <f t="shared" si="30"/>
        <v/>
      </c>
      <c r="N461" s="19" t="str">
        <f t="shared" si="31"/>
        <v/>
      </c>
      <c r="O461" s="20" t="str">
        <f>IF(AND(B461="",D461=""),"",TRIM(IF(COUNTIF($B$5:$B$504,B461)&gt;1,"Număr dublat. ","")&amp;IF(OR(C461="",D461="",F461="",G461="",H461="",I461=""),"Date incomplete. ","")&amp;IF(AND(E461&lt;&gt;"",NOT(AND(LEN(E461)=13,ISNUMBER(-E461),IFERROR(MOD(SUMPRODUCT(MID(E461,{1,2,3,4,5,6,7,8,9,10,11,12},1)*{2,7,9,1,4,6,3,5,8,2,7,9}),11)-9*(MOD(SUMPRODUCT(MID(E461,{1,2,3,4,5,6,7,8,9,10,11,12},1)*{2,7,9,1,4,6,3,5,8,2,7,9}),11)=10)=--MID(E461,13,1),FALSE)))),"CNP invalid – verifică cifrele. ",IF(E461="","Lipsește CNP-ul. ",""))&amp;IF(COUNTIF('Linii borderou'!$B$5:$B$2004,B461)=0,"Nicio linie pe borderou. ","")&amp;IF(AND(I461="Numerar",N(N461)&gt;Plafon),"Numerar peste plafonul zilnic pentru această persoană ("&amp;FIXED(N461,2)&amp;" lei): plătește prin bancă. ","")))</f>
        <v/>
      </c>
    </row>
    <row r="462" spans="2:15" x14ac:dyDescent="0.2">
      <c r="B462" s="16" t="str">
        <f>IF(D462="","",MAX($B$5:B461)+1)</f>
        <v/>
      </c>
      <c r="C462" s="17"/>
      <c r="D462" s="12"/>
      <c r="E462" s="18"/>
      <c r="F462" s="12"/>
      <c r="G462" s="12"/>
      <c r="H462" s="12"/>
      <c r="I462" s="16"/>
      <c r="J462" s="19" t="str">
        <f>IF(B462="","",SUMIF('Linii borderou'!$B$5:$B$2004,B462,'Linii borderou'!$I$5:$I$2004))</f>
        <v/>
      </c>
      <c r="K462" s="19" t="str">
        <f t="shared" si="28"/>
        <v/>
      </c>
      <c r="L462" s="19" t="str">
        <f t="shared" si="29"/>
        <v/>
      </c>
      <c r="M462" s="19" t="str">
        <f t="shared" si="30"/>
        <v/>
      </c>
      <c r="N462" s="19" t="str">
        <f t="shared" si="31"/>
        <v/>
      </c>
      <c r="O462" s="20" t="str">
        <f>IF(AND(B462="",D462=""),"",TRIM(IF(COUNTIF($B$5:$B$504,B462)&gt;1,"Număr dublat. ","")&amp;IF(OR(C462="",D462="",F462="",G462="",H462="",I462=""),"Date incomplete. ","")&amp;IF(AND(E462&lt;&gt;"",NOT(AND(LEN(E462)=13,ISNUMBER(-E462),IFERROR(MOD(SUMPRODUCT(MID(E462,{1,2,3,4,5,6,7,8,9,10,11,12},1)*{2,7,9,1,4,6,3,5,8,2,7,9}),11)-9*(MOD(SUMPRODUCT(MID(E462,{1,2,3,4,5,6,7,8,9,10,11,12},1)*{2,7,9,1,4,6,3,5,8,2,7,9}),11)=10)=--MID(E462,13,1),FALSE)))),"CNP invalid – verifică cifrele. ",IF(E462="","Lipsește CNP-ul. ",""))&amp;IF(COUNTIF('Linii borderou'!$B$5:$B$2004,B462)=0,"Nicio linie pe borderou. ","")&amp;IF(AND(I462="Numerar",N(N462)&gt;Plafon),"Numerar peste plafonul zilnic pentru această persoană ("&amp;FIXED(N462,2)&amp;" lei): plătește prin bancă. ","")))</f>
        <v/>
      </c>
    </row>
    <row r="463" spans="2:15" x14ac:dyDescent="0.2">
      <c r="B463" s="16" t="str">
        <f>IF(D463="","",MAX($B$5:B462)+1)</f>
        <v/>
      </c>
      <c r="C463" s="17"/>
      <c r="D463" s="12"/>
      <c r="E463" s="18"/>
      <c r="F463" s="12"/>
      <c r="G463" s="12"/>
      <c r="H463" s="12"/>
      <c r="I463" s="16"/>
      <c r="J463" s="19" t="str">
        <f>IF(B463="","",SUMIF('Linii borderou'!$B$5:$B$2004,B463,'Linii borderou'!$I$5:$I$2004))</f>
        <v/>
      </c>
      <c r="K463" s="19" t="str">
        <f t="shared" si="28"/>
        <v/>
      </c>
      <c r="L463" s="19" t="str">
        <f t="shared" si="29"/>
        <v/>
      </c>
      <c r="M463" s="19" t="str">
        <f t="shared" si="30"/>
        <v/>
      </c>
      <c r="N463" s="19" t="str">
        <f t="shared" si="31"/>
        <v/>
      </c>
      <c r="O463" s="20" t="str">
        <f>IF(AND(B463="",D463=""),"",TRIM(IF(COUNTIF($B$5:$B$504,B463)&gt;1,"Număr dublat. ","")&amp;IF(OR(C463="",D463="",F463="",G463="",H463="",I463=""),"Date incomplete. ","")&amp;IF(AND(E463&lt;&gt;"",NOT(AND(LEN(E463)=13,ISNUMBER(-E463),IFERROR(MOD(SUMPRODUCT(MID(E463,{1,2,3,4,5,6,7,8,9,10,11,12},1)*{2,7,9,1,4,6,3,5,8,2,7,9}),11)-9*(MOD(SUMPRODUCT(MID(E463,{1,2,3,4,5,6,7,8,9,10,11,12},1)*{2,7,9,1,4,6,3,5,8,2,7,9}),11)=10)=--MID(E463,13,1),FALSE)))),"CNP invalid – verifică cifrele. ",IF(E463="","Lipsește CNP-ul. ",""))&amp;IF(COUNTIF('Linii borderou'!$B$5:$B$2004,B463)=0,"Nicio linie pe borderou. ","")&amp;IF(AND(I463="Numerar",N(N463)&gt;Plafon),"Numerar peste plafonul zilnic pentru această persoană ("&amp;FIXED(N463,2)&amp;" lei): plătește prin bancă. ","")))</f>
        <v/>
      </c>
    </row>
    <row r="464" spans="2:15" x14ac:dyDescent="0.2">
      <c r="B464" s="16" t="str">
        <f>IF(D464="","",MAX($B$5:B463)+1)</f>
        <v/>
      </c>
      <c r="C464" s="17"/>
      <c r="D464" s="12"/>
      <c r="E464" s="18"/>
      <c r="F464" s="12"/>
      <c r="G464" s="12"/>
      <c r="H464" s="12"/>
      <c r="I464" s="16"/>
      <c r="J464" s="19" t="str">
        <f>IF(B464="","",SUMIF('Linii borderou'!$B$5:$B$2004,B464,'Linii borderou'!$I$5:$I$2004))</f>
        <v/>
      </c>
      <c r="K464" s="19" t="str">
        <f t="shared" si="28"/>
        <v/>
      </c>
      <c r="L464" s="19" t="str">
        <f t="shared" si="29"/>
        <v/>
      </c>
      <c r="M464" s="19" t="str">
        <f t="shared" si="30"/>
        <v/>
      </c>
      <c r="N464" s="19" t="str">
        <f t="shared" si="31"/>
        <v/>
      </c>
      <c r="O464" s="20" t="str">
        <f>IF(AND(B464="",D464=""),"",TRIM(IF(COUNTIF($B$5:$B$504,B464)&gt;1,"Număr dublat. ","")&amp;IF(OR(C464="",D464="",F464="",G464="",H464="",I464=""),"Date incomplete. ","")&amp;IF(AND(E464&lt;&gt;"",NOT(AND(LEN(E464)=13,ISNUMBER(-E464),IFERROR(MOD(SUMPRODUCT(MID(E464,{1,2,3,4,5,6,7,8,9,10,11,12},1)*{2,7,9,1,4,6,3,5,8,2,7,9}),11)-9*(MOD(SUMPRODUCT(MID(E464,{1,2,3,4,5,6,7,8,9,10,11,12},1)*{2,7,9,1,4,6,3,5,8,2,7,9}),11)=10)=--MID(E464,13,1),FALSE)))),"CNP invalid – verifică cifrele. ",IF(E464="","Lipsește CNP-ul. ",""))&amp;IF(COUNTIF('Linii borderou'!$B$5:$B$2004,B464)=0,"Nicio linie pe borderou. ","")&amp;IF(AND(I464="Numerar",N(N464)&gt;Plafon),"Numerar peste plafonul zilnic pentru această persoană ("&amp;FIXED(N464,2)&amp;" lei): plătește prin bancă. ","")))</f>
        <v/>
      </c>
    </row>
    <row r="465" spans="2:15" x14ac:dyDescent="0.2">
      <c r="B465" s="16" t="str">
        <f>IF(D465="","",MAX($B$5:B464)+1)</f>
        <v/>
      </c>
      <c r="C465" s="17"/>
      <c r="D465" s="12"/>
      <c r="E465" s="18"/>
      <c r="F465" s="12"/>
      <c r="G465" s="12"/>
      <c r="H465" s="12"/>
      <c r="I465" s="16"/>
      <c r="J465" s="19" t="str">
        <f>IF(B465="","",SUMIF('Linii borderou'!$B$5:$B$2004,B465,'Linii borderou'!$I$5:$I$2004))</f>
        <v/>
      </c>
      <c r="K465" s="19" t="str">
        <f t="shared" si="28"/>
        <v/>
      </c>
      <c r="L465" s="19" t="str">
        <f t="shared" si="29"/>
        <v/>
      </c>
      <c r="M465" s="19" t="str">
        <f t="shared" si="30"/>
        <v/>
      </c>
      <c r="N465" s="19" t="str">
        <f t="shared" si="31"/>
        <v/>
      </c>
      <c r="O465" s="20" t="str">
        <f>IF(AND(B465="",D465=""),"",TRIM(IF(COUNTIF($B$5:$B$504,B465)&gt;1,"Număr dublat. ","")&amp;IF(OR(C465="",D465="",F465="",G465="",H465="",I465=""),"Date incomplete. ","")&amp;IF(AND(E465&lt;&gt;"",NOT(AND(LEN(E465)=13,ISNUMBER(-E465),IFERROR(MOD(SUMPRODUCT(MID(E465,{1,2,3,4,5,6,7,8,9,10,11,12},1)*{2,7,9,1,4,6,3,5,8,2,7,9}),11)-9*(MOD(SUMPRODUCT(MID(E465,{1,2,3,4,5,6,7,8,9,10,11,12},1)*{2,7,9,1,4,6,3,5,8,2,7,9}),11)=10)=--MID(E465,13,1),FALSE)))),"CNP invalid – verifică cifrele. ",IF(E465="","Lipsește CNP-ul. ",""))&amp;IF(COUNTIF('Linii borderou'!$B$5:$B$2004,B465)=0,"Nicio linie pe borderou. ","")&amp;IF(AND(I465="Numerar",N(N465)&gt;Plafon),"Numerar peste plafonul zilnic pentru această persoană ("&amp;FIXED(N465,2)&amp;" lei): plătește prin bancă. ","")))</f>
        <v/>
      </c>
    </row>
    <row r="466" spans="2:15" x14ac:dyDescent="0.2">
      <c r="B466" s="16" t="str">
        <f>IF(D466="","",MAX($B$5:B465)+1)</f>
        <v/>
      </c>
      <c r="C466" s="17"/>
      <c r="D466" s="12"/>
      <c r="E466" s="18"/>
      <c r="F466" s="12"/>
      <c r="G466" s="12"/>
      <c r="H466" s="12"/>
      <c r="I466" s="16"/>
      <c r="J466" s="19" t="str">
        <f>IF(B466="","",SUMIF('Linii borderou'!$B$5:$B$2004,B466,'Linii borderou'!$I$5:$I$2004))</f>
        <v/>
      </c>
      <c r="K466" s="19" t="str">
        <f t="shared" si="28"/>
        <v/>
      </c>
      <c r="L466" s="19" t="str">
        <f t="shared" si="29"/>
        <v/>
      </c>
      <c r="M466" s="19" t="str">
        <f t="shared" si="30"/>
        <v/>
      </c>
      <c r="N466" s="19" t="str">
        <f t="shared" si="31"/>
        <v/>
      </c>
      <c r="O466" s="20" t="str">
        <f>IF(AND(B466="",D466=""),"",TRIM(IF(COUNTIF($B$5:$B$504,B466)&gt;1,"Număr dublat. ","")&amp;IF(OR(C466="",D466="",F466="",G466="",H466="",I466=""),"Date incomplete. ","")&amp;IF(AND(E466&lt;&gt;"",NOT(AND(LEN(E466)=13,ISNUMBER(-E466),IFERROR(MOD(SUMPRODUCT(MID(E466,{1,2,3,4,5,6,7,8,9,10,11,12},1)*{2,7,9,1,4,6,3,5,8,2,7,9}),11)-9*(MOD(SUMPRODUCT(MID(E466,{1,2,3,4,5,6,7,8,9,10,11,12},1)*{2,7,9,1,4,6,3,5,8,2,7,9}),11)=10)=--MID(E466,13,1),FALSE)))),"CNP invalid – verifică cifrele. ",IF(E466="","Lipsește CNP-ul. ",""))&amp;IF(COUNTIF('Linii borderou'!$B$5:$B$2004,B466)=0,"Nicio linie pe borderou. ","")&amp;IF(AND(I466="Numerar",N(N466)&gt;Plafon),"Numerar peste plafonul zilnic pentru această persoană ("&amp;FIXED(N466,2)&amp;" lei): plătește prin bancă. ","")))</f>
        <v/>
      </c>
    </row>
    <row r="467" spans="2:15" x14ac:dyDescent="0.2">
      <c r="B467" s="16" t="str">
        <f>IF(D467="","",MAX($B$5:B466)+1)</f>
        <v/>
      </c>
      <c r="C467" s="17"/>
      <c r="D467" s="12"/>
      <c r="E467" s="18"/>
      <c r="F467" s="12"/>
      <c r="G467" s="12"/>
      <c r="H467" s="12"/>
      <c r="I467" s="16"/>
      <c r="J467" s="19" t="str">
        <f>IF(B467="","",SUMIF('Linii borderou'!$B$5:$B$2004,B467,'Linii borderou'!$I$5:$I$2004))</f>
        <v/>
      </c>
      <c r="K467" s="19" t="str">
        <f t="shared" si="28"/>
        <v/>
      </c>
      <c r="L467" s="19" t="str">
        <f t="shared" si="29"/>
        <v/>
      </c>
      <c r="M467" s="19" t="str">
        <f t="shared" si="30"/>
        <v/>
      </c>
      <c r="N467" s="19" t="str">
        <f t="shared" si="31"/>
        <v/>
      </c>
      <c r="O467" s="20" t="str">
        <f>IF(AND(B467="",D467=""),"",TRIM(IF(COUNTIF($B$5:$B$504,B467)&gt;1,"Număr dublat. ","")&amp;IF(OR(C467="",D467="",F467="",G467="",H467="",I467=""),"Date incomplete. ","")&amp;IF(AND(E467&lt;&gt;"",NOT(AND(LEN(E467)=13,ISNUMBER(-E467),IFERROR(MOD(SUMPRODUCT(MID(E467,{1,2,3,4,5,6,7,8,9,10,11,12},1)*{2,7,9,1,4,6,3,5,8,2,7,9}),11)-9*(MOD(SUMPRODUCT(MID(E467,{1,2,3,4,5,6,7,8,9,10,11,12},1)*{2,7,9,1,4,6,3,5,8,2,7,9}),11)=10)=--MID(E467,13,1),FALSE)))),"CNP invalid – verifică cifrele. ",IF(E467="","Lipsește CNP-ul. ",""))&amp;IF(COUNTIF('Linii borderou'!$B$5:$B$2004,B467)=0,"Nicio linie pe borderou. ","")&amp;IF(AND(I467="Numerar",N(N467)&gt;Plafon),"Numerar peste plafonul zilnic pentru această persoană ("&amp;FIXED(N467,2)&amp;" lei): plătește prin bancă. ","")))</f>
        <v/>
      </c>
    </row>
    <row r="468" spans="2:15" x14ac:dyDescent="0.2">
      <c r="B468" s="16" t="str">
        <f>IF(D468="","",MAX($B$5:B467)+1)</f>
        <v/>
      </c>
      <c r="C468" s="17"/>
      <c r="D468" s="12"/>
      <c r="E468" s="18"/>
      <c r="F468" s="12"/>
      <c r="G468" s="12"/>
      <c r="H468" s="12"/>
      <c r="I468" s="16"/>
      <c r="J468" s="19" t="str">
        <f>IF(B468="","",SUMIF('Linii borderou'!$B$5:$B$2004,B468,'Linii borderou'!$I$5:$I$2004))</f>
        <v/>
      </c>
      <c r="K468" s="19" t="str">
        <f t="shared" si="28"/>
        <v/>
      </c>
      <c r="L468" s="19" t="str">
        <f t="shared" si="29"/>
        <v/>
      </c>
      <c r="M468" s="19" t="str">
        <f t="shared" si="30"/>
        <v/>
      </c>
      <c r="N468" s="19" t="str">
        <f t="shared" si="31"/>
        <v/>
      </c>
      <c r="O468" s="20" t="str">
        <f>IF(AND(B468="",D468=""),"",TRIM(IF(COUNTIF($B$5:$B$504,B468)&gt;1,"Număr dublat. ","")&amp;IF(OR(C468="",D468="",F468="",G468="",H468="",I468=""),"Date incomplete. ","")&amp;IF(AND(E468&lt;&gt;"",NOT(AND(LEN(E468)=13,ISNUMBER(-E468),IFERROR(MOD(SUMPRODUCT(MID(E468,{1,2,3,4,5,6,7,8,9,10,11,12},1)*{2,7,9,1,4,6,3,5,8,2,7,9}),11)-9*(MOD(SUMPRODUCT(MID(E468,{1,2,3,4,5,6,7,8,9,10,11,12},1)*{2,7,9,1,4,6,3,5,8,2,7,9}),11)=10)=--MID(E468,13,1),FALSE)))),"CNP invalid – verifică cifrele. ",IF(E468="","Lipsește CNP-ul. ",""))&amp;IF(COUNTIF('Linii borderou'!$B$5:$B$2004,B468)=0,"Nicio linie pe borderou. ","")&amp;IF(AND(I468="Numerar",N(N468)&gt;Plafon),"Numerar peste plafonul zilnic pentru această persoană ("&amp;FIXED(N468,2)&amp;" lei): plătește prin bancă. ","")))</f>
        <v/>
      </c>
    </row>
    <row r="469" spans="2:15" x14ac:dyDescent="0.2">
      <c r="B469" s="16" t="str">
        <f>IF(D469="","",MAX($B$5:B468)+1)</f>
        <v/>
      </c>
      <c r="C469" s="17"/>
      <c r="D469" s="12"/>
      <c r="E469" s="18"/>
      <c r="F469" s="12"/>
      <c r="G469" s="12"/>
      <c r="H469" s="12"/>
      <c r="I469" s="16"/>
      <c r="J469" s="19" t="str">
        <f>IF(B469="","",SUMIF('Linii borderou'!$B$5:$B$2004,B469,'Linii borderou'!$I$5:$I$2004))</f>
        <v/>
      </c>
      <c r="K469" s="19" t="str">
        <f t="shared" si="28"/>
        <v/>
      </c>
      <c r="L469" s="19" t="str">
        <f t="shared" si="29"/>
        <v/>
      </c>
      <c r="M469" s="19" t="str">
        <f t="shared" si="30"/>
        <v/>
      </c>
      <c r="N469" s="19" t="str">
        <f t="shared" si="31"/>
        <v/>
      </c>
      <c r="O469" s="20" t="str">
        <f>IF(AND(B469="",D469=""),"",TRIM(IF(COUNTIF($B$5:$B$504,B469)&gt;1,"Număr dublat. ","")&amp;IF(OR(C469="",D469="",F469="",G469="",H469="",I469=""),"Date incomplete. ","")&amp;IF(AND(E469&lt;&gt;"",NOT(AND(LEN(E469)=13,ISNUMBER(-E469),IFERROR(MOD(SUMPRODUCT(MID(E469,{1,2,3,4,5,6,7,8,9,10,11,12},1)*{2,7,9,1,4,6,3,5,8,2,7,9}),11)-9*(MOD(SUMPRODUCT(MID(E469,{1,2,3,4,5,6,7,8,9,10,11,12},1)*{2,7,9,1,4,6,3,5,8,2,7,9}),11)=10)=--MID(E469,13,1),FALSE)))),"CNP invalid – verifică cifrele. ",IF(E469="","Lipsește CNP-ul. ",""))&amp;IF(COUNTIF('Linii borderou'!$B$5:$B$2004,B469)=0,"Nicio linie pe borderou. ","")&amp;IF(AND(I469="Numerar",N(N469)&gt;Plafon),"Numerar peste plafonul zilnic pentru această persoană ("&amp;FIXED(N469,2)&amp;" lei): plătește prin bancă. ","")))</f>
        <v/>
      </c>
    </row>
    <row r="470" spans="2:15" x14ac:dyDescent="0.2">
      <c r="B470" s="16" t="str">
        <f>IF(D470="","",MAX($B$5:B469)+1)</f>
        <v/>
      </c>
      <c r="C470" s="17"/>
      <c r="D470" s="12"/>
      <c r="E470" s="18"/>
      <c r="F470" s="12"/>
      <c r="G470" s="12"/>
      <c r="H470" s="12"/>
      <c r="I470" s="16"/>
      <c r="J470" s="19" t="str">
        <f>IF(B470="","",SUMIF('Linii borderou'!$B$5:$B$2004,B470,'Linii borderou'!$I$5:$I$2004))</f>
        <v/>
      </c>
      <c r="K470" s="19" t="str">
        <f t="shared" si="28"/>
        <v/>
      </c>
      <c r="L470" s="19" t="str">
        <f t="shared" si="29"/>
        <v/>
      </c>
      <c r="M470" s="19" t="str">
        <f t="shared" si="30"/>
        <v/>
      </c>
      <c r="N470" s="19" t="str">
        <f t="shared" si="31"/>
        <v/>
      </c>
      <c r="O470" s="20" t="str">
        <f>IF(AND(B470="",D470=""),"",TRIM(IF(COUNTIF($B$5:$B$504,B470)&gt;1,"Număr dublat. ","")&amp;IF(OR(C470="",D470="",F470="",G470="",H470="",I470=""),"Date incomplete. ","")&amp;IF(AND(E470&lt;&gt;"",NOT(AND(LEN(E470)=13,ISNUMBER(-E470),IFERROR(MOD(SUMPRODUCT(MID(E470,{1,2,3,4,5,6,7,8,9,10,11,12},1)*{2,7,9,1,4,6,3,5,8,2,7,9}),11)-9*(MOD(SUMPRODUCT(MID(E470,{1,2,3,4,5,6,7,8,9,10,11,12},1)*{2,7,9,1,4,6,3,5,8,2,7,9}),11)=10)=--MID(E470,13,1),FALSE)))),"CNP invalid – verifică cifrele. ",IF(E470="","Lipsește CNP-ul. ",""))&amp;IF(COUNTIF('Linii borderou'!$B$5:$B$2004,B470)=0,"Nicio linie pe borderou. ","")&amp;IF(AND(I470="Numerar",N(N470)&gt;Plafon),"Numerar peste plafonul zilnic pentru această persoană ("&amp;FIXED(N470,2)&amp;" lei): plătește prin bancă. ","")))</f>
        <v/>
      </c>
    </row>
    <row r="471" spans="2:15" x14ac:dyDescent="0.2">
      <c r="B471" s="16" t="str">
        <f>IF(D471="","",MAX($B$5:B470)+1)</f>
        <v/>
      </c>
      <c r="C471" s="17"/>
      <c r="D471" s="12"/>
      <c r="E471" s="18"/>
      <c r="F471" s="12"/>
      <c r="G471" s="12"/>
      <c r="H471" s="12"/>
      <c r="I471" s="16"/>
      <c r="J471" s="19" t="str">
        <f>IF(B471="","",SUMIF('Linii borderou'!$B$5:$B$2004,B471,'Linii borderou'!$I$5:$I$2004))</f>
        <v/>
      </c>
      <c r="K471" s="19" t="str">
        <f t="shared" si="28"/>
        <v/>
      </c>
      <c r="L471" s="19" t="str">
        <f t="shared" si="29"/>
        <v/>
      </c>
      <c r="M471" s="19" t="str">
        <f t="shared" si="30"/>
        <v/>
      </c>
      <c r="N471" s="19" t="str">
        <f t="shared" si="31"/>
        <v/>
      </c>
      <c r="O471" s="20" t="str">
        <f>IF(AND(B471="",D471=""),"",TRIM(IF(COUNTIF($B$5:$B$504,B471)&gt;1,"Număr dublat. ","")&amp;IF(OR(C471="",D471="",F471="",G471="",H471="",I471=""),"Date incomplete. ","")&amp;IF(AND(E471&lt;&gt;"",NOT(AND(LEN(E471)=13,ISNUMBER(-E471),IFERROR(MOD(SUMPRODUCT(MID(E471,{1,2,3,4,5,6,7,8,9,10,11,12},1)*{2,7,9,1,4,6,3,5,8,2,7,9}),11)-9*(MOD(SUMPRODUCT(MID(E471,{1,2,3,4,5,6,7,8,9,10,11,12},1)*{2,7,9,1,4,6,3,5,8,2,7,9}),11)=10)=--MID(E471,13,1),FALSE)))),"CNP invalid – verifică cifrele. ",IF(E471="","Lipsește CNP-ul. ",""))&amp;IF(COUNTIF('Linii borderou'!$B$5:$B$2004,B471)=0,"Nicio linie pe borderou. ","")&amp;IF(AND(I471="Numerar",N(N471)&gt;Plafon),"Numerar peste plafonul zilnic pentru această persoană ("&amp;FIXED(N471,2)&amp;" lei): plătește prin bancă. ","")))</f>
        <v/>
      </c>
    </row>
    <row r="472" spans="2:15" x14ac:dyDescent="0.2">
      <c r="B472" s="16" t="str">
        <f>IF(D472="","",MAX($B$5:B471)+1)</f>
        <v/>
      </c>
      <c r="C472" s="17"/>
      <c r="D472" s="12"/>
      <c r="E472" s="18"/>
      <c r="F472" s="12"/>
      <c r="G472" s="12"/>
      <c r="H472" s="12"/>
      <c r="I472" s="16"/>
      <c r="J472" s="19" t="str">
        <f>IF(B472="","",SUMIF('Linii borderou'!$B$5:$B$2004,B472,'Linii borderou'!$I$5:$I$2004))</f>
        <v/>
      </c>
      <c r="K472" s="19" t="str">
        <f t="shared" si="28"/>
        <v/>
      </c>
      <c r="L472" s="19" t="str">
        <f t="shared" si="29"/>
        <v/>
      </c>
      <c r="M472" s="19" t="str">
        <f t="shared" si="30"/>
        <v/>
      </c>
      <c r="N472" s="19" t="str">
        <f t="shared" si="31"/>
        <v/>
      </c>
      <c r="O472" s="20" t="str">
        <f>IF(AND(B472="",D472=""),"",TRIM(IF(COUNTIF($B$5:$B$504,B472)&gt;1,"Număr dublat. ","")&amp;IF(OR(C472="",D472="",F472="",G472="",H472="",I472=""),"Date incomplete. ","")&amp;IF(AND(E472&lt;&gt;"",NOT(AND(LEN(E472)=13,ISNUMBER(-E472),IFERROR(MOD(SUMPRODUCT(MID(E472,{1,2,3,4,5,6,7,8,9,10,11,12},1)*{2,7,9,1,4,6,3,5,8,2,7,9}),11)-9*(MOD(SUMPRODUCT(MID(E472,{1,2,3,4,5,6,7,8,9,10,11,12},1)*{2,7,9,1,4,6,3,5,8,2,7,9}),11)=10)=--MID(E472,13,1),FALSE)))),"CNP invalid – verifică cifrele. ",IF(E472="","Lipsește CNP-ul. ",""))&amp;IF(COUNTIF('Linii borderou'!$B$5:$B$2004,B472)=0,"Nicio linie pe borderou. ","")&amp;IF(AND(I472="Numerar",N(N472)&gt;Plafon),"Numerar peste plafonul zilnic pentru această persoană ("&amp;FIXED(N472,2)&amp;" lei): plătește prin bancă. ","")))</f>
        <v/>
      </c>
    </row>
    <row r="473" spans="2:15" x14ac:dyDescent="0.2">
      <c r="B473" s="16" t="str">
        <f>IF(D473="","",MAX($B$5:B472)+1)</f>
        <v/>
      </c>
      <c r="C473" s="17"/>
      <c r="D473" s="12"/>
      <c r="E473" s="18"/>
      <c r="F473" s="12"/>
      <c r="G473" s="12"/>
      <c r="H473" s="12"/>
      <c r="I473" s="16"/>
      <c r="J473" s="19" t="str">
        <f>IF(B473="","",SUMIF('Linii borderou'!$B$5:$B$2004,B473,'Linii borderou'!$I$5:$I$2004))</f>
        <v/>
      </c>
      <c r="K473" s="19" t="str">
        <f t="shared" si="28"/>
        <v/>
      </c>
      <c r="L473" s="19" t="str">
        <f t="shared" si="29"/>
        <v/>
      </c>
      <c r="M473" s="19" t="str">
        <f t="shared" si="30"/>
        <v/>
      </c>
      <c r="N473" s="19" t="str">
        <f t="shared" si="31"/>
        <v/>
      </c>
      <c r="O473" s="20" t="str">
        <f>IF(AND(B473="",D473=""),"",TRIM(IF(COUNTIF($B$5:$B$504,B473)&gt;1,"Număr dublat. ","")&amp;IF(OR(C473="",D473="",F473="",G473="",H473="",I473=""),"Date incomplete. ","")&amp;IF(AND(E473&lt;&gt;"",NOT(AND(LEN(E473)=13,ISNUMBER(-E473),IFERROR(MOD(SUMPRODUCT(MID(E473,{1,2,3,4,5,6,7,8,9,10,11,12},1)*{2,7,9,1,4,6,3,5,8,2,7,9}),11)-9*(MOD(SUMPRODUCT(MID(E473,{1,2,3,4,5,6,7,8,9,10,11,12},1)*{2,7,9,1,4,6,3,5,8,2,7,9}),11)=10)=--MID(E473,13,1),FALSE)))),"CNP invalid – verifică cifrele. ",IF(E473="","Lipsește CNP-ul. ",""))&amp;IF(COUNTIF('Linii borderou'!$B$5:$B$2004,B473)=0,"Nicio linie pe borderou. ","")&amp;IF(AND(I473="Numerar",N(N473)&gt;Plafon),"Numerar peste plafonul zilnic pentru această persoană ("&amp;FIXED(N473,2)&amp;" lei): plătește prin bancă. ","")))</f>
        <v/>
      </c>
    </row>
    <row r="474" spans="2:15" x14ac:dyDescent="0.2">
      <c r="B474" s="16" t="str">
        <f>IF(D474="","",MAX($B$5:B473)+1)</f>
        <v/>
      </c>
      <c r="C474" s="17"/>
      <c r="D474" s="12"/>
      <c r="E474" s="18"/>
      <c r="F474" s="12"/>
      <c r="G474" s="12"/>
      <c r="H474" s="12"/>
      <c r="I474" s="16"/>
      <c r="J474" s="19" t="str">
        <f>IF(B474="","",SUMIF('Linii borderou'!$B$5:$B$2004,B474,'Linii borderou'!$I$5:$I$2004))</f>
        <v/>
      </c>
      <c r="K474" s="19" t="str">
        <f t="shared" si="28"/>
        <v/>
      </c>
      <c r="L474" s="19" t="str">
        <f t="shared" si="29"/>
        <v/>
      </c>
      <c r="M474" s="19" t="str">
        <f t="shared" si="30"/>
        <v/>
      </c>
      <c r="N474" s="19" t="str">
        <f t="shared" si="31"/>
        <v/>
      </c>
      <c r="O474" s="20" t="str">
        <f>IF(AND(B474="",D474=""),"",TRIM(IF(COUNTIF($B$5:$B$504,B474)&gt;1,"Număr dublat. ","")&amp;IF(OR(C474="",D474="",F474="",G474="",H474="",I474=""),"Date incomplete. ","")&amp;IF(AND(E474&lt;&gt;"",NOT(AND(LEN(E474)=13,ISNUMBER(-E474),IFERROR(MOD(SUMPRODUCT(MID(E474,{1,2,3,4,5,6,7,8,9,10,11,12},1)*{2,7,9,1,4,6,3,5,8,2,7,9}),11)-9*(MOD(SUMPRODUCT(MID(E474,{1,2,3,4,5,6,7,8,9,10,11,12},1)*{2,7,9,1,4,6,3,5,8,2,7,9}),11)=10)=--MID(E474,13,1),FALSE)))),"CNP invalid – verifică cifrele. ",IF(E474="","Lipsește CNP-ul. ",""))&amp;IF(COUNTIF('Linii borderou'!$B$5:$B$2004,B474)=0,"Nicio linie pe borderou. ","")&amp;IF(AND(I474="Numerar",N(N474)&gt;Plafon),"Numerar peste plafonul zilnic pentru această persoană ("&amp;FIXED(N474,2)&amp;" lei): plătește prin bancă. ","")))</f>
        <v/>
      </c>
    </row>
    <row r="475" spans="2:15" x14ac:dyDescent="0.2">
      <c r="B475" s="16" t="str">
        <f>IF(D475="","",MAX($B$5:B474)+1)</f>
        <v/>
      </c>
      <c r="C475" s="17"/>
      <c r="D475" s="12"/>
      <c r="E475" s="18"/>
      <c r="F475" s="12"/>
      <c r="G475" s="12"/>
      <c r="H475" s="12"/>
      <c r="I475" s="16"/>
      <c r="J475" s="19" t="str">
        <f>IF(B475="","",SUMIF('Linii borderou'!$B$5:$B$2004,B475,'Linii borderou'!$I$5:$I$2004))</f>
        <v/>
      </c>
      <c r="K475" s="19" t="str">
        <f t="shared" si="28"/>
        <v/>
      </c>
      <c r="L475" s="19" t="str">
        <f t="shared" si="29"/>
        <v/>
      </c>
      <c r="M475" s="19" t="str">
        <f t="shared" si="30"/>
        <v/>
      </c>
      <c r="N475" s="19" t="str">
        <f t="shared" si="31"/>
        <v/>
      </c>
      <c r="O475" s="20" t="str">
        <f>IF(AND(B475="",D475=""),"",TRIM(IF(COUNTIF($B$5:$B$504,B475)&gt;1,"Număr dublat. ","")&amp;IF(OR(C475="",D475="",F475="",G475="",H475="",I475=""),"Date incomplete. ","")&amp;IF(AND(E475&lt;&gt;"",NOT(AND(LEN(E475)=13,ISNUMBER(-E475),IFERROR(MOD(SUMPRODUCT(MID(E475,{1,2,3,4,5,6,7,8,9,10,11,12},1)*{2,7,9,1,4,6,3,5,8,2,7,9}),11)-9*(MOD(SUMPRODUCT(MID(E475,{1,2,3,4,5,6,7,8,9,10,11,12},1)*{2,7,9,1,4,6,3,5,8,2,7,9}),11)=10)=--MID(E475,13,1),FALSE)))),"CNP invalid – verifică cifrele. ",IF(E475="","Lipsește CNP-ul. ",""))&amp;IF(COUNTIF('Linii borderou'!$B$5:$B$2004,B475)=0,"Nicio linie pe borderou. ","")&amp;IF(AND(I475="Numerar",N(N475)&gt;Plafon),"Numerar peste plafonul zilnic pentru această persoană ("&amp;FIXED(N475,2)&amp;" lei): plătește prin bancă. ","")))</f>
        <v/>
      </c>
    </row>
    <row r="476" spans="2:15" x14ac:dyDescent="0.2">
      <c r="B476" s="16" t="str">
        <f>IF(D476="","",MAX($B$5:B475)+1)</f>
        <v/>
      </c>
      <c r="C476" s="17"/>
      <c r="D476" s="12"/>
      <c r="E476" s="18"/>
      <c r="F476" s="12"/>
      <c r="G476" s="12"/>
      <c r="H476" s="12"/>
      <c r="I476" s="16"/>
      <c r="J476" s="19" t="str">
        <f>IF(B476="","",SUMIF('Linii borderou'!$B$5:$B$2004,B476,'Linii borderou'!$I$5:$I$2004))</f>
        <v/>
      </c>
      <c r="K476" s="19" t="str">
        <f t="shared" si="28"/>
        <v/>
      </c>
      <c r="L476" s="19" t="str">
        <f t="shared" si="29"/>
        <v/>
      </c>
      <c r="M476" s="19" t="str">
        <f t="shared" si="30"/>
        <v/>
      </c>
      <c r="N476" s="19" t="str">
        <f t="shared" si="31"/>
        <v/>
      </c>
      <c r="O476" s="20" t="str">
        <f>IF(AND(B476="",D476=""),"",TRIM(IF(COUNTIF($B$5:$B$504,B476)&gt;1,"Număr dublat. ","")&amp;IF(OR(C476="",D476="",F476="",G476="",H476="",I476=""),"Date incomplete. ","")&amp;IF(AND(E476&lt;&gt;"",NOT(AND(LEN(E476)=13,ISNUMBER(-E476),IFERROR(MOD(SUMPRODUCT(MID(E476,{1,2,3,4,5,6,7,8,9,10,11,12},1)*{2,7,9,1,4,6,3,5,8,2,7,9}),11)-9*(MOD(SUMPRODUCT(MID(E476,{1,2,3,4,5,6,7,8,9,10,11,12},1)*{2,7,9,1,4,6,3,5,8,2,7,9}),11)=10)=--MID(E476,13,1),FALSE)))),"CNP invalid – verifică cifrele. ",IF(E476="","Lipsește CNP-ul. ",""))&amp;IF(COUNTIF('Linii borderou'!$B$5:$B$2004,B476)=0,"Nicio linie pe borderou. ","")&amp;IF(AND(I476="Numerar",N(N476)&gt;Plafon),"Numerar peste plafonul zilnic pentru această persoană ("&amp;FIXED(N476,2)&amp;" lei): plătește prin bancă. ","")))</f>
        <v/>
      </c>
    </row>
    <row r="477" spans="2:15" x14ac:dyDescent="0.2">
      <c r="B477" s="16" t="str">
        <f>IF(D477="","",MAX($B$5:B476)+1)</f>
        <v/>
      </c>
      <c r="C477" s="17"/>
      <c r="D477" s="12"/>
      <c r="E477" s="18"/>
      <c r="F477" s="12"/>
      <c r="G477" s="12"/>
      <c r="H477" s="12"/>
      <c r="I477" s="16"/>
      <c r="J477" s="19" t="str">
        <f>IF(B477="","",SUMIF('Linii borderou'!$B$5:$B$2004,B477,'Linii borderou'!$I$5:$I$2004))</f>
        <v/>
      </c>
      <c r="K477" s="19" t="str">
        <f t="shared" si="28"/>
        <v/>
      </c>
      <c r="L477" s="19" t="str">
        <f t="shared" si="29"/>
        <v/>
      </c>
      <c r="M477" s="19" t="str">
        <f t="shared" si="30"/>
        <v/>
      </c>
      <c r="N477" s="19" t="str">
        <f t="shared" si="31"/>
        <v/>
      </c>
      <c r="O477" s="20" t="str">
        <f>IF(AND(B477="",D477=""),"",TRIM(IF(COUNTIF($B$5:$B$504,B477)&gt;1,"Număr dublat. ","")&amp;IF(OR(C477="",D477="",F477="",G477="",H477="",I477=""),"Date incomplete. ","")&amp;IF(AND(E477&lt;&gt;"",NOT(AND(LEN(E477)=13,ISNUMBER(-E477),IFERROR(MOD(SUMPRODUCT(MID(E477,{1,2,3,4,5,6,7,8,9,10,11,12},1)*{2,7,9,1,4,6,3,5,8,2,7,9}),11)-9*(MOD(SUMPRODUCT(MID(E477,{1,2,3,4,5,6,7,8,9,10,11,12},1)*{2,7,9,1,4,6,3,5,8,2,7,9}),11)=10)=--MID(E477,13,1),FALSE)))),"CNP invalid – verifică cifrele. ",IF(E477="","Lipsește CNP-ul. ",""))&amp;IF(COUNTIF('Linii borderou'!$B$5:$B$2004,B477)=0,"Nicio linie pe borderou. ","")&amp;IF(AND(I477="Numerar",N(N477)&gt;Plafon),"Numerar peste plafonul zilnic pentru această persoană ("&amp;FIXED(N477,2)&amp;" lei): plătește prin bancă. ","")))</f>
        <v/>
      </c>
    </row>
    <row r="478" spans="2:15" x14ac:dyDescent="0.2">
      <c r="B478" s="16" t="str">
        <f>IF(D478="","",MAX($B$5:B477)+1)</f>
        <v/>
      </c>
      <c r="C478" s="17"/>
      <c r="D478" s="12"/>
      <c r="E478" s="18"/>
      <c r="F478" s="12"/>
      <c r="G478" s="12"/>
      <c r="H478" s="12"/>
      <c r="I478" s="16"/>
      <c r="J478" s="19" t="str">
        <f>IF(B478="","",SUMIF('Linii borderou'!$B$5:$B$2004,B478,'Linii borderou'!$I$5:$I$2004))</f>
        <v/>
      </c>
      <c r="K478" s="19" t="str">
        <f t="shared" si="28"/>
        <v/>
      </c>
      <c r="L478" s="19" t="str">
        <f t="shared" si="29"/>
        <v/>
      </c>
      <c r="M478" s="19" t="str">
        <f t="shared" si="30"/>
        <v/>
      </c>
      <c r="N478" s="19" t="str">
        <f t="shared" si="31"/>
        <v/>
      </c>
      <c r="O478" s="20" t="str">
        <f>IF(AND(B478="",D478=""),"",TRIM(IF(COUNTIF($B$5:$B$504,B478)&gt;1,"Număr dublat. ","")&amp;IF(OR(C478="",D478="",F478="",G478="",H478="",I478=""),"Date incomplete. ","")&amp;IF(AND(E478&lt;&gt;"",NOT(AND(LEN(E478)=13,ISNUMBER(-E478),IFERROR(MOD(SUMPRODUCT(MID(E478,{1,2,3,4,5,6,7,8,9,10,11,12},1)*{2,7,9,1,4,6,3,5,8,2,7,9}),11)-9*(MOD(SUMPRODUCT(MID(E478,{1,2,3,4,5,6,7,8,9,10,11,12},1)*{2,7,9,1,4,6,3,5,8,2,7,9}),11)=10)=--MID(E478,13,1),FALSE)))),"CNP invalid – verifică cifrele. ",IF(E478="","Lipsește CNP-ul. ",""))&amp;IF(COUNTIF('Linii borderou'!$B$5:$B$2004,B478)=0,"Nicio linie pe borderou. ","")&amp;IF(AND(I478="Numerar",N(N478)&gt;Plafon),"Numerar peste plafonul zilnic pentru această persoană ("&amp;FIXED(N478,2)&amp;" lei): plătește prin bancă. ","")))</f>
        <v/>
      </c>
    </row>
    <row r="479" spans="2:15" x14ac:dyDescent="0.2">
      <c r="B479" s="16" t="str">
        <f>IF(D479="","",MAX($B$5:B478)+1)</f>
        <v/>
      </c>
      <c r="C479" s="17"/>
      <c r="D479" s="12"/>
      <c r="E479" s="18"/>
      <c r="F479" s="12"/>
      <c r="G479" s="12"/>
      <c r="H479" s="12"/>
      <c r="I479" s="16"/>
      <c r="J479" s="19" t="str">
        <f>IF(B479="","",SUMIF('Linii borderou'!$B$5:$B$2004,B479,'Linii borderou'!$I$5:$I$2004))</f>
        <v/>
      </c>
      <c r="K479" s="19" t="str">
        <f t="shared" si="28"/>
        <v/>
      </c>
      <c r="L479" s="19" t="str">
        <f t="shared" si="29"/>
        <v/>
      </c>
      <c r="M479" s="19" t="str">
        <f t="shared" si="30"/>
        <v/>
      </c>
      <c r="N479" s="19" t="str">
        <f t="shared" si="31"/>
        <v/>
      </c>
      <c r="O479" s="20" t="str">
        <f>IF(AND(B479="",D479=""),"",TRIM(IF(COUNTIF($B$5:$B$504,B479)&gt;1,"Număr dublat. ","")&amp;IF(OR(C479="",D479="",F479="",G479="",H479="",I479=""),"Date incomplete. ","")&amp;IF(AND(E479&lt;&gt;"",NOT(AND(LEN(E479)=13,ISNUMBER(-E479),IFERROR(MOD(SUMPRODUCT(MID(E479,{1,2,3,4,5,6,7,8,9,10,11,12},1)*{2,7,9,1,4,6,3,5,8,2,7,9}),11)-9*(MOD(SUMPRODUCT(MID(E479,{1,2,3,4,5,6,7,8,9,10,11,12},1)*{2,7,9,1,4,6,3,5,8,2,7,9}),11)=10)=--MID(E479,13,1),FALSE)))),"CNP invalid – verifică cifrele. ",IF(E479="","Lipsește CNP-ul. ",""))&amp;IF(COUNTIF('Linii borderou'!$B$5:$B$2004,B479)=0,"Nicio linie pe borderou. ","")&amp;IF(AND(I479="Numerar",N(N479)&gt;Plafon),"Numerar peste plafonul zilnic pentru această persoană ("&amp;FIXED(N479,2)&amp;" lei): plătește prin bancă. ","")))</f>
        <v/>
      </c>
    </row>
    <row r="480" spans="2:15" x14ac:dyDescent="0.2">
      <c r="B480" s="16" t="str">
        <f>IF(D480="","",MAX($B$5:B479)+1)</f>
        <v/>
      </c>
      <c r="C480" s="17"/>
      <c r="D480" s="12"/>
      <c r="E480" s="18"/>
      <c r="F480" s="12"/>
      <c r="G480" s="12"/>
      <c r="H480" s="12"/>
      <c r="I480" s="16"/>
      <c r="J480" s="19" t="str">
        <f>IF(B480="","",SUMIF('Linii borderou'!$B$5:$B$2004,B480,'Linii borderou'!$I$5:$I$2004))</f>
        <v/>
      </c>
      <c r="K480" s="19" t="str">
        <f t="shared" si="28"/>
        <v/>
      </c>
      <c r="L480" s="19" t="str">
        <f t="shared" si="29"/>
        <v/>
      </c>
      <c r="M480" s="19" t="str">
        <f t="shared" si="30"/>
        <v/>
      </c>
      <c r="N480" s="19" t="str">
        <f t="shared" si="31"/>
        <v/>
      </c>
      <c r="O480" s="20" t="str">
        <f>IF(AND(B480="",D480=""),"",TRIM(IF(COUNTIF($B$5:$B$504,B480)&gt;1,"Număr dublat. ","")&amp;IF(OR(C480="",D480="",F480="",G480="",H480="",I480=""),"Date incomplete. ","")&amp;IF(AND(E480&lt;&gt;"",NOT(AND(LEN(E480)=13,ISNUMBER(-E480),IFERROR(MOD(SUMPRODUCT(MID(E480,{1,2,3,4,5,6,7,8,9,10,11,12},1)*{2,7,9,1,4,6,3,5,8,2,7,9}),11)-9*(MOD(SUMPRODUCT(MID(E480,{1,2,3,4,5,6,7,8,9,10,11,12},1)*{2,7,9,1,4,6,3,5,8,2,7,9}),11)=10)=--MID(E480,13,1),FALSE)))),"CNP invalid – verifică cifrele. ",IF(E480="","Lipsește CNP-ul. ",""))&amp;IF(COUNTIF('Linii borderou'!$B$5:$B$2004,B480)=0,"Nicio linie pe borderou. ","")&amp;IF(AND(I480="Numerar",N(N480)&gt;Plafon),"Numerar peste plafonul zilnic pentru această persoană ("&amp;FIXED(N480,2)&amp;" lei): plătește prin bancă. ","")))</f>
        <v/>
      </c>
    </row>
    <row r="481" spans="2:15" x14ac:dyDescent="0.2">
      <c r="B481" s="16" t="str">
        <f>IF(D481="","",MAX($B$5:B480)+1)</f>
        <v/>
      </c>
      <c r="C481" s="17"/>
      <c r="D481" s="12"/>
      <c r="E481" s="18"/>
      <c r="F481" s="12"/>
      <c r="G481" s="12"/>
      <c r="H481" s="12"/>
      <c r="I481" s="16"/>
      <c r="J481" s="19" t="str">
        <f>IF(B481="","",SUMIF('Linii borderou'!$B$5:$B$2004,B481,'Linii borderou'!$I$5:$I$2004))</f>
        <v/>
      </c>
      <c r="K481" s="19" t="str">
        <f t="shared" si="28"/>
        <v/>
      </c>
      <c r="L481" s="19" t="str">
        <f t="shared" si="29"/>
        <v/>
      </c>
      <c r="M481" s="19" t="str">
        <f t="shared" si="30"/>
        <v/>
      </c>
      <c r="N481" s="19" t="str">
        <f t="shared" si="31"/>
        <v/>
      </c>
      <c r="O481" s="20" t="str">
        <f>IF(AND(B481="",D481=""),"",TRIM(IF(COUNTIF($B$5:$B$504,B481)&gt;1,"Număr dublat. ","")&amp;IF(OR(C481="",D481="",F481="",G481="",H481="",I481=""),"Date incomplete. ","")&amp;IF(AND(E481&lt;&gt;"",NOT(AND(LEN(E481)=13,ISNUMBER(-E481),IFERROR(MOD(SUMPRODUCT(MID(E481,{1,2,3,4,5,6,7,8,9,10,11,12},1)*{2,7,9,1,4,6,3,5,8,2,7,9}),11)-9*(MOD(SUMPRODUCT(MID(E481,{1,2,3,4,5,6,7,8,9,10,11,12},1)*{2,7,9,1,4,6,3,5,8,2,7,9}),11)=10)=--MID(E481,13,1),FALSE)))),"CNP invalid – verifică cifrele. ",IF(E481="","Lipsește CNP-ul. ",""))&amp;IF(COUNTIF('Linii borderou'!$B$5:$B$2004,B481)=0,"Nicio linie pe borderou. ","")&amp;IF(AND(I481="Numerar",N(N481)&gt;Plafon),"Numerar peste plafonul zilnic pentru această persoană ("&amp;FIXED(N481,2)&amp;" lei): plătește prin bancă. ","")))</f>
        <v/>
      </c>
    </row>
    <row r="482" spans="2:15" x14ac:dyDescent="0.2">
      <c r="B482" s="16" t="str">
        <f>IF(D482="","",MAX($B$5:B481)+1)</f>
        <v/>
      </c>
      <c r="C482" s="17"/>
      <c r="D482" s="12"/>
      <c r="E482" s="18"/>
      <c r="F482" s="12"/>
      <c r="G482" s="12"/>
      <c r="H482" s="12"/>
      <c r="I482" s="16"/>
      <c r="J482" s="19" t="str">
        <f>IF(B482="","",SUMIF('Linii borderou'!$B$5:$B$2004,B482,'Linii borderou'!$I$5:$I$2004))</f>
        <v/>
      </c>
      <c r="K482" s="19" t="str">
        <f t="shared" si="28"/>
        <v/>
      </c>
      <c r="L482" s="19" t="str">
        <f t="shared" si="29"/>
        <v/>
      </c>
      <c r="M482" s="19" t="str">
        <f t="shared" si="30"/>
        <v/>
      </c>
      <c r="N482" s="19" t="str">
        <f t="shared" si="31"/>
        <v/>
      </c>
      <c r="O482" s="20" t="str">
        <f>IF(AND(B482="",D482=""),"",TRIM(IF(COUNTIF($B$5:$B$504,B482)&gt;1,"Număr dublat. ","")&amp;IF(OR(C482="",D482="",F482="",G482="",H482="",I482=""),"Date incomplete. ","")&amp;IF(AND(E482&lt;&gt;"",NOT(AND(LEN(E482)=13,ISNUMBER(-E482),IFERROR(MOD(SUMPRODUCT(MID(E482,{1,2,3,4,5,6,7,8,9,10,11,12},1)*{2,7,9,1,4,6,3,5,8,2,7,9}),11)-9*(MOD(SUMPRODUCT(MID(E482,{1,2,3,4,5,6,7,8,9,10,11,12},1)*{2,7,9,1,4,6,3,5,8,2,7,9}),11)=10)=--MID(E482,13,1),FALSE)))),"CNP invalid – verifică cifrele. ",IF(E482="","Lipsește CNP-ul. ",""))&amp;IF(COUNTIF('Linii borderou'!$B$5:$B$2004,B482)=0,"Nicio linie pe borderou. ","")&amp;IF(AND(I482="Numerar",N(N482)&gt;Plafon),"Numerar peste plafonul zilnic pentru această persoană ("&amp;FIXED(N482,2)&amp;" lei): plătește prin bancă. ","")))</f>
        <v/>
      </c>
    </row>
    <row r="483" spans="2:15" x14ac:dyDescent="0.2">
      <c r="B483" s="16" t="str">
        <f>IF(D483="","",MAX($B$5:B482)+1)</f>
        <v/>
      </c>
      <c r="C483" s="17"/>
      <c r="D483" s="12"/>
      <c r="E483" s="18"/>
      <c r="F483" s="12"/>
      <c r="G483" s="12"/>
      <c r="H483" s="12"/>
      <c r="I483" s="16"/>
      <c r="J483" s="19" t="str">
        <f>IF(B483="","",SUMIF('Linii borderou'!$B$5:$B$2004,B483,'Linii borderou'!$I$5:$I$2004))</f>
        <v/>
      </c>
      <c r="K483" s="19" t="str">
        <f t="shared" si="28"/>
        <v/>
      </c>
      <c r="L483" s="19" t="str">
        <f t="shared" si="29"/>
        <v/>
      </c>
      <c r="M483" s="19" t="str">
        <f t="shared" si="30"/>
        <v/>
      </c>
      <c r="N483" s="19" t="str">
        <f t="shared" si="31"/>
        <v/>
      </c>
      <c r="O483" s="20" t="str">
        <f>IF(AND(B483="",D483=""),"",TRIM(IF(COUNTIF($B$5:$B$504,B483)&gt;1,"Număr dublat. ","")&amp;IF(OR(C483="",D483="",F483="",G483="",H483="",I483=""),"Date incomplete. ","")&amp;IF(AND(E483&lt;&gt;"",NOT(AND(LEN(E483)=13,ISNUMBER(-E483),IFERROR(MOD(SUMPRODUCT(MID(E483,{1,2,3,4,5,6,7,8,9,10,11,12},1)*{2,7,9,1,4,6,3,5,8,2,7,9}),11)-9*(MOD(SUMPRODUCT(MID(E483,{1,2,3,4,5,6,7,8,9,10,11,12},1)*{2,7,9,1,4,6,3,5,8,2,7,9}),11)=10)=--MID(E483,13,1),FALSE)))),"CNP invalid – verifică cifrele. ",IF(E483="","Lipsește CNP-ul. ",""))&amp;IF(COUNTIF('Linii borderou'!$B$5:$B$2004,B483)=0,"Nicio linie pe borderou. ","")&amp;IF(AND(I483="Numerar",N(N483)&gt;Plafon),"Numerar peste plafonul zilnic pentru această persoană ("&amp;FIXED(N483,2)&amp;" lei): plătește prin bancă. ","")))</f>
        <v/>
      </c>
    </row>
    <row r="484" spans="2:15" x14ac:dyDescent="0.2">
      <c r="B484" s="16" t="str">
        <f>IF(D484="","",MAX($B$5:B483)+1)</f>
        <v/>
      </c>
      <c r="C484" s="17"/>
      <c r="D484" s="12"/>
      <c r="E484" s="18"/>
      <c r="F484" s="12"/>
      <c r="G484" s="12"/>
      <c r="H484" s="12"/>
      <c r="I484" s="16"/>
      <c r="J484" s="19" t="str">
        <f>IF(B484="","",SUMIF('Linii borderou'!$B$5:$B$2004,B484,'Linii borderou'!$I$5:$I$2004))</f>
        <v/>
      </c>
      <c r="K484" s="19" t="str">
        <f t="shared" si="28"/>
        <v/>
      </c>
      <c r="L484" s="19" t="str">
        <f t="shared" si="29"/>
        <v/>
      </c>
      <c r="M484" s="19" t="str">
        <f t="shared" si="30"/>
        <v/>
      </c>
      <c r="N484" s="19" t="str">
        <f t="shared" si="31"/>
        <v/>
      </c>
      <c r="O484" s="20" t="str">
        <f>IF(AND(B484="",D484=""),"",TRIM(IF(COUNTIF($B$5:$B$504,B484)&gt;1,"Număr dublat. ","")&amp;IF(OR(C484="",D484="",F484="",G484="",H484="",I484=""),"Date incomplete. ","")&amp;IF(AND(E484&lt;&gt;"",NOT(AND(LEN(E484)=13,ISNUMBER(-E484),IFERROR(MOD(SUMPRODUCT(MID(E484,{1,2,3,4,5,6,7,8,9,10,11,12},1)*{2,7,9,1,4,6,3,5,8,2,7,9}),11)-9*(MOD(SUMPRODUCT(MID(E484,{1,2,3,4,5,6,7,8,9,10,11,12},1)*{2,7,9,1,4,6,3,5,8,2,7,9}),11)=10)=--MID(E484,13,1),FALSE)))),"CNP invalid – verifică cifrele. ",IF(E484="","Lipsește CNP-ul. ",""))&amp;IF(COUNTIF('Linii borderou'!$B$5:$B$2004,B484)=0,"Nicio linie pe borderou. ","")&amp;IF(AND(I484="Numerar",N(N484)&gt;Plafon),"Numerar peste plafonul zilnic pentru această persoană ("&amp;FIXED(N484,2)&amp;" lei): plătește prin bancă. ","")))</f>
        <v/>
      </c>
    </row>
    <row r="485" spans="2:15" x14ac:dyDescent="0.2">
      <c r="B485" s="16" t="str">
        <f>IF(D485="","",MAX($B$5:B484)+1)</f>
        <v/>
      </c>
      <c r="C485" s="17"/>
      <c r="D485" s="12"/>
      <c r="E485" s="18"/>
      <c r="F485" s="12"/>
      <c r="G485" s="12"/>
      <c r="H485" s="12"/>
      <c r="I485" s="16"/>
      <c r="J485" s="19" t="str">
        <f>IF(B485="","",SUMIF('Linii borderou'!$B$5:$B$2004,B485,'Linii borderou'!$I$5:$I$2004))</f>
        <v/>
      </c>
      <c r="K485" s="19" t="str">
        <f t="shared" si="28"/>
        <v/>
      </c>
      <c r="L485" s="19" t="str">
        <f t="shared" si="29"/>
        <v/>
      </c>
      <c r="M485" s="19" t="str">
        <f t="shared" si="30"/>
        <v/>
      </c>
      <c r="N485" s="19" t="str">
        <f t="shared" si="31"/>
        <v/>
      </c>
      <c r="O485" s="20" t="str">
        <f>IF(AND(B485="",D485=""),"",TRIM(IF(COUNTIF($B$5:$B$504,B485)&gt;1,"Număr dublat. ","")&amp;IF(OR(C485="",D485="",F485="",G485="",H485="",I485=""),"Date incomplete. ","")&amp;IF(AND(E485&lt;&gt;"",NOT(AND(LEN(E485)=13,ISNUMBER(-E485),IFERROR(MOD(SUMPRODUCT(MID(E485,{1,2,3,4,5,6,7,8,9,10,11,12},1)*{2,7,9,1,4,6,3,5,8,2,7,9}),11)-9*(MOD(SUMPRODUCT(MID(E485,{1,2,3,4,5,6,7,8,9,10,11,12},1)*{2,7,9,1,4,6,3,5,8,2,7,9}),11)=10)=--MID(E485,13,1),FALSE)))),"CNP invalid – verifică cifrele. ",IF(E485="","Lipsește CNP-ul. ",""))&amp;IF(COUNTIF('Linii borderou'!$B$5:$B$2004,B485)=0,"Nicio linie pe borderou. ","")&amp;IF(AND(I485="Numerar",N(N485)&gt;Plafon),"Numerar peste plafonul zilnic pentru această persoană ("&amp;FIXED(N485,2)&amp;" lei): plătește prin bancă. ","")))</f>
        <v/>
      </c>
    </row>
    <row r="486" spans="2:15" x14ac:dyDescent="0.2">
      <c r="B486" s="16" t="str">
        <f>IF(D486="","",MAX($B$5:B485)+1)</f>
        <v/>
      </c>
      <c r="C486" s="17"/>
      <c r="D486" s="12"/>
      <c r="E486" s="18"/>
      <c r="F486" s="12"/>
      <c r="G486" s="12"/>
      <c r="H486" s="12"/>
      <c r="I486" s="16"/>
      <c r="J486" s="19" t="str">
        <f>IF(B486="","",SUMIF('Linii borderou'!$B$5:$B$2004,B486,'Linii borderou'!$I$5:$I$2004))</f>
        <v/>
      </c>
      <c r="K486" s="19" t="str">
        <f t="shared" si="28"/>
        <v/>
      </c>
      <c r="L486" s="19" t="str">
        <f t="shared" si="29"/>
        <v/>
      </c>
      <c r="M486" s="19" t="str">
        <f t="shared" si="30"/>
        <v/>
      </c>
      <c r="N486" s="19" t="str">
        <f t="shared" si="31"/>
        <v/>
      </c>
      <c r="O486" s="20" t="str">
        <f>IF(AND(B486="",D486=""),"",TRIM(IF(COUNTIF($B$5:$B$504,B486)&gt;1,"Număr dublat. ","")&amp;IF(OR(C486="",D486="",F486="",G486="",H486="",I486=""),"Date incomplete. ","")&amp;IF(AND(E486&lt;&gt;"",NOT(AND(LEN(E486)=13,ISNUMBER(-E486),IFERROR(MOD(SUMPRODUCT(MID(E486,{1,2,3,4,5,6,7,8,9,10,11,12},1)*{2,7,9,1,4,6,3,5,8,2,7,9}),11)-9*(MOD(SUMPRODUCT(MID(E486,{1,2,3,4,5,6,7,8,9,10,11,12},1)*{2,7,9,1,4,6,3,5,8,2,7,9}),11)=10)=--MID(E486,13,1),FALSE)))),"CNP invalid – verifică cifrele. ",IF(E486="","Lipsește CNP-ul. ",""))&amp;IF(COUNTIF('Linii borderou'!$B$5:$B$2004,B486)=0,"Nicio linie pe borderou. ","")&amp;IF(AND(I486="Numerar",N(N486)&gt;Plafon),"Numerar peste plafonul zilnic pentru această persoană ("&amp;FIXED(N486,2)&amp;" lei): plătește prin bancă. ","")))</f>
        <v/>
      </c>
    </row>
    <row r="487" spans="2:15" x14ac:dyDescent="0.2">
      <c r="B487" s="16" t="str">
        <f>IF(D487="","",MAX($B$5:B486)+1)</f>
        <v/>
      </c>
      <c r="C487" s="17"/>
      <c r="D487" s="12"/>
      <c r="E487" s="18"/>
      <c r="F487" s="12"/>
      <c r="G487" s="12"/>
      <c r="H487" s="12"/>
      <c r="I487" s="16"/>
      <c r="J487" s="19" t="str">
        <f>IF(B487="","",SUMIF('Linii borderou'!$B$5:$B$2004,B487,'Linii borderou'!$I$5:$I$2004))</f>
        <v/>
      </c>
      <c r="K487" s="19" t="str">
        <f t="shared" si="28"/>
        <v/>
      </c>
      <c r="L487" s="19" t="str">
        <f t="shared" si="29"/>
        <v/>
      </c>
      <c r="M487" s="19" t="str">
        <f t="shared" si="30"/>
        <v/>
      </c>
      <c r="N487" s="19" t="str">
        <f t="shared" si="31"/>
        <v/>
      </c>
      <c r="O487" s="20" t="str">
        <f>IF(AND(B487="",D487=""),"",TRIM(IF(COUNTIF($B$5:$B$504,B487)&gt;1,"Număr dublat. ","")&amp;IF(OR(C487="",D487="",F487="",G487="",H487="",I487=""),"Date incomplete. ","")&amp;IF(AND(E487&lt;&gt;"",NOT(AND(LEN(E487)=13,ISNUMBER(-E487),IFERROR(MOD(SUMPRODUCT(MID(E487,{1,2,3,4,5,6,7,8,9,10,11,12},1)*{2,7,9,1,4,6,3,5,8,2,7,9}),11)-9*(MOD(SUMPRODUCT(MID(E487,{1,2,3,4,5,6,7,8,9,10,11,12},1)*{2,7,9,1,4,6,3,5,8,2,7,9}),11)=10)=--MID(E487,13,1),FALSE)))),"CNP invalid – verifică cifrele. ",IF(E487="","Lipsește CNP-ul. ",""))&amp;IF(COUNTIF('Linii borderou'!$B$5:$B$2004,B487)=0,"Nicio linie pe borderou. ","")&amp;IF(AND(I487="Numerar",N(N487)&gt;Plafon),"Numerar peste plafonul zilnic pentru această persoană ("&amp;FIXED(N487,2)&amp;" lei): plătește prin bancă. ","")))</f>
        <v/>
      </c>
    </row>
    <row r="488" spans="2:15" x14ac:dyDescent="0.2">
      <c r="B488" s="16" t="str">
        <f>IF(D488="","",MAX($B$5:B487)+1)</f>
        <v/>
      </c>
      <c r="C488" s="17"/>
      <c r="D488" s="12"/>
      <c r="E488" s="18"/>
      <c r="F488" s="12"/>
      <c r="G488" s="12"/>
      <c r="H488" s="12"/>
      <c r="I488" s="16"/>
      <c r="J488" s="19" t="str">
        <f>IF(B488="","",SUMIF('Linii borderou'!$B$5:$B$2004,B488,'Linii borderou'!$I$5:$I$2004))</f>
        <v/>
      </c>
      <c r="K488" s="19" t="str">
        <f t="shared" si="28"/>
        <v/>
      </c>
      <c r="L488" s="19" t="str">
        <f t="shared" si="29"/>
        <v/>
      </c>
      <c r="M488" s="19" t="str">
        <f t="shared" si="30"/>
        <v/>
      </c>
      <c r="N488" s="19" t="str">
        <f t="shared" si="31"/>
        <v/>
      </c>
      <c r="O488" s="20" t="str">
        <f>IF(AND(B488="",D488=""),"",TRIM(IF(COUNTIF($B$5:$B$504,B488)&gt;1,"Număr dublat. ","")&amp;IF(OR(C488="",D488="",F488="",G488="",H488="",I488=""),"Date incomplete. ","")&amp;IF(AND(E488&lt;&gt;"",NOT(AND(LEN(E488)=13,ISNUMBER(-E488),IFERROR(MOD(SUMPRODUCT(MID(E488,{1,2,3,4,5,6,7,8,9,10,11,12},1)*{2,7,9,1,4,6,3,5,8,2,7,9}),11)-9*(MOD(SUMPRODUCT(MID(E488,{1,2,3,4,5,6,7,8,9,10,11,12},1)*{2,7,9,1,4,6,3,5,8,2,7,9}),11)=10)=--MID(E488,13,1),FALSE)))),"CNP invalid – verifică cifrele. ",IF(E488="","Lipsește CNP-ul. ",""))&amp;IF(COUNTIF('Linii borderou'!$B$5:$B$2004,B488)=0,"Nicio linie pe borderou. ","")&amp;IF(AND(I488="Numerar",N(N488)&gt;Plafon),"Numerar peste plafonul zilnic pentru această persoană ("&amp;FIXED(N488,2)&amp;" lei): plătește prin bancă. ","")))</f>
        <v/>
      </c>
    </row>
    <row r="489" spans="2:15" x14ac:dyDescent="0.2">
      <c r="B489" s="16" t="str">
        <f>IF(D489="","",MAX($B$5:B488)+1)</f>
        <v/>
      </c>
      <c r="C489" s="17"/>
      <c r="D489" s="12"/>
      <c r="E489" s="18"/>
      <c r="F489" s="12"/>
      <c r="G489" s="12"/>
      <c r="H489" s="12"/>
      <c r="I489" s="16"/>
      <c r="J489" s="19" t="str">
        <f>IF(B489="","",SUMIF('Linii borderou'!$B$5:$B$2004,B489,'Linii borderou'!$I$5:$I$2004))</f>
        <v/>
      </c>
      <c r="K489" s="19" t="str">
        <f t="shared" si="28"/>
        <v/>
      </c>
      <c r="L489" s="19" t="str">
        <f t="shared" si="29"/>
        <v/>
      </c>
      <c r="M489" s="19" t="str">
        <f t="shared" si="30"/>
        <v/>
      </c>
      <c r="N489" s="19" t="str">
        <f t="shared" si="31"/>
        <v/>
      </c>
      <c r="O489" s="20" t="str">
        <f>IF(AND(B489="",D489=""),"",TRIM(IF(COUNTIF($B$5:$B$504,B489)&gt;1,"Număr dublat. ","")&amp;IF(OR(C489="",D489="",F489="",G489="",H489="",I489=""),"Date incomplete. ","")&amp;IF(AND(E489&lt;&gt;"",NOT(AND(LEN(E489)=13,ISNUMBER(-E489),IFERROR(MOD(SUMPRODUCT(MID(E489,{1,2,3,4,5,6,7,8,9,10,11,12},1)*{2,7,9,1,4,6,3,5,8,2,7,9}),11)-9*(MOD(SUMPRODUCT(MID(E489,{1,2,3,4,5,6,7,8,9,10,11,12},1)*{2,7,9,1,4,6,3,5,8,2,7,9}),11)=10)=--MID(E489,13,1),FALSE)))),"CNP invalid – verifică cifrele. ",IF(E489="","Lipsește CNP-ul. ",""))&amp;IF(COUNTIF('Linii borderou'!$B$5:$B$2004,B489)=0,"Nicio linie pe borderou. ","")&amp;IF(AND(I489="Numerar",N(N489)&gt;Plafon),"Numerar peste plafonul zilnic pentru această persoană ("&amp;FIXED(N489,2)&amp;" lei): plătește prin bancă. ","")))</f>
        <v/>
      </c>
    </row>
    <row r="490" spans="2:15" x14ac:dyDescent="0.2">
      <c r="B490" s="16" t="str">
        <f>IF(D490="","",MAX($B$5:B489)+1)</f>
        <v/>
      </c>
      <c r="C490" s="17"/>
      <c r="D490" s="12"/>
      <c r="E490" s="18"/>
      <c r="F490" s="12"/>
      <c r="G490" s="12"/>
      <c r="H490" s="12"/>
      <c r="I490" s="16"/>
      <c r="J490" s="19" t="str">
        <f>IF(B490="","",SUMIF('Linii borderou'!$B$5:$B$2004,B490,'Linii borderou'!$I$5:$I$2004))</f>
        <v/>
      </c>
      <c r="K490" s="19" t="str">
        <f t="shared" si="28"/>
        <v/>
      </c>
      <c r="L490" s="19" t="str">
        <f t="shared" si="29"/>
        <v/>
      </c>
      <c r="M490" s="19" t="str">
        <f t="shared" si="30"/>
        <v/>
      </c>
      <c r="N490" s="19" t="str">
        <f t="shared" si="31"/>
        <v/>
      </c>
      <c r="O490" s="20" t="str">
        <f>IF(AND(B490="",D490=""),"",TRIM(IF(COUNTIF($B$5:$B$504,B490)&gt;1,"Număr dublat. ","")&amp;IF(OR(C490="",D490="",F490="",G490="",H490="",I490=""),"Date incomplete. ","")&amp;IF(AND(E490&lt;&gt;"",NOT(AND(LEN(E490)=13,ISNUMBER(-E490),IFERROR(MOD(SUMPRODUCT(MID(E490,{1,2,3,4,5,6,7,8,9,10,11,12},1)*{2,7,9,1,4,6,3,5,8,2,7,9}),11)-9*(MOD(SUMPRODUCT(MID(E490,{1,2,3,4,5,6,7,8,9,10,11,12},1)*{2,7,9,1,4,6,3,5,8,2,7,9}),11)=10)=--MID(E490,13,1),FALSE)))),"CNP invalid – verifică cifrele. ",IF(E490="","Lipsește CNP-ul. ",""))&amp;IF(COUNTIF('Linii borderou'!$B$5:$B$2004,B490)=0,"Nicio linie pe borderou. ","")&amp;IF(AND(I490="Numerar",N(N490)&gt;Plafon),"Numerar peste plafonul zilnic pentru această persoană ("&amp;FIXED(N490,2)&amp;" lei): plătește prin bancă. ","")))</f>
        <v/>
      </c>
    </row>
    <row r="491" spans="2:15" x14ac:dyDescent="0.2">
      <c r="B491" s="16" t="str">
        <f>IF(D491="","",MAX($B$5:B490)+1)</f>
        <v/>
      </c>
      <c r="C491" s="17"/>
      <c r="D491" s="12"/>
      <c r="E491" s="18"/>
      <c r="F491" s="12"/>
      <c r="G491" s="12"/>
      <c r="H491" s="12"/>
      <c r="I491" s="16"/>
      <c r="J491" s="19" t="str">
        <f>IF(B491="","",SUMIF('Linii borderou'!$B$5:$B$2004,B491,'Linii borderou'!$I$5:$I$2004))</f>
        <v/>
      </c>
      <c r="K491" s="19" t="str">
        <f t="shared" si="28"/>
        <v/>
      </c>
      <c r="L491" s="19" t="str">
        <f t="shared" si="29"/>
        <v/>
      </c>
      <c r="M491" s="19" t="str">
        <f t="shared" si="30"/>
        <v/>
      </c>
      <c r="N491" s="19" t="str">
        <f t="shared" si="31"/>
        <v/>
      </c>
      <c r="O491" s="20" t="str">
        <f>IF(AND(B491="",D491=""),"",TRIM(IF(COUNTIF($B$5:$B$504,B491)&gt;1,"Număr dublat. ","")&amp;IF(OR(C491="",D491="",F491="",G491="",H491="",I491=""),"Date incomplete. ","")&amp;IF(AND(E491&lt;&gt;"",NOT(AND(LEN(E491)=13,ISNUMBER(-E491),IFERROR(MOD(SUMPRODUCT(MID(E491,{1,2,3,4,5,6,7,8,9,10,11,12},1)*{2,7,9,1,4,6,3,5,8,2,7,9}),11)-9*(MOD(SUMPRODUCT(MID(E491,{1,2,3,4,5,6,7,8,9,10,11,12},1)*{2,7,9,1,4,6,3,5,8,2,7,9}),11)=10)=--MID(E491,13,1),FALSE)))),"CNP invalid – verifică cifrele. ",IF(E491="","Lipsește CNP-ul. ",""))&amp;IF(COUNTIF('Linii borderou'!$B$5:$B$2004,B491)=0,"Nicio linie pe borderou. ","")&amp;IF(AND(I491="Numerar",N(N491)&gt;Plafon),"Numerar peste plafonul zilnic pentru această persoană ("&amp;FIXED(N491,2)&amp;" lei): plătește prin bancă. ","")))</f>
        <v/>
      </c>
    </row>
    <row r="492" spans="2:15" x14ac:dyDescent="0.2">
      <c r="B492" s="16" t="str">
        <f>IF(D492="","",MAX($B$5:B491)+1)</f>
        <v/>
      </c>
      <c r="C492" s="17"/>
      <c r="D492" s="12"/>
      <c r="E492" s="18"/>
      <c r="F492" s="12"/>
      <c r="G492" s="12"/>
      <c r="H492" s="12"/>
      <c r="I492" s="16"/>
      <c r="J492" s="19" t="str">
        <f>IF(B492="","",SUMIF('Linii borderou'!$B$5:$B$2004,B492,'Linii borderou'!$I$5:$I$2004))</f>
        <v/>
      </c>
      <c r="K492" s="19" t="str">
        <f t="shared" si="28"/>
        <v/>
      </c>
      <c r="L492" s="19" t="str">
        <f t="shared" si="29"/>
        <v/>
      </c>
      <c r="M492" s="19" t="str">
        <f t="shared" si="30"/>
        <v/>
      </c>
      <c r="N492" s="19" t="str">
        <f t="shared" si="31"/>
        <v/>
      </c>
      <c r="O492" s="20" t="str">
        <f>IF(AND(B492="",D492=""),"",TRIM(IF(COUNTIF($B$5:$B$504,B492)&gt;1,"Număr dublat. ","")&amp;IF(OR(C492="",D492="",F492="",G492="",H492="",I492=""),"Date incomplete. ","")&amp;IF(AND(E492&lt;&gt;"",NOT(AND(LEN(E492)=13,ISNUMBER(-E492),IFERROR(MOD(SUMPRODUCT(MID(E492,{1,2,3,4,5,6,7,8,9,10,11,12},1)*{2,7,9,1,4,6,3,5,8,2,7,9}),11)-9*(MOD(SUMPRODUCT(MID(E492,{1,2,3,4,5,6,7,8,9,10,11,12},1)*{2,7,9,1,4,6,3,5,8,2,7,9}),11)=10)=--MID(E492,13,1),FALSE)))),"CNP invalid – verifică cifrele. ",IF(E492="","Lipsește CNP-ul. ",""))&amp;IF(COUNTIF('Linii borderou'!$B$5:$B$2004,B492)=0,"Nicio linie pe borderou. ","")&amp;IF(AND(I492="Numerar",N(N492)&gt;Plafon),"Numerar peste plafonul zilnic pentru această persoană ("&amp;FIXED(N492,2)&amp;" lei): plătește prin bancă. ","")))</f>
        <v/>
      </c>
    </row>
    <row r="493" spans="2:15" x14ac:dyDescent="0.2">
      <c r="B493" s="16" t="str">
        <f>IF(D493="","",MAX($B$5:B492)+1)</f>
        <v/>
      </c>
      <c r="C493" s="17"/>
      <c r="D493" s="12"/>
      <c r="E493" s="18"/>
      <c r="F493" s="12"/>
      <c r="G493" s="12"/>
      <c r="H493" s="12"/>
      <c r="I493" s="16"/>
      <c r="J493" s="19" t="str">
        <f>IF(B493="","",SUMIF('Linii borderou'!$B$5:$B$2004,B493,'Linii borderou'!$I$5:$I$2004))</f>
        <v/>
      </c>
      <c r="K493" s="19" t="str">
        <f t="shared" si="28"/>
        <v/>
      </c>
      <c r="L493" s="19" t="str">
        <f t="shared" si="29"/>
        <v/>
      </c>
      <c r="M493" s="19" t="str">
        <f t="shared" si="30"/>
        <v/>
      </c>
      <c r="N493" s="19" t="str">
        <f t="shared" si="31"/>
        <v/>
      </c>
      <c r="O493" s="20" t="str">
        <f>IF(AND(B493="",D493=""),"",TRIM(IF(COUNTIF($B$5:$B$504,B493)&gt;1,"Număr dublat. ","")&amp;IF(OR(C493="",D493="",F493="",G493="",H493="",I493=""),"Date incomplete. ","")&amp;IF(AND(E493&lt;&gt;"",NOT(AND(LEN(E493)=13,ISNUMBER(-E493),IFERROR(MOD(SUMPRODUCT(MID(E493,{1,2,3,4,5,6,7,8,9,10,11,12},1)*{2,7,9,1,4,6,3,5,8,2,7,9}),11)-9*(MOD(SUMPRODUCT(MID(E493,{1,2,3,4,5,6,7,8,9,10,11,12},1)*{2,7,9,1,4,6,3,5,8,2,7,9}),11)=10)=--MID(E493,13,1),FALSE)))),"CNP invalid – verifică cifrele. ",IF(E493="","Lipsește CNP-ul. ",""))&amp;IF(COUNTIF('Linii borderou'!$B$5:$B$2004,B493)=0,"Nicio linie pe borderou. ","")&amp;IF(AND(I493="Numerar",N(N493)&gt;Plafon),"Numerar peste plafonul zilnic pentru această persoană ("&amp;FIXED(N493,2)&amp;" lei): plătește prin bancă. ","")))</f>
        <v/>
      </c>
    </row>
    <row r="494" spans="2:15" x14ac:dyDescent="0.2">
      <c r="B494" s="16" t="str">
        <f>IF(D494="","",MAX($B$5:B493)+1)</f>
        <v/>
      </c>
      <c r="C494" s="17"/>
      <c r="D494" s="12"/>
      <c r="E494" s="18"/>
      <c r="F494" s="12"/>
      <c r="G494" s="12"/>
      <c r="H494" s="12"/>
      <c r="I494" s="16"/>
      <c r="J494" s="19" t="str">
        <f>IF(B494="","",SUMIF('Linii borderou'!$B$5:$B$2004,B494,'Linii borderou'!$I$5:$I$2004))</f>
        <v/>
      </c>
      <c r="K494" s="19" t="str">
        <f t="shared" si="28"/>
        <v/>
      </c>
      <c r="L494" s="19" t="str">
        <f t="shared" si="29"/>
        <v/>
      </c>
      <c r="M494" s="19" t="str">
        <f t="shared" si="30"/>
        <v/>
      </c>
      <c r="N494" s="19" t="str">
        <f t="shared" si="31"/>
        <v/>
      </c>
      <c r="O494" s="20" t="str">
        <f>IF(AND(B494="",D494=""),"",TRIM(IF(COUNTIF($B$5:$B$504,B494)&gt;1,"Număr dublat. ","")&amp;IF(OR(C494="",D494="",F494="",G494="",H494="",I494=""),"Date incomplete. ","")&amp;IF(AND(E494&lt;&gt;"",NOT(AND(LEN(E494)=13,ISNUMBER(-E494),IFERROR(MOD(SUMPRODUCT(MID(E494,{1,2,3,4,5,6,7,8,9,10,11,12},1)*{2,7,9,1,4,6,3,5,8,2,7,9}),11)-9*(MOD(SUMPRODUCT(MID(E494,{1,2,3,4,5,6,7,8,9,10,11,12},1)*{2,7,9,1,4,6,3,5,8,2,7,9}),11)=10)=--MID(E494,13,1),FALSE)))),"CNP invalid – verifică cifrele. ",IF(E494="","Lipsește CNP-ul. ",""))&amp;IF(COUNTIF('Linii borderou'!$B$5:$B$2004,B494)=0,"Nicio linie pe borderou. ","")&amp;IF(AND(I494="Numerar",N(N494)&gt;Plafon),"Numerar peste plafonul zilnic pentru această persoană ("&amp;FIXED(N494,2)&amp;" lei): plătește prin bancă. ","")))</f>
        <v/>
      </c>
    </row>
    <row r="495" spans="2:15" x14ac:dyDescent="0.2">
      <c r="B495" s="16" t="str">
        <f>IF(D495="","",MAX($B$5:B494)+1)</f>
        <v/>
      </c>
      <c r="C495" s="17"/>
      <c r="D495" s="12"/>
      <c r="E495" s="18"/>
      <c r="F495" s="12"/>
      <c r="G495" s="12"/>
      <c r="H495" s="12"/>
      <c r="I495" s="16"/>
      <c r="J495" s="19" t="str">
        <f>IF(B495="","",SUMIF('Linii borderou'!$B$5:$B$2004,B495,'Linii borderou'!$I$5:$I$2004))</f>
        <v/>
      </c>
      <c r="K495" s="19" t="str">
        <f t="shared" si="28"/>
        <v/>
      </c>
      <c r="L495" s="19" t="str">
        <f t="shared" si="29"/>
        <v/>
      </c>
      <c r="M495" s="19" t="str">
        <f t="shared" si="30"/>
        <v/>
      </c>
      <c r="N495" s="19" t="str">
        <f t="shared" si="31"/>
        <v/>
      </c>
      <c r="O495" s="20" t="str">
        <f>IF(AND(B495="",D495=""),"",TRIM(IF(COUNTIF($B$5:$B$504,B495)&gt;1,"Număr dublat. ","")&amp;IF(OR(C495="",D495="",F495="",G495="",H495="",I495=""),"Date incomplete. ","")&amp;IF(AND(E495&lt;&gt;"",NOT(AND(LEN(E495)=13,ISNUMBER(-E495),IFERROR(MOD(SUMPRODUCT(MID(E495,{1,2,3,4,5,6,7,8,9,10,11,12},1)*{2,7,9,1,4,6,3,5,8,2,7,9}),11)-9*(MOD(SUMPRODUCT(MID(E495,{1,2,3,4,5,6,7,8,9,10,11,12},1)*{2,7,9,1,4,6,3,5,8,2,7,9}),11)=10)=--MID(E495,13,1),FALSE)))),"CNP invalid – verifică cifrele. ",IF(E495="","Lipsește CNP-ul. ",""))&amp;IF(COUNTIF('Linii borderou'!$B$5:$B$2004,B495)=0,"Nicio linie pe borderou. ","")&amp;IF(AND(I495="Numerar",N(N495)&gt;Plafon),"Numerar peste plafonul zilnic pentru această persoană ("&amp;FIXED(N495,2)&amp;" lei): plătește prin bancă. ","")))</f>
        <v/>
      </c>
    </row>
    <row r="496" spans="2:15" x14ac:dyDescent="0.2">
      <c r="B496" s="16" t="str">
        <f>IF(D496="","",MAX($B$5:B495)+1)</f>
        <v/>
      </c>
      <c r="C496" s="17"/>
      <c r="D496" s="12"/>
      <c r="E496" s="18"/>
      <c r="F496" s="12"/>
      <c r="G496" s="12"/>
      <c r="H496" s="12"/>
      <c r="I496" s="16"/>
      <c r="J496" s="19" t="str">
        <f>IF(B496="","",SUMIF('Linii borderou'!$B$5:$B$2004,B496,'Linii borderou'!$I$5:$I$2004))</f>
        <v/>
      </c>
      <c r="K496" s="19" t="str">
        <f t="shared" si="28"/>
        <v/>
      </c>
      <c r="L496" s="19" t="str">
        <f t="shared" si="29"/>
        <v/>
      </c>
      <c r="M496" s="19" t="str">
        <f t="shared" si="30"/>
        <v/>
      </c>
      <c r="N496" s="19" t="str">
        <f t="shared" si="31"/>
        <v/>
      </c>
      <c r="O496" s="20" t="str">
        <f>IF(AND(B496="",D496=""),"",TRIM(IF(COUNTIF($B$5:$B$504,B496)&gt;1,"Număr dublat. ","")&amp;IF(OR(C496="",D496="",F496="",G496="",H496="",I496=""),"Date incomplete. ","")&amp;IF(AND(E496&lt;&gt;"",NOT(AND(LEN(E496)=13,ISNUMBER(-E496),IFERROR(MOD(SUMPRODUCT(MID(E496,{1,2,3,4,5,6,7,8,9,10,11,12},1)*{2,7,9,1,4,6,3,5,8,2,7,9}),11)-9*(MOD(SUMPRODUCT(MID(E496,{1,2,3,4,5,6,7,8,9,10,11,12},1)*{2,7,9,1,4,6,3,5,8,2,7,9}),11)=10)=--MID(E496,13,1),FALSE)))),"CNP invalid – verifică cifrele. ",IF(E496="","Lipsește CNP-ul. ",""))&amp;IF(COUNTIF('Linii borderou'!$B$5:$B$2004,B496)=0,"Nicio linie pe borderou. ","")&amp;IF(AND(I496="Numerar",N(N496)&gt;Plafon),"Numerar peste plafonul zilnic pentru această persoană ("&amp;FIXED(N496,2)&amp;" lei): plătește prin bancă. ","")))</f>
        <v/>
      </c>
    </row>
    <row r="497" spans="2:15" x14ac:dyDescent="0.2">
      <c r="B497" s="16" t="str">
        <f>IF(D497="","",MAX($B$5:B496)+1)</f>
        <v/>
      </c>
      <c r="C497" s="17"/>
      <c r="D497" s="12"/>
      <c r="E497" s="18"/>
      <c r="F497" s="12"/>
      <c r="G497" s="12"/>
      <c r="H497" s="12"/>
      <c r="I497" s="16"/>
      <c r="J497" s="19" t="str">
        <f>IF(B497="","",SUMIF('Linii borderou'!$B$5:$B$2004,B497,'Linii borderou'!$I$5:$I$2004))</f>
        <v/>
      </c>
      <c r="K497" s="19" t="str">
        <f t="shared" si="28"/>
        <v/>
      </c>
      <c r="L497" s="19" t="str">
        <f t="shared" si="29"/>
        <v/>
      </c>
      <c r="M497" s="19" t="str">
        <f t="shared" si="30"/>
        <v/>
      </c>
      <c r="N497" s="19" t="str">
        <f t="shared" si="31"/>
        <v/>
      </c>
      <c r="O497" s="20" t="str">
        <f>IF(AND(B497="",D497=""),"",TRIM(IF(COUNTIF($B$5:$B$504,B497)&gt;1,"Număr dublat. ","")&amp;IF(OR(C497="",D497="",F497="",G497="",H497="",I497=""),"Date incomplete. ","")&amp;IF(AND(E497&lt;&gt;"",NOT(AND(LEN(E497)=13,ISNUMBER(-E497),IFERROR(MOD(SUMPRODUCT(MID(E497,{1,2,3,4,5,6,7,8,9,10,11,12},1)*{2,7,9,1,4,6,3,5,8,2,7,9}),11)-9*(MOD(SUMPRODUCT(MID(E497,{1,2,3,4,5,6,7,8,9,10,11,12},1)*{2,7,9,1,4,6,3,5,8,2,7,9}),11)=10)=--MID(E497,13,1),FALSE)))),"CNP invalid – verifică cifrele. ",IF(E497="","Lipsește CNP-ul. ",""))&amp;IF(COUNTIF('Linii borderou'!$B$5:$B$2004,B497)=0,"Nicio linie pe borderou. ","")&amp;IF(AND(I497="Numerar",N(N497)&gt;Plafon),"Numerar peste plafonul zilnic pentru această persoană ("&amp;FIXED(N497,2)&amp;" lei): plătește prin bancă. ","")))</f>
        <v/>
      </c>
    </row>
    <row r="498" spans="2:15" x14ac:dyDescent="0.2">
      <c r="B498" s="16" t="str">
        <f>IF(D498="","",MAX($B$5:B497)+1)</f>
        <v/>
      </c>
      <c r="C498" s="17"/>
      <c r="D498" s="12"/>
      <c r="E498" s="18"/>
      <c r="F498" s="12"/>
      <c r="G498" s="12"/>
      <c r="H498" s="12"/>
      <c r="I498" s="16"/>
      <c r="J498" s="19" t="str">
        <f>IF(B498="","",SUMIF('Linii borderou'!$B$5:$B$2004,B498,'Linii borderou'!$I$5:$I$2004))</f>
        <v/>
      </c>
      <c r="K498" s="19" t="str">
        <f t="shared" si="28"/>
        <v/>
      </c>
      <c r="L498" s="19" t="str">
        <f t="shared" si="29"/>
        <v/>
      </c>
      <c r="M498" s="19" t="str">
        <f t="shared" si="30"/>
        <v/>
      </c>
      <c r="N498" s="19" t="str">
        <f t="shared" si="31"/>
        <v/>
      </c>
      <c r="O498" s="20" t="str">
        <f>IF(AND(B498="",D498=""),"",TRIM(IF(COUNTIF($B$5:$B$504,B498)&gt;1,"Număr dublat. ","")&amp;IF(OR(C498="",D498="",F498="",G498="",H498="",I498=""),"Date incomplete. ","")&amp;IF(AND(E498&lt;&gt;"",NOT(AND(LEN(E498)=13,ISNUMBER(-E498),IFERROR(MOD(SUMPRODUCT(MID(E498,{1,2,3,4,5,6,7,8,9,10,11,12},1)*{2,7,9,1,4,6,3,5,8,2,7,9}),11)-9*(MOD(SUMPRODUCT(MID(E498,{1,2,3,4,5,6,7,8,9,10,11,12},1)*{2,7,9,1,4,6,3,5,8,2,7,9}),11)=10)=--MID(E498,13,1),FALSE)))),"CNP invalid – verifică cifrele. ",IF(E498="","Lipsește CNP-ul. ",""))&amp;IF(COUNTIF('Linii borderou'!$B$5:$B$2004,B498)=0,"Nicio linie pe borderou. ","")&amp;IF(AND(I498="Numerar",N(N498)&gt;Plafon),"Numerar peste plafonul zilnic pentru această persoană ("&amp;FIXED(N498,2)&amp;" lei): plătește prin bancă. ","")))</f>
        <v/>
      </c>
    </row>
    <row r="499" spans="2:15" x14ac:dyDescent="0.2">
      <c r="B499" s="16" t="str">
        <f>IF(D499="","",MAX($B$5:B498)+1)</f>
        <v/>
      </c>
      <c r="C499" s="17"/>
      <c r="D499" s="12"/>
      <c r="E499" s="18"/>
      <c r="F499" s="12"/>
      <c r="G499" s="12"/>
      <c r="H499" s="12"/>
      <c r="I499" s="16"/>
      <c r="J499" s="19" t="str">
        <f>IF(B499="","",SUMIF('Linii borderou'!$B$5:$B$2004,B499,'Linii borderou'!$I$5:$I$2004))</f>
        <v/>
      </c>
      <c r="K499" s="19" t="str">
        <f t="shared" si="28"/>
        <v/>
      </c>
      <c r="L499" s="19" t="str">
        <f t="shared" si="29"/>
        <v/>
      </c>
      <c r="M499" s="19" t="str">
        <f t="shared" si="30"/>
        <v/>
      </c>
      <c r="N499" s="19" t="str">
        <f t="shared" si="31"/>
        <v/>
      </c>
      <c r="O499" s="20" t="str">
        <f>IF(AND(B499="",D499=""),"",TRIM(IF(COUNTIF($B$5:$B$504,B499)&gt;1,"Număr dublat. ","")&amp;IF(OR(C499="",D499="",F499="",G499="",H499="",I499=""),"Date incomplete. ","")&amp;IF(AND(E499&lt;&gt;"",NOT(AND(LEN(E499)=13,ISNUMBER(-E499),IFERROR(MOD(SUMPRODUCT(MID(E499,{1,2,3,4,5,6,7,8,9,10,11,12},1)*{2,7,9,1,4,6,3,5,8,2,7,9}),11)-9*(MOD(SUMPRODUCT(MID(E499,{1,2,3,4,5,6,7,8,9,10,11,12},1)*{2,7,9,1,4,6,3,5,8,2,7,9}),11)=10)=--MID(E499,13,1),FALSE)))),"CNP invalid – verifică cifrele. ",IF(E499="","Lipsește CNP-ul. ",""))&amp;IF(COUNTIF('Linii borderou'!$B$5:$B$2004,B499)=0,"Nicio linie pe borderou. ","")&amp;IF(AND(I499="Numerar",N(N499)&gt;Plafon),"Numerar peste plafonul zilnic pentru această persoană ("&amp;FIXED(N499,2)&amp;" lei): plătește prin bancă. ","")))</f>
        <v/>
      </c>
    </row>
    <row r="500" spans="2:15" x14ac:dyDescent="0.2">
      <c r="B500" s="16" t="str">
        <f>IF(D500="","",MAX($B$5:B499)+1)</f>
        <v/>
      </c>
      <c r="C500" s="17"/>
      <c r="D500" s="12"/>
      <c r="E500" s="18"/>
      <c r="F500" s="12"/>
      <c r="G500" s="12"/>
      <c r="H500" s="12"/>
      <c r="I500" s="16"/>
      <c r="J500" s="19" t="str">
        <f>IF(B500="","",SUMIF('Linii borderou'!$B$5:$B$2004,B500,'Linii borderou'!$I$5:$I$2004))</f>
        <v/>
      </c>
      <c r="K500" s="19" t="str">
        <f t="shared" si="28"/>
        <v/>
      </c>
      <c r="L500" s="19" t="str">
        <f t="shared" si="29"/>
        <v/>
      </c>
      <c r="M500" s="19" t="str">
        <f t="shared" si="30"/>
        <v/>
      </c>
      <c r="N500" s="19" t="str">
        <f t="shared" si="31"/>
        <v/>
      </c>
      <c r="O500" s="20" t="str">
        <f>IF(AND(B500="",D500=""),"",TRIM(IF(COUNTIF($B$5:$B$504,B500)&gt;1,"Număr dublat. ","")&amp;IF(OR(C500="",D500="",F500="",G500="",H500="",I500=""),"Date incomplete. ","")&amp;IF(AND(E500&lt;&gt;"",NOT(AND(LEN(E500)=13,ISNUMBER(-E500),IFERROR(MOD(SUMPRODUCT(MID(E500,{1,2,3,4,5,6,7,8,9,10,11,12},1)*{2,7,9,1,4,6,3,5,8,2,7,9}),11)-9*(MOD(SUMPRODUCT(MID(E500,{1,2,3,4,5,6,7,8,9,10,11,12},1)*{2,7,9,1,4,6,3,5,8,2,7,9}),11)=10)=--MID(E500,13,1),FALSE)))),"CNP invalid – verifică cifrele. ",IF(E500="","Lipsește CNP-ul. ",""))&amp;IF(COUNTIF('Linii borderou'!$B$5:$B$2004,B500)=0,"Nicio linie pe borderou. ","")&amp;IF(AND(I500="Numerar",N(N500)&gt;Plafon),"Numerar peste plafonul zilnic pentru această persoană ("&amp;FIXED(N500,2)&amp;" lei): plătește prin bancă. ","")))</f>
        <v/>
      </c>
    </row>
    <row r="501" spans="2:15" x14ac:dyDescent="0.2">
      <c r="B501" s="16" t="str">
        <f>IF(D501="","",MAX($B$5:B500)+1)</f>
        <v/>
      </c>
      <c r="C501" s="17"/>
      <c r="D501" s="12"/>
      <c r="E501" s="18"/>
      <c r="F501" s="12"/>
      <c r="G501" s="12"/>
      <c r="H501" s="12"/>
      <c r="I501" s="16"/>
      <c r="J501" s="19" t="str">
        <f>IF(B501="","",SUMIF('Linii borderou'!$B$5:$B$2004,B501,'Linii borderou'!$I$5:$I$2004))</f>
        <v/>
      </c>
      <c r="K501" s="19" t="str">
        <f t="shared" si="28"/>
        <v/>
      </c>
      <c r="L501" s="19" t="str">
        <f t="shared" si="29"/>
        <v/>
      </c>
      <c r="M501" s="19" t="str">
        <f t="shared" si="30"/>
        <v/>
      </c>
      <c r="N501" s="19" t="str">
        <f t="shared" si="31"/>
        <v/>
      </c>
      <c r="O501" s="20" t="str">
        <f>IF(AND(B501="",D501=""),"",TRIM(IF(COUNTIF($B$5:$B$504,B501)&gt;1,"Număr dublat. ","")&amp;IF(OR(C501="",D501="",F501="",G501="",H501="",I501=""),"Date incomplete. ","")&amp;IF(AND(E501&lt;&gt;"",NOT(AND(LEN(E501)=13,ISNUMBER(-E501),IFERROR(MOD(SUMPRODUCT(MID(E501,{1,2,3,4,5,6,7,8,9,10,11,12},1)*{2,7,9,1,4,6,3,5,8,2,7,9}),11)-9*(MOD(SUMPRODUCT(MID(E501,{1,2,3,4,5,6,7,8,9,10,11,12},1)*{2,7,9,1,4,6,3,5,8,2,7,9}),11)=10)=--MID(E501,13,1),FALSE)))),"CNP invalid – verifică cifrele. ",IF(E501="","Lipsește CNP-ul. ",""))&amp;IF(COUNTIF('Linii borderou'!$B$5:$B$2004,B501)=0,"Nicio linie pe borderou. ","")&amp;IF(AND(I501="Numerar",N(N501)&gt;Plafon),"Numerar peste plafonul zilnic pentru această persoană ("&amp;FIXED(N501,2)&amp;" lei): plătește prin bancă. ","")))</f>
        <v/>
      </c>
    </row>
    <row r="502" spans="2:15" x14ac:dyDescent="0.2">
      <c r="B502" s="16" t="str">
        <f>IF(D502="","",MAX($B$5:B501)+1)</f>
        <v/>
      </c>
      <c r="C502" s="17"/>
      <c r="D502" s="12"/>
      <c r="E502" s="18"/>
      <c r="F502" s="12"/>
      <c r="G502" s="12"/>
      <c r="H502" s="12"/>
      <c r="I502" s="16"/>
      <c r="J502" s="19" t="str">
        <f>IF(B502="","",SUMIF('Linii borderou'!$B$5:$B$2004,B502,'Linii borderou'!$I$5:$I$2004))</f>
        <v/>
      </c>
      <c r="K502" s="19" t="str">
        <f t="shared" si="28"/>
        <v/>
      </c>
      <c r="L502" s="19" t="str">
        <f t="shared" si="29"/>
        <v/>
      </c>
      <c r="M502" s="19" t="str">
        <f t="shared" si="30"/>
        <v/>
      </c>
      <c r="N502" s="19" t="str">
        <f t="shared" si="31"/>
        <v/>
      </c>
      <c r="O502" s="20" t="str">
        <f>IF(AND(B502="",D502=""),"",TRIM(IF(COUNTIF($B$5:$B$504,B502)&gt;1,"Număr dublat. ","")&amp;IF(OR(C502="",D502="",F502="",G502="",H502="",I502=""),"Date incomplete. ","")&amp;IF(AND(E502&lt;&gt;"",NOT(AND(LEN(E502)=13,ISNUMBER(-E502),IFERROR(MOD(SUMPRODUCT(MID(E502,{1,2,3,4,5,6,7,8,9,10,11,12},1)*{2,7,9,1,4,6,3,5,8,2,7,9}),11)-9*(MOD(SUMPRODUCT(MID(E502,{1,2,3,4,5,6,7,8,9,10,11,12},1)*{2,7,9,1,4,6,3,5,8,2,7,9}),11)=10)=--MID(E502,13,1),FALSE)))),"CNP invalid – verifică cifrele. ",IF(E502="","Lipsește CNP-ul. ",""))&amp;IF(COUNTIF('Linii borderou'!$B$5:$B$2004,B502)=0,"Nicio linie pe borderou. ","")&amp;IF(AND(I502="Numerar",N(N502)&gt;Plafon),"Numerar peste plafonul zilnic pentru această persoană ("&amp;FIXED(N502,2)&amp;" lei): plătește prin bancă. ","")))</f>
        <v/>
      </c>
    </row>
    <row r="503" spans="2:15" x14ac:dyDescent="0.2">
      <c r="B503" s="16" t="str">
        <f>IF(D503="","",MAX($B$5:B502)+1)</f>
        <v/>
      </c>
      <c r="C503" s="17"/>
      <c r="D503" s="12"/>
      <c r="E503" s="18"/>
      <c r="F503" s="12"/>
      <c r="G503" s="12"/>
      <c r="H503" s="12"/>
      <c r="I503" s="16"/>
      <c r="J503" s="19" t="str">
        <f>IF(B503="","",SUMIF('Linii borderou'!$B$5:$B$2004,B503,'Linii borderou'!$I$5:$I$2004))</f>
        <v/>
      </c>
      <c r="K503" s="19" t="str">
        <f t="shared" si="28"/>
        <v/>
      </c>
      <c r="L503" s="19" t="str">
        <f t="shared" si="29"/>
        <v/>
      </c>
      <c r="M503" s="19" t="str">
        <f t="shared" si="30"/>
        <v/>
      </c>
      <c r="N503" s="19" t="str">
        <f t="shared" si="31"/>
        <v/>
      </c>
      <c r="O503" s="20" t="str">
        <f>IF(AND(B503="",D503=""),"",TRIM(IF(COUNTIF($B$5:$B$504,B503)&gt;1,"Număr dublat. ","")&amp;IF(OR(C503="",D503="",F503="",G503="",H503="",I503=""),"Date incomplete. ","")&amp;IF(AND(E503&lt;&gt;"",NOT(AND(LEN(E503)=13,ISNUMBER(-E503),IFERROR(MOD(SUMPRODUCT(MID(E503,{1,2,3,4,5,6,7,8,9,10,11,12},1)*{2,7,9,1,4,6,3,5,8,2,7,9}),11)-9*(MOD(SUMPRODUCT(MID(E503,{1,2,3,4,5,6,7,8,9,10,11,12},1)*{2,7,9,1,4,6,3,5,8,2,7,9}),11)=10)=--MID(E503,13,1),FALSE)))),"CNP invalid – verifică cifrele. ",IF(E503="","Lipsește CNP-ul. ",""))&amp;IF(COUNTIF('Linii borderou'!$B$5:$B$2004,B503)=0,"Nicio linie pe borderou. ","")&amp;IF(AND(I503="Numerar",N(N503)&gt;Plafon),"Numerar peste plafonul zilnic pentru această persoană ("&amp;FIXED(N503,2)&amp;" lei): plătește prin bancă. ","")))</f>
        <v/>
      </c>
    </row>
    <row r="504" spans="2:15" x14ac:dyDescent="0.2">
      <c r="B504" s="16" t="str">
        <f>IF(D504="","",MAX($B$5:B503)+1)</f>
        <v/>
      </c>
      <c r="C504" s="17"/>
      <c r="D504" s="12"/>
      <c r="E504" s="18"/>
      <c r="F504" s="12"/>
      <c r="G504" s="12"/>
      <c r="H504" s="12"/>
      <c r="I504" s="16"/>
      <c r="J504" s="19" t="str">
        <f>IF(B504="","",SUMIF('Linii borderou'!$B$5:$B$2004,B504,'Linii borderou'!$I$5:$I$2004))</f>
        <v/>
      </c>
      <c r="K504" s="19" t="str">
        <f t="shared" si="28"/>
        <v/>
      </c>
      <c r="L504" s="19" t="str">
        <f t="shared" si="29"/>
        <v/>
      </c>
      <c r="M504" s="19" t="str">
        <f t="shared" si="30"/>
        <v/>
      </c>
      <c r="N504" s="19" t="str">
        <f t="shared" si="31"/>
        <v/>
      </c>
      <c r="O504" s="20" t="str">
        <f>IF(AND(B504="",D504=""),"",TRIM(IF(COUNTIF($B$5:$B$504,B504)&gt;1,"Număr dublat. ","")&amp;IF(OR(C504="",D504="",F504="",G504="",H504="",I504=""),"Date incomplete. ","")&amp;IF(AND(E504&lt;&gt;"",NOT(AND(LEN(E504)=13,ISNUMBER(-E504),IFERROR(MOD(SUMPRODUCT(MID(E504,{1,2,3,4,5,6,7,8,9,10,11,12},1)*{2,7,9,1,4,6,3,5,8,2,7,9}),11)-9*(MOD(SUMPRODUCT(MID(E504,{1,2,3,4,5,6,7,8,9,10,11,12},1)*{2,7,9,1,4,6,3,5,8,2,7,9}),11)=10)=--MID(E504,13,1),FALSE)))),"CNP invalid – verifică cifrele. ",IF(E504="","Lipsește CNP-ul. ",""))&amp;IF(COUNTIF('Linii borderou'!$B$5:$B$2004,B504)=0,"Nicio linie pe borderou. ","")&amp;IF(AND(I504="Numerar",N(N504)&gt;Plafon),"Numerar peste plafonul zilnic pentru această persoană ("&amp;FIXED(N504,2)&amp;" lei): plătește prin bancă. ","")))</f>
        <v/>
      </c>
    </row>
    <row r="1000" spans="702:702" ht="15" x14ac:dyDescent="0.25">
      <c r="ZZ1000"/>
    </row>
  </sheetData>
  <conditionalFormatting sqref="B5:I504">
    <cfRule type="expression" dxfId="2" priority="1" stopIfTrue="1">
      <formula>$O5&lt;&gt;""</formula>
    </cfRule>
  </conditionalFormatting>
  <conditionalFormatting sqref="N5:N504">
    <cfRule type="expression" dxfId="1" priority="2" stopIfTrue="1">
      <formula>AND(ISNUMBER($N5),$N5&gt;Plafon)</formula>
    </cfRule>
  </conditionalFormatting>
  <dataValidations count="2">
    <dataValidation type="list" allowBlank="1" showInputMessage="1" showErrorMessage="1" sqref="H5:H504" xr:uid="{D5D461B8-4255-4493-AC3A-BACC81488659}">
      <formula1>TipAch</formula1>
    </dataValidation>
    <dataValidation type="list" allowBlank="1" showInputMessage="1" showErrorMessage="1" sqref="I5:I504" xr:uid="{48A15325-ECBD-4107-8BD3-6F4DDD8E8FE2}">
      <formula1>ListaPlata</formula1>
    </dataValidation>
  </dataValidations>
  <pageMargins left="0.7" right="0.7" top="0.75" bottom="0.75" header="0.3" footer="0.3"/>
  <pageSetup scale="56" fitToHeight="0" orientation="landscape" r:id="rId1"/>
  <headerFooter>
    <oddFooter>&amp;Cmodelexcel.ro</oddFooter>
  </headerFooter>
  <ignoredErrors>
    <ignoredError sqref="E5:E50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64A08-CD5A-4021-ADD7-B67AF8596FB1}">
  <dimension ref="A1:K2004"/>
  <sheetViews>
    <sheetView showGridLines="0" topLeftCell="B1" workbookViewId="0">
      <pane ySplit="4" topLeftCell="A5" activePane="bottomLeft" state="frozen"/>
      <selection activeCell="B1" sqref="B1"/>
      <selection pane="bottomLeft" activeCell="B1" sqref="B1"/>
    </sheetView>
  </sheetViews>
  <sheetFormatPr baseColWidth="10" defaultRowHeight="12.75" x14ac:dyDescent="0.2"/>
  <cols>
    <col min="1" max="1" width="0" style="1" hidden="1" customWidth="1"/>
    <col min="2" max="2" width="9.7109375" style="1" customWidth="1"/>
    <col min="3" max="3" width="6.7109375" style="1" customWidth="1"/>
    <col min="4" max="4" width="7.7109375" style="1" customWidth="1"/>
    <col min="5" max="5" width="30.7109375" style="1" customWidth="1"/>
    <col min="6" max="6" width="6.7109375" style="1" customWidth="1"/>
    <col min="7" max="8" width="10.7109375" style="1" customWidth="1"/>
    <col min="9" max="9" width="11.7109375" style="1" customWidth="1"/>
    <col min="10" max="10" width="24.7109375" style="1" customWidth="1"/>
    <col min="11" max="11" width="30.7109375" style="1" customWidth="1"/>
    <col min="12" max="16384" width="11.42578125" style="1"/>
  </cols>
  <sheetData>
    <row r="1" spans="1:11" ht="21" x14ac:dyDescent="0.35">
      <c r="B1" s="2" t="s">
        <v>1281</v>
      </c>
    </row>
    <row r="2" spans="1:11" x14ac:dyDescent="0.2">
      <c r="B2" s="3" t="s">
        <v>1282</v>
      </c>
    </row>
    <row r="4" spans="1:11" ht="30" customHeight="1" x14ac:dyDescent="0.2">
      <c r="B4" s="9" t="s">
        <v>1249</v>
      </c>
      <c r="C4" s="9" t="s">
        <v>1283</v>
      </c>
      <c r="D4" s="9" t="s">
        <v>1221</v>
      </c>
      <c r="E4" s="9" t="s">
        <v>1222</v>
      </c>
      <c r="F4" s="9" t="s">
        <v>1223</v>
      </c>
      <c r="G4" s="9" t="s">
        <v>1284</v>
      </c>
      <c r="H4" s="9" t="s">
        <v>1285</v>
      </c>
      <c r="I4" s="9" t="s">
        <v>1286</v>
      </c>
      <c r="J4" s="9" t="s">
        <v>1287</v>
      </c>
      <c r="K4" s="9" t="s">
        <v>1260</v>
      </c>
    </row>
    <row r="5" spans="1:11" x14ac:dyDescent="0.2">
      <c r="A5" s="1" t="str">
        <f t="shared" ref="A5:A68" si="0">IF(B5="","",B5&amp;"|"&amp;C5)</f>
        <v>51|1</v>
      </c>
      <c r="B5" s="21">
        <v>51</v>
      </c>
      <c r="C5" s="22">
        <f>IF(B5="","",COUNTIF(INDEX($B:$B,5):B5,B5))</f>
        <v>1</v>
      </c>
      <c r="D5" s="21" t="s">
        <v>1225</v>
      </c>
      <c r="E5" s="13" t="str">
        <f t="shared" ref="E5:E68" si="1">IF(D5="","",IFERROR(VLOOKUP(D5,Catalog,2,FALSE),""))</f>
        <v>Fier vechi (oțel)</v>
      </c>
      <c r="F5" s="22" t="str">
        <f t="shared" ref="F5:F68" si="2">IF(D5="","",IFERROR(VLOOKUP(D5,Catalog,3,FALSE),""))</f>
        <v>kg</v>
      </c>
      <c r="G5" s="14">
        <v>420</v>
      </c>
      <c r="H5" s="15">
        <f t="shared" ref="H5:H68" si="3">IF(D5="","",IFERROR(VLOOKUP(D5,Catalog,4,FALSE),""))</f>
        <v>1.1000000000000001</v>
      </c>
      <c r="I5" s="23">
        <f t="shared" ref="I5:I68" si="4">IF(OR(N(G5)=0,N(H5)=0),"",ROUND(G5*H5,2))</f>
        <v>462</v>
      </c>
      <c r="J5" s="13" t="str">
        <f t="shared" ref="J5:J68" si="5">IF(D5="","",IFERROR(VLOOKUP(D5,Catalog,5,FALSE),""))</f>
        <v>Deșeuri feroase și neferoase</v>
      </c>
      <c r="K5" s="24" t="str">
        <f>IF(B5="","",TRIM(IF(COUNTIF('Registru borderouri'!$B$5:$B$504,B5)=0,"Borderou inexistent în registru. ","")&amp;IF(AND(D5&lt;&gt;"",E5=""),"Cod necunoscut. ","")&amp;IF(N(G5)&lt;=0,"Lipsește cantitatea. ","")&amp;IF(AND(J5&lt;&gt;"",COUNTIF('Registru borderouri'!$B$5:$B$504,B5)&gt;0),IF(J5&lt;&gt;INDEX('Registru borderouri'!$H$5:$H$504,MATCH(B5,'Registru borderouri'!$B$5:$B$504,0)),"Produs de alt tip decât borderoul. ",""),"")))</f>
        <v/>
      </c>
    </row>
    <row r="6" spans="1:11" x14ac:dyDescent="0.2">
      <c r="A6" s="1" t="str">
        <f t="shared" si="0"/>
        <v>51|2</v>
      </c>
      <c r="B6" s="21">
        <v>51</v>
      </c>
      <c r="C6" s="22">
        <f>IF(B6="","",COUNTIF(INDEX($B:$B,5):B6,B6))</f>
        <v>2</v>
      </c>
      <c r="D6" s="21" t="s">
        <v>1230</v>
      </c>
      <c r="E6" s="13" t="str">
        <f t="shared" si="1"/>
        <v>Cupru</v>
      </c>
      <c r="F6" s="22" t="str">
        <f t="shared" si="2"/>
        <v>kg</v>
      </c>
      <c r="G6" s="14">
        <v>3.5</v>
      </c>
      <c r="H6" s="15">
        <f t="shared" si="3"/>
        <v>38</v>
      </c>
      <c r="I6" s="23">
        <f t="shared" si="4"/>
        <v>133</v>
      </c>
      <c r="J6" s="13" t="str">
        <f t="shared" si="5"/>
        <v>Deșeuri feroase și neferoase</v>
      </c>
      <c r="K6" s="24" t="str">
        <f>IF(B6="","",TRIM(IF(COUNTIF('Registru borderouri'!$B$5:$B$504,B6)=0,"Borderou inexistent în registru. ","")&amp;IF(AND(D6&lt;&gt;"",E6=""),"Cod necunoscut. ","")&amp;IF(N(G6)&lt;=0,"Lipsește cantitatea. ","")&amp;IF(AND(J6&lt;&gt;"",COUNTIF('Registru borderouri'!$B$5:$B$504,B6)&gt;0),IF(J6&lt;&gt;INDEX('Registru borderouri'!$H$5:$H$504,MATCH(B6,'Registru borderouri'!$B$5:$B$504,0)),"Produs de alt tip decât borderoul. ",""),"")))</f>
        <v/>
      </c>
    </row>
    <row r="7" spans="1:11" x14ac:dyDescent="0.2">
      <c r="A7" s="1" t="str">
        <f t="shared" si="0"/>
        <v>52|1</v>
      </c>
      <c r="B7" s="21">
        <v>52</v>
      </c>
      <c r="C7" s="22">
        <f>IF(B7="","",COUNTIF(INDEX($B:$B,5):B7,B7))</f>
        <v>1</v>
      </c>
      <c r="D7" s="21" t="s">
        <v>1236</v>
      </c>
      <c r="E7" s="13" t="str">
        <f t="shared" si="1"/>
        <v>Porumb boabe</v>
      </c>
      <c r="F7" s="22" t="str">
        <f t="shared" si="2"/>
        <v>kg</v>
      </c>
      <c r="G7" s="14">
        <v>6000</v>
      </c>
      <c r="H7" s="15">
        <f t="shared" si="3"/>
        <v>0.95</v>
      </c>
      <c r="I7" s="23">
        <f t="shared" si="4"/>
        <v>5700</v>
      </c>
      <c r="J7" s="13" t="str">
        <f t="shared" si="5"/>
        <v>Produse agricole</v>
      </c>
      <c r="K7" s="24" t="str">
        <f>IF(B7="","",TRIM(IF(COUNTIF('Registru borderouri'!$B$5:$B$504,B7)=0,"Borderou inexistent în registru. ","")&amp;IF(AND(D7&lt;&gt;"",E7=""),"Cod necunoscut. ","")&amp;IF(N(G7)&lt;=0,"Lipsește cantitatea. ","")&amp;IF(AND(J7&lt;&gt;"",COUNTIF('Registru borderouri'!$B$5:$B$504,B7)&gt;0),IF(J7&lt;&gt;INDEX('Registru borderouri'!$H$5:$H$504,MATCH(B7,'Registru borderouri'!$B$5:$B$504,0)),"Produs de alt tip decât borderoul. ",""),"")))</f>
        <v/>
      </c>
    </row>
    <row r="8" spans="1:11" x14ac:dyDescent="0.2">
      <c r="A8" s="1" t="str">
        <f t="shared" si="0"/>
        <v>52|2</v>
      </c>
      <c r="B8" s="21">
        <v>52</v>
      </c>
      <c r="C8" s="22">
        <f>IF(B8="","",COUNTIF(INDEX($B:$B,5):B8,B8))</f>
        <v>2</v>
      </c>
      <c r="D8" s="21" t="s">
        <v>1238</v>
      </c>
      <c r="E8" s="13" t="str">
        <f t="shared" si="1"/>
        <v>Grâu</v>
      </c>
      <c r="F8" s="22" t="str">
        <f t="shared" si="2"/>
        <v>kg</v>
      </c>
      <c r="G8" s="14">
        <v>3000</v>
      </c>
      <c r="H8" s="15">
        <f t="shared" si="3"/>
        <v>1.05</v>
      </c>
      <c r="I8" s="23">
        <f t="shared" si="4"/>
        <v>3150</v>
      </c>
      <c r="J8" s="13" t="str">
        <f t="shared" si="5"/>
        <v>Produse agricole</v>
      </c>
      <c r="K8" s="24" t="str">
        <f>IF(B8="","",TRIM(IF(COUNTIF('Registru borderouri'!$B$5:$B$504,B8)=0,"Borderou inexistent în registru. ","")&amp;IF(AND(D8&lt;&gt;"",E8=""),"Cod necunoscut. ","")&amp;IF(N(G8)&lt;=0,"Lipsește cantitatea. ","")&amp;IF(AND(J8&lt;&gt;"",COUNTIF('Registru borderouri'!$B$5:$B$504,B8)&gt;0),IF(J8&lt;&gt;INDEX('Registru borderouri'!$H$5:$H$504,MATCH(B8,'Registru borderouri'!$B$5:$B$504,0)),"Produs de alt tip decât borderoul. ",""),"")))</f>
        <v/>
      </c>
    </row>
    <row r="9" spans="1:11" x14ac:dyDescent="0.2">
      <c r="A9" s="1" t="str">
        <f t="shared" si="0"/>
        <v>53|1</v>
      </c>
      <c r="B9" s="21">
        <v>53</v>
      </c>
      <c r="C9" s="22">
        <f>IF(B9="","",COUNTIF(INDEX($B:$B,5):B9,B9))</f>
        <v>1</v>
      </c>
      <c r="D9" s="21" t="s">
        <v>1232</v>
      </c>
      <c r="E9" s="13" t="str">
        <f t="shared" si="1"/>
        <v>Aluminiu</v>
      </c>
      <c r="F9" s="22" t="str">
        <f t="shared" si="2"/>
        <v>kg</v>
      </c>
      <c r="G9" s="14">
        <v>60</v>
      </c>
      <c r="H9" s="15">
        <f t="shared" si="3"/>
        <v>6.5</v>
      </c>
      <c r="I9" s="23">
        <f t="shared" si="4"/>
        <v>390</v>
      </c>
      <c r="J9" s="13" t="str">
        <f t="shared" si="5"/>
        <v>Deșeuri feroase și neferoase</v>
      </c>
      <c r="K9" s="24" t="str">
        <f>IF(B9="","",TRIM(IF(COUNTIF('Registru borderouri'!$B$5:$B$504,B9)=0,"Borderou inexistent în registru. ","")&amp;IF(AND(D9&lt;&gt;"",E9=""),"Cod necunoscut. ","")&amp;IF(N(G9)&lt;=0,"Lipsește cantitatea. ","")&amp;IF(AND(J9&lt;&gt;"",COUNTIF('Registru borderouri'!$B$5:$B$504,B9)&gt;0),IF(J9&lt;&gt;INDEX('Registru borderouri'!$H$5:$H$504,MATCH(B9,'Registru borderouri'!$B$5:$B$504,0)),"Produs de alt tip decât borderoul. ",""),"")))</f>
        <v/>
      </c>
    </row>
    <row r="10" spans="1:11" x14ac:dyDescent="0.2">
      <c r="A10" s="1" t="str">
        <f t="shared" si="0"/>
        <v>53|2</v>
      </c>
      <c r="B10" s="21">
        <v>53</v>
      </c>
      <c r="C10" s="22">
        <f>IF(B10="","",COUNTIF(INDEX($B:$B,5):B10,B10))</f>
        <v>2</v>
      </c>
      <c r="D10" s="21" t="s">
        <v>1234</v>
      </c>
      <c r="E10" s="13" t="str">
        <f t="shared" si="1"/>
        <v>Alamă</v>
      </c>
      <c r="F10" s="22" t="str">
        <f t="shared" si="2"/>
        <v>kg</v>
      </c>
      <c r="G10" s="14">
        <v>12</v>
      </c>
      <c r="H10" s="15">
        <f t="shared" si="3"/>
        <v>22</v>
      </c>
      <c r="I10" s="23">
        <f t="shared" si="4"/>
        <v>264</v>
      </c>
      <c r="J10" s="13" t="str">
        <f t="shared" si="5"/>
        <v>Deșeuri feroase și neferoase</v>
      </c>
      <c r="K10" s="24" t="str">
        <f>IF(B10="","",TRIM(IF(COUNTIF('Registru borderouri'!$B$5:$B$504,B10)=0,"Borderou inexistent în registru. ","")&amp;IF(AND(D10&lt;&gt;"",E10=""),"Cod necunoscut. ","")&amp;IF(N(G10)&lt;=0,"Lipsește cantitatea. ","")&amp;IF(AND(J10&lt;&gt;"",COUNTIF('Registru borderouri'!$B$5:$B$504,B10)&gt;0),IF(J10&lt;&gt;INDEX('Registru borderouri'!$H$5:$H$504,MATCH(B10,'Registru borderouri'!$B$5:$B$504,0)),"Produs de alt tip decât borderoul. ",""),"")))</f>
        <v/>
      </c>
    </row>
    <row r="11" spans="1:11" x14ac:dyDescent="0.2">
      <c r="A11" s="1" t="str">
        <f t="shared" si="0"/>
        <v>53|3</v>
      </c>
      <c r="B11" s="21">
        <v>53</v>
      </c>
      <c r="C11" s="22">
        <f>IF(B11="","",COUNTIF(INDEX($B:$B,5):B11,B11))</f>
        <v>3</v>
      </c>
      <c r="D11" s="21" t="s">
        <v>1228</v>
      </c>
      <c r="E11" s="13" t="str">
        <f t="shared" si="1"/>
        <v>Fontă</v>
      </c>
      <c r="F11" s="22" t="str">
        <f t="shared" si="2"/>
        <v>kg</v>
      </c>
      <c r="G11" s="14">
        <v>150</v>
      </c>
      <c r="H11" s="15">
        <f t="shared" si="3"/>
        <v>1</v>
      </c>
      <c r="I11" s="23">
        <f t="shared" si="4"/>
        <v>150</v>
      </c>
      <c r="J11" s="13" t="str">
        <f t="shared" si="5"/>
        <v>Deșeuri feroase și neferoase</v>
      </c>
      <c r="K11" s="24" t="str">
        <f>IF(B11="","",TRIM(IF(COUNTIF('Registru borderouri'!$B$5:$B$504,B11)=0,"Borderou inexistent în registru. ","")&amp;IF(AND(D11&lt;&gt;"",E11=""),"Cod necunoscut. ","")&amp;IF(N(G11)&lt;=0,"Lipsește cantitatea. ","")&amp;IF(AND(J11&lt;&gt;"",COUNTIF('Registru borderouri'!$B$5:$B$504,B11)&gt;0),IF(J11&lt;&gt;INDEX('Registru borderouri'!$H$5:$H$504,MATCH(B11,'Registru borderouri'!$B$5:$B$504,0)),"Produs de alt tip decât borderoul. ",""),"")))</f>
        <v/>
      </c>
    </row>
    <row r="12" spans="1:11" x14ac:dyDescent="0.2">
      <c r="A12" s="1" t="str">
        <f t="shared" si="0"/>
        <v>54|1</v>
      </c>
      <c r="B12" s="21">
        <v>54</v>
      </c>
      <c r="C12" s="22">
        <f>IF(B12="","",COUNTIF(INDEX($B:$B,5):B12,B12))</f>
        <v>1</v>
      </c>
      <c r="D12" s="21" t="s">
        <v>1240</v>
      </c>
      <c r="E12" s="13" t="str">
        <f t="shared" si="1"/>
        <v>Cartofi</v>
      </c>
      <c r="F12" s="22" t="str">
        <f t="shared" si="2"/>
        <v>kg</v>
      </c>
      <c r="G12" s="14">
        <v>4000</v>
      </c>
      <c r="H12" s="15">
        <f t="shared" si="3"/>
        <v>1.6</v>
      </c>
      <c r="I12" s="23">
        <f t="shared" si="4"/>
        <v>6400</v>
      </c>
      <c r="J12" s="13" t="str">
        <f t="shared" si="5"/>
        <v>Produse agricole</v>
      </c>
      <c r="K12" s="24" t="str">
        <f>IF(B12="","",TRIM(IF(COUNTIF('Registru borderouri'!$B$5:$B$504,B12)=0,"Borderou inexistent în registru. ","")&amp;IF(AND(D12&lt;&gt;"",E12=""),"Cod necunoscut. ","")&amp;IF(N(G12)&lt;=0,"Lipsește cantitatea. ","")&amp;IF(AND(J12&lt;&gt;"",COUNTIF('Registru borderouri'!$B$5:$B$504,B12)&gt;0),IF(J12&lt;&gt;INDEX('Registru borderouri'!$H$5:$H$504,MATCH(B12,'Registru borderouri'!$B$5:$B$504,0)),"Produs de alt tip decât borderoul. ",""),"")))</f>
        <v/>
      </c>
    </row>
    <row r="13" spans="1:11" x14ac:dyDescent="0.2">
      <c r="A13" s="1" t="str">
        <f t="shared" si="0"/>
        <v>55|1</v>
      </c>
      <c r="B13" s="21">
        <v>55</v>
      </c>
      <c r="C13" s="22">
        <f>IF(B13="","",COUNTIF(INDEX($B:$B,5):B13,B13))</f>
        <v>1</v>
      </c>
      <c r="D13" s="21" t="s">
        <v>1242</v>
      </c>
      <c r="E13" s="13" t="str">
        <f t="shared" si="1"/>
        <v>Mere</v>
      </c>
      <c r="F13" s="22" t="str">
        <f t="shared" si="2"/>
        <v>kg</v>
      </c>
      <c r="G13" s="14">
        <v>2000</v>
      </c>
      <c r="H13" s="15">
        <f t="shared" si="3"/>
        <v>2.2000000000000002</v>
      </c>
      <c r="I13" s="23">
        <f t="shared" si="4"/>
        <v>4400</v>
      </c>
      <c r="J13" s="13" t="str">
        <f t="shared" si="5"/>
        <v>Produse agricole</v>
      </c>
      <c r="K13" s="24" t="str">
        <f>IF(B13="","",TRIM(IF(COUNTIF('Registru borderouri'!$B$5:$B$504,B13)=0,"Borderou inexistent în registru. ","")&amp;IF(AND(D13&lt;&gt;"",E13=""),"Cod necunoscut. ","")&amp;IF(N(G13)&lt;=0,"Lipsește cantitatea. ","")&amp;IF(AND(J13&lt;&gt;"",COUNTIF('Registru borderouri'!$B$5:$B$504,B13)&gt;0),IF(J13&lt;&gt;INDEX('Registru borderouri'!$H$5:$H$504,MATCH(B13,'Registru borderouri'!$B$5:$B$504,0)),"Produs de alt tip decât borderoul. ",""),"")))</f>
        <v/>
      </c>
    </row>
    <row r="14" spans="1:11" x14ac:dyDescent="0.2">
      <c r="A14" s="1" t="str">
        <f t="shared" si="0"/>
        <v>56|1</v>
      </c>
      <c r="B14" s="21">
        <v>56</v>
      </c>
      <c r="C14" s="22">
        <f>IF(B14="","",COUNTIF(INDEX($B:$B,5):B14,B14))</f>
        <v>1</v>
      </c>
      <c r="D14" s="21" t="s">
        <v>1244</v>
      </c>
      <c r="E14" s="13" t="str">
        <f t="shared" si="1"/>
        <v>Rafturi metalice second-hand</v>
      </c>
      <c r="F14" s="22" t="str">
        <f t="shared" si="2"/>
        <v>buc</v>
      </c>
      <c r="G14" s="14">
        <v>4</v>
      </c>
      <c r="H14" s="15">
        <f t="shared" si="3"/>
        <v>150</v>
      </c>
      <c r="I14" s="23">
        <f t="shared" si="4"/>
        <v>600</v>
      </c>
      <c r="J14" s="13" t="str">
        <f t="shared" si="5"/>
        <v>Alte bunuri</v>
      </c>
      <c r="K14" s="24" t="str">
        <f>IF(B14="","",TRIM(IF(COUNTIF('Registru borderouri'!$B$5:$B$504,B14)=0,"Borderou inexistent în registru. ","")&amp;IF(AND(D14&lt;&gt;"",E14=""),"Cod necunoscut. ","")&amp;IF(N(G14)&lt;=0,"Lipsește cantitatea. ","")&amp;IF(AND(J14&lt;&gt;"",COUNTIF('Registru borderouri'!$B$5:$B$504,B14)&gt;0),IF(J14&lt;&gt;INDEX('Registru borderouri'!$H$5:$H$504,MATCH(B14,'Registru borderouri'!$B$5:$B$504,0)),"Produs de alt tip decât borderoul. ",""),"")))</f>
        <v/>
      </c>
    </row>
    <row r="15" spans="1:11" x14ac:dyDescent="0.2">
      <c r="A15" s="1" t="str">
        <f t="shared" si="0"/>
        <v>57|1</v>
      </c>
      <c r="B15" s="21">
        <v>57</v>
      </c>
      <c r="C15" s="22">
        <f>IF(B15="","",COUNTIF(INDEX($B:$B,5):B15,B15))</f>
        <v>1</v>
      </c>
      <c r="D15" s="21" t="s">
        <v>1225</v>
      </c>
      <c r="E15" s="13" t="str">
        <f t="shared" si="1"/>
        <v>Fier vechi (oțel)</v>
      </c>
      <c r="F15" s="22" t="str">
        <f t="shared" si="2"/>
        <v>kg</v>
      </c>
      <c r="G15" s="14">
        <v>380</v>
      </c>
      <c r="H15" s="15">
        <f t="shared" si="3"/>
        <v>1.1000000000000001</v>
      </c>
      <c r="I15" s="23">
        <f t="shared" si="4"/>
        <v>418</v>
      </c>
      <c r="J15" s="13" t="str">
        <f t="shared" si="5"/>
        <v>Deșeuri feroase și neferoase</v>
      </c>
      <c r="K15" s="24" t="str">
        <f>IF(B15="","",TRIM(IF(COUNTIF('Registru borderouri'!$B$5:$B$504,B15)=0,"Borderou inexistent în registru. ","")&amp;IF(AND(D15&lt;&gt;"",E15=""),"Cod necunoscut. ","")&amp;IF(N(G15)&lt;=0,"Lipsește cantitatea. ","")&amp;IF(AND(J15&lt;&gt;"",COUNTIF('Registru borderouri'!$B$5:$B$504,B15)&gt;0),IF(J15&lt;&gt;INDEX('Registru borderouri'!$H$5:$H$504,MATCH(B15,'Registru borderouri'!$B$5:$B$504,0)),"Produs de alt tip decât borderoul. ",""),"")))</f>
        <v/>
      </c>
    </row>
    <row r="16" spans="1:11" x14ac:dyDescent="0.2">
      <c r="A16" s="1" t="str">
        <f t="shared" si="0"/>
        <v/>
      </c>
      <c r="B16" s="21"/>
      <c r="C16" s="22" t="str">
        <f>IF(B16="","",COUNTIF(INDEX($B:$B,5):B16,B16))</f>
        <v/>
      </c>
      <c r="D16" s="21"/>
      <c r="E16" s="13" t="str">
        <f t="shared" si="1"/>
        <v/>
      </c>
      <c r="F16" s="22" t="str">
        <f t="shared" si="2"/>
        <v/>
      </c>
      <c r="G16" s="14"/>
      <c r="H16" s="15" t="str">
        <f t="shared" si="3"/>
        <v/>
      </c>
      <c r="I16" s="23" t="str">
        <f t="shared" si="4"/>
        <v/>
      </c>
      <c r="J16" s="13" t="str">
        <f t="shared" si="5"/>
        <v/>
      </c>
      <c r="K16" s="24" t="str">
        <f>IF(B16="","",TRIM(IF(COUNTIF('Registru borderouri'!$B$5:$B$504,B16)=0,"Borderou inexistent în registru. ","")&amp;IF(AND(D16&lt;&gt;"",E16=""),"Cod necunoscut. ","")&amp;IF(N(G16)&lt;=0,"Lipsește cantitatea. ","")&amp;IF(AND(J16&lt;&gt;"",COUNTIF('Registru borderouri'!$B$5:$B$504,B16)&gt;0),IF(J16&lt;&gt;INDEX('Registru borderouri'!$H$5:$H$504,MATCH(B16,'Registru borderouri'!$B$5:$B$504,0)),"Produs de alt tip decât borderoul. ",""),"")))</f>
        <v/>
      </c>
    </row>
    <row r="17" spans="1:11" x14ac:dyDescent="0.2">
      <c r="A17" s="1" t="str">
        <f t="shared" si="0"/>
        <v/>
      </c>
      <c r="B17" s="21"/>
      <c r="C17" s="22" t="str">
        <f>IF(B17="","",COUNTIF(INDEX($B:$B,5):B17,B17))</f>
        <v/>
      </c>
      <c r="D17" s="21"/>
      <c r="E17" s="13" t="str">
        <f t="shared" si="1"/>
        <v/>
      </c>
      <c r="F17" s="22" t="str">
        <f t="shared" si="2"/>
        <v/>
      </c>
      <c r="G17" s="14"/>
      <c r="H17" s="15" t="str">
        <f t="shared" si="3"/>
        <v/>
      </c>
      <c r="I17" s="23" t="str">
        <f t="shared" si="4"/>
        <v/>
      </c>
      <c r="J17" s="13" t="str">
        <f t="shared" si="5"/>
        <v/>
      </c>
      <c r="K17" s="24" t="str">
        <f>IF(B17="","",TRIM(IF(COUNTIF('Registru borderouri'!$B$5:$B$504,B17)=0,"Borderou inexistent în registru. ","")&amp;IF(AND(D17&lt;&gt;"",E17=""),"Cod necunoscut. ","")&amp;IF(N(G17)&lt;=0,"Lipsește cantitatea. ","")&amp;IF(AND(J17&lt;&gt;"",COUNTIF('Registru borderouri'!$B$5:$B$504,B17)&gt;0),IF(J17&lt;&gt;INDEX('Registru borderouri'!$H$5:$H$504,MATCH(B17,'Registru borderouri'!$B$5:$B$504,0)),"Produs de alt tip decât borderoul. ",""),"")))</f>
        <v/>
      </c>
    </row>
    <row r="18" spans="1:11" x14ac:dyDescent="0.2">
      <c r="A18" s="1" t="str">
        <f t="shared" si="0"/>
        <v/>
      </c>
      <c r="B18" s="21"/>
      <c r="C18" s="22" t="str">
        <f>IF(B18="","",COUNTIF(INDEX($B:$B,5):B18,B18))</f>
        <v/>
      </c>
      <c r="D18" s="21"/>
      <c r="E18" s="13" t="str">
        <f t="shared" si="1"/>
        <v/>
      </c>
      <c r="F18" s="22" t="str">
        <f t="shared" si="2"/>
        <v/>
      </c>
      <c r="G18" s="14"/>
      <c r="H18" s="15" t="str">
        <f t="shared" si="3"/>
        <v/>
      </c>
      <c r="I18" s="23" t="str">
        <f t="shared" si="4"/>
        <v/>
      </c>
      <c r="J18" s="13" t="str">
        <f t="shared" si="5"/>
        <v/>
      </c>
      <c r="K18" s="24" t="str">
        <f>IF(B18="","",TRIM(IF(COUNTIF('Registru borderouri'!$B$5:$B$504,B18)=0,"Borderou inexistent în registru. ","")&amp;IF(AND(D18&lt;&gt;"",E18=""),"Cod necunoscut. ","")&amp;IF(N(G18)&lt;=0,"Lipsește cantitatea. ","")&amp;IF(AND(J18&lt;&gt;"",COUNTIF('Registru borderouri'!$B$5:$B$504,B18)&gt;0),IF(J18&lt;&gt;INDEX('Registru borderouri'!$H$5:$H$504,MATCH(B18,'Registru borderouri'!$B$5:$B$504,0)),"Produs de alt tip decât borderoul. ",""),"")))</f>
        <v/>
      </c>
    </row>
    <row r="19" spans="1:11" x14ac:dyDescent="0.2">
      <c r="A19" s="1" t="str">
        <f t="shared" si="0"/>
        <v/>
      </c>
      <c r="B19" s="21"/>
      <c r="C19" s="22" t="str">
        <f>IF(B19="","",COUNTIF(INDEX($B:$B,5):B19,B19))</f>
        <v/>
      </c>
      <c r="D19" s="21"/>
      <c r="E19" s="13" t="str">
        <f t="shared" si="1"/>
        <v/>
      </c>
      <c r="F19" s="22" t="str">
        <f t="shared" si="2"/>
        <v/>
      </c>
      <c r="G19" s="14"/>
      <c r="H19" s="15" t="str">
        <f t="shared" si="3"/>
        <v/>
      </c>
      <c r="I19" s="23" t="str">
        <f t="shared" si="4"/>
        <v/>
      </c>
      <c r="J19" s="13" t="str">
        <f t="shared" si="5"/>
        <v/>
      </c>
      <c r="K19" s="24" t="str">
        <f>IF(B19="","",TRIM(IF(COUNTIF('Registru borderouri'!$B$5:$B$504,B19)=0,"Borderou inexistent în registru. ","")&amp;IF(AND(D19&lt;&gt;"",E19=""),"Cod necunoscut. ","")&amp;IF(N(G19)&lt;=0,"Lipsește cantitatea. ","")&amp;IF(AND(J19&lt;&gt;"",COUNTIF('Registru borderouri'!$B$5:$B$504,B19)&gt;0),IF(J19&lt;&gt;INDEX('Registru borderouri'!$H$5:$H$504,MATCH(B19,'Registru borderouri'!$B$5:$B$504,0)),"Produs de alt tip decât borderoul. ",""),"")))</f>
        <v/>
      </c>
    </row>
    <row r="20" spans="1:11" x14ac:dyDescent="0.2">
      <c r="A20" s="1" t="str">
        <f t="shared" si="0"/>
        <v/>
      </c>
      <c r="B20" s="21"/>
      <c r="C20" s="22" t="str">
        <f>IF(B20="","",COUNTIF(INDEX($B:$B,5):B20,B20))</f>
        <v/>
      </c>
      <c r="D20" s="21"/>
      <c r="E20" s="13" t="str">
        <f t="shared" si="1"/>
        <v/>
      </c>
      <c r="F20" s="22" t="str">
        <f t="shared" si="2"/>
        <v/>
      </c>
      <c r="G20" s="14"/>
      <c r="H20" s="15" t="str">
        <f t="shared" si="3"/>
        <v/>
      </c>
      <c r="I20" s="23" t="str">
        <f t="shared" si="4"/>
        <v/>
      </c>
      <c r="J20" s="13" t="str">
        <f t="shared" si="5"/>
        <v/>
      </c>
      <c r="K20" s="24" t="str">
        <f>IF(B20="","",TRIM(IF(COUNTIF('Registru borderouri'!$B$5:$B$504,B20)=0,"Borderou inexistent în registru. ","")&amp;IF(AND(D20&lt;&gt;"",E20=""),"Cod necunoscut. ","")&amp;IF(N(G20)&lt;=0,"Lipsește cantitatea. ","")&amp;IF(AND(J20&lt;&gt;"",COUNTIF('Registru borderouri'!$B$5:$B$504,B20)&gt;0),IF(J20&lt;&gt;INDEX('Registru borderouri'!$H$5:$H$504,MATCH(B20,'Registru borderouri'!$B$5:$B$504,0)),"Produs de alt tip decât borderoul. ",""),"")))</f>
        <v/>
      </c>
    </row>
    <row r="21" spans="1:11" x14ac:dyDescent="0.2">
      <c r="A21" s="1" t="str">
        <f t="shared" si="0"/>
        <v/>
      </c>
      <c r="B21" s="21"/>
      <c r="C21" s="22" t="str">
        <f>IF(B21="","",COUNTIF(INDEX($B:$B,5):B21,B21))</f>
        <v/>
      </c>
      <c r="D21" s="21"/>
      <c r="E21" s="13" t="str">
        <f t="shared" si="1"/>
        <v/>
      </c>
      <c r="F21" s="22" t="str">
        <f t="shared" si="2"/>
        <v/>
      </c>
      <c r="G21" s="14"/>
      <c r="H21" s="15" t="str">
        <f t="shared" si="3"/>
        <v/>
      </c>
      <c r="I21" s="23" t="str">
        <f t="shared" si="4"/>
        <v/>
      </c>
      <c r="J21" s="13" t="str">
        <f t="shared" si="5"/>
        <v/>
      </c>
      <c r="K21" s="24" t="str">
        <f>IF(B21="","",TRIM(IF(COUNTIF('Registru borderouri'!$B$5:$B$504,B21)=0,"Borderou inexistent în registru. ","")&amp;IF(AND(D21&lt;&gt;"",E21=""),"Cod necunoscut. ","")&amp;IF(N(G21)&lt;=0,"Lipsește cantitatea. ","")&amp;IF(AND(J21&lt;&gt;"",COUNTIF('Registru borderouri'!$B$5:$B$504,B21)&gt;0),IF(J21&lt;&gt;INDEX('Registru borderouri'!$H$5:$H$504,MATCH(B21,'Registru borderouri'!$B$5:$B$504,0)),"Produs de alt tip decât borderoul. ",""),"")))</f>
        <v/>
      </c>
    </row>
    <row r="22" spans="1:11" x14ac:dyDescent="0.2">
      <c r="A22" s="1" t="str">
        <f t="shared" si="0"/>
        <v/>
      </c>
      <c r="B22" s="21"/>
      <c r="C22" s="22" t="str">
        <f>IF(B22="","",COUNTIF(INDEX($B:$B,5):B22,B22))</f>
        <v/>
      </c>
      <c r="D22" s="21"/>
      <c r="E22" s="13" t="str">
        <f t="shared" si="1"/>
        <v/>
      </c>
      <c r="F22" s="22" t="str">
        <f t="shared" si="2"/>
        <v/>
      </c>
      <c r="G22" s="14"/>
      <c r="H22" s="15" t="str">
        <f t="shared" si="3"/>
        <v/>
      </c>
      <c r="I22" s="23" t="str">
        <f t="shared" si="4"/>
        <v/>
      </c>
      <c r="J22" s="13" t="str">
        <f t="shared" si="5"/>
        <v/>
      </c>
      <c r="K22" s="24" t="str">
        <f>IF(B22="","",TRIM(IF(COUNTIF('Registru borderouri'!$B$5:$B$504,B22)=0,"Borderou inexistent în registru. ","")&amp;IF(AND(D22&lt;&gt;"",E22=""),"Cod necunoscut. ","")&amp;IF(N(G22)&lt;=0,"Lipsește cantitatea. ","")&amp;IF(AND(J22&lt;&gt;"",COUNTIF('Registru borderouri'!$B$5:$B$504,B22)&gt;0),IF(J22&lt;&gt;INDEX('Registru borderouri'!$H$5:$H$504,MATCH(B22,'Registru borderouri'!$B$5:$B$504,0)),"Produs de alt tip decât borderoul. ",""),"")))</f>
        <v/>
      </c>
    </row>
    <row r="23" spans="1:11" x14ac:dyDescent="0.2">
      <c r="A23" s="1" t="str">
        <f t="shared" si="0"/>
        <v/>
      </c>
      <c r="B23" s="21"/>
      <c r="C23" s="22" t="str">
        <f>IF(B23="","",COUNTIF(INDEX($B:$B,5):B23,B23))</f>
        <v/>
      </c>
      <c r="D23" s="21"/>
      <c r="E23" s="13" t="str">
        <f t="shared" si="1"/>
        <v/>
      </c>
      <c r="F23" s="22" t="str">
        <f t="shared" si="2"/>
        <v/>
      </c>
      <c r="G23" s="14"/>
      <c r="H23" s="15" t="str">
        <f t="shared" si="3"/>
        <v/>
      </c>
      <c r="I23" s="23" t="str">
        <f t="shared" si="4"/>
        <v/>
      </c>
      <c r="J23" s="13" t="str">
        <f t="shared" si="5"/>
        <v/>
      </c>
      <c r="K23" s="24" t="str">
        <f>IF(B23="","",TRIM(IF(COUNTIF('Registru borderouri'!$B$5:$B$504,B23)=0,"Borderou inexistent în registru. ","")&amp;IF(AND(D23&lt;&gt;"",E23=""),"Cod necunoscut. ","")&amp;IF(N(G23)&lt;=0,"Lipsește cantitatea. ","")&amp;IF(AND(J23&lt;&gt;"",COUNTIF('Registru borderouri'!$B$5:$B$504,B23)&gt;0),IF(J23&lt;&gt;INDEX('Registru borderouri'!$H$5:$H$504,MATCH(B23,'Registru borderouri'!$B$5:$B$504,0)),"Produs de alt tip decât borderoul. ",""),"")))</f>
        <v/>
      </c>
    </row>
    <row r="24" spans="1:11" x14ac:dyDescent="0.2">
      <c r="A24" s="1" t="str">
        <f t="shared" si="0"/>
        <v/>
      </c>
      <c r="B24" s="21"/>
      <c r="C24" s="22" t="str">
        <f>IF(B24="","",COUNTIF(INDEX($B:$B,5):B24,B24))</f>
        <v/>
      </c>
      <c r="D24" s="21"/>
      <c r="E24" s="13" t="str">
        <f t="shared" si="1"/>
        <v/>
      </c>
      <c r="F24" s="22" t="str">
        <f t="shared" si="2"/>
        <v/>
      </c>
      <c r="G24" s="14"/>
      <c r="H24" s="15" t="str">
        <f t="shared" si="3"/>
        <v/>
      </c>
      <c r="I24" s="23" t="str">
        <f t="shared" si="4"/>
        <v/>
      </c>
      <c r="J24" s="13" t="str">
        <f t="shared" si="5"/>
        <v/>
      </c>
      <c r="K24" s="24" t="str">
        <f>IF(B24="","",TRIM(IF(COUNTIF('Registru borderouri'!$B$5:$B$504,B24)=0,"Borderou inexistent în registru. ","")&amp;IF(AND(D24&lt;&gt;"",E24=""),"Cod necunoscut. ","")&amp;IF(N(G24)&lt;=0,"Lipsește cantitatea. ","")&amp;IF(AND(J24&lt;&gt;"",COUNTIF('Registru borderouri'!$B$5:$B$504,B24)&gt;0),IF(J24&lt;&gt;INDEX('Registru borderouri'!$H$5:$H$504,MATCH(B24,'Registru borderouri'!$B$5:$B$504,0)),"Produs de alt tip decât borderoul. ",""),"")))</f>
        <v/>
      </c>
    </row>
    <row r="25" spans="1:11" x14ac:dyDescent="0.2">
      <c r="A25" s="1" t="str">
        <f t="shared" si="0"/>
        <v/>
      </c>
      <c r="B25" s="21"/>
      <c r="C25" s="22" t="str">
        <f>IF(B25="","",COUNTIF(INDEX($B:$B,5):B25,B25))</f>
        <v/>
      </c>
      <c r="D25" s="21"/>
      <c r="E25" s="13" t="str">
        <f t="shared" si="1"/>
        <v/>
      </c>
      <c r="F25" s="22" t="str">
        <f t="shared" si="2"/>
        <v/>
      </c>
      <c r="G25" s="14"/>
      <c r="H25" s="15" t="str">
        <f t="shared" si="3"/>
        <v/>
      </c>
      <c r="I25" s="23" t="str">
        <f t="shared" si="4"/>
        <v/>
      </c>
      <c r="J25" s="13" t="str">
        <f t="shared" si="5"/>
        <v/>
      </c>
      <c r="K25" s="24" t="str">
        <f>IF(B25="","",TRIM(IF(COUNTIF('Registru borderouri'!$B$5:$B$504,B25)=0,"Borderou inexistent în registru. ","")&amp;IF(AND(D25&lt;&gt;"",E25=""),"Cod necunoscut. ","")&amp;IF(N(G25)&lt;=0,"Lipsește cantitatea. ","")&amp;IF(AND(J25&lt;&gt;"",COUNTIF('Registru borderouri'!$B$5:$B$504,B25)&gt;0),IF(J25&lt;&gt;INDEX('Registru borderouri'!$H$5:$H$504,MATCH(B25,'Registru borderouri'!$B$5:$B$504,0)),"Produs de alt tip decât borderoul. ",""),"")))</f>
        <v/>
      </c>
    </row>
    <row r="26" spans="1:11" x14ac:dyDescent="0.2">
      <c r="A26" s="1" t="str">
        <f t="shared" si="0"/>
        <v/>
      </c>
      <c r="B26" s="21"/>
      <c r="C26" s="22" t="str">
        <f>IF(B26="","",COUNTIF(INDEX($B:$B,5):B26,B26))</f>
        <v/>
      </c>
      <c r="D26" s="21"/>
      <c r="E26" s="13" t="str">
        <f t="shared" si="1"/>
        <v/>
      </c>
      <c r="F26" s="22" t="str">
        <f t="shared" si="2"/>
        <v/>
      </c>
      <c r="G26" s="14"/>
      <c r="H26" s="15" t="str">
        <f t="shared" si="3"/>
        <v/>
      </c>
      <c r="I26" s="23" t="str">
        <f t="shared" si="4"/>
        <v/>
      </c>
      <c r="J26" s="13" t="str">
        <f t="shared" si="5"/>
        <v/>
      </c>
      <c r="K26" s="24" t="str">
        <f>IF(B26="","",TRIM(IF(COUNTIF('Registru borderouri'!$B$5:$B$504,B26)=0,"Borderou inexistent în registru. ","")&amp;IF(AND(D26&lt;&gt;"",E26=""),"Cod necunoscut. ","")&amp;IF(N(G26)&lt;=0,"Lipsește cantitatea. ","")&amp;IF(AND(J26&lt;&gt;"",COUNTIF('Registru borderouri'!$B$5:$B$504,B26)&gt;0),IF(J26&lt;&gt;INDEX('Registru borderouri'!$H$5:$H$504,MATCH(B26,'Registru borderouri'!$B$5:$B$504,0)),"Produs de alt tip decât borderoul. ",""),"")))</f>
        <v/>
      </c>
    </row>
    <row r="27" spans="1:11" x14ac:dyDescent="0.2">
      <c r="A27" s="1" t="str">
        <f t="shared" si="0"/>
        <v/>
      </c>
      <c r="B27" s="21"/>
      <c r="C27" s="22" t="str">
        <f>IF(B27="","",COUNTIF(INDEX($B:$B,5):B27,B27))</f>
        <v/>
      </c>
      <c r="D27" s="21"/>
      <c r="E27" s="13" t="str">
        <f t="shared" si="1"/>
        <v/>
      </c>
      <c r="F27" s="22" t="str">
        <f t="shared" si="2"/>
        <v/>
      </c>
      <c r="G27" s="14"/>
      <c r="H27" s="15" t="str">
        <f t="shared" si="3"/>
        <v/>
      </c>
      <c r="I27" s="23" t="str">
        <f t="shared" si="4"/>
        <v/>
      </c>
      <c r="J27" s="13" t="str">
        <f t="shared" si="5"/>
        <v/>
      </c>
      <c r="K27" s="24" t="str">
        <f>IF(B27="","",TRIM(IF(COUNTIF('Registru borderouri'!$B$5:$B$504,B27)=0,"Borderou inexistent în registru. ","")&amp;IF(AND(D27&lt;&gt;"",E27=""),"Cod necunoscut. ","")&amp;IF(N(G27)&lt;=0,"Lipsește cantitatea. ","")&amp;IF(AND(J27&lt;&gt;"",COUNTIF('Registru borderouri'!$B$5:$B$504,B27)&gt;0),IF(J27&lt;&gt;INDEX('Registru borderouri'!$H$5:$H$504,MATCH(B27,'Registru borderouri'!$B$5:$B$504,0)),"Produs de alt tip decât borderoul. ",""),"")))</f>
        <v/>
      </c>
    </row>
    <row r="28" spans="1:11" x14ac:dyDescent="0.2">
      <c r="A28" s="1" t="str">
        <f t="shared" si="0"/>
        <v/>
      </c>
      <c r="B28" s="21"/>
      <c r="C28" s="22" t="str">
        <f>IF(B28="","",COUNTIF(INDEX($B:$B,5):B28,B28))</f>
        <v/>
      </c>
      <c r="D28" s="21"/>
      <c r="E28" s="13" t="str">
        <f t="shared" si="1"/>
        <v/>
      </c>
      <c r="F28" s="22" t="str">
        <f t="shared" si="2"/>
        <v/>
      </c>
      <c r="G28" s="14"/>
      <c r="H28" s="15" t="str">
        <f t="shared" si="3"/>
        <v/>
      </c>
      <c r="I28" s="23" t="str">
        <f t="shared" si="4"/>
        <v/>
      </c>
      <c r="J28" s="13" t="str">
        <f t="shared" si="5"/>
        <v/>
      </c>
      <c r="K28" s="24" t="str">
        <f>IF(B28="","",TRIM(IF(COUNTIF('Registru borderouri'!$B$5:$B$504,B28)=0,"Borderou inexistent în registru. ","")&amp;IF(AND(D28&lt;&gt;"",E28=""),"Cod necunoscut. ","")&amp;IF(N(G28)&lt;=0,"Lipsește cantitatea. ","")&amp;IF(AND(J28&lt;&gt;"",COUNTIF('Registru borderouri'!$B$5:$B$504,B28)&gt;0),IF(J28&lt;&gt;INDEX('Registru borderouri'!$H$5:$H$504,MATCH(B28,'Registru borderouri'!$B$5:$B$504,0)),"Produs de alt tip decât borderoul. ",""),"")))</f>
        <v/>
      </c>
    </row>
    <row r="29" spans="1:11" x14ac:dyDescent="0.2">
      <c r="A29" s="1" t="str">
        <f t="shared" si="0"/>
        <v/>
      </c>
      <c r="B29" s="21"/>
      <c r="C29" s="22" t="str">
        <f>IF(B29="","",COUNTIF(INDEX($B:$B,5):B29,B29))</f>
        <v/>
      </c>
      <c r="D29" s="21"/>
      <c r="E29" s="13" t="str">
        <f t="shared" si="1"/>
        <v/>
      </c>
      <c r="F29" s="22" t="str">
        <f t="shared" si="2"/>
        <v/>
      </c>
      <c r="G29" s="14"/>
      <c r="H29" s="15" t="str">
        <f t="shared" si="3"/>
        <v/>
      </c>
      <c r="I29" s="23" t="str">
        <f t="shared" si="4"/>
        <v/>
      </c>
      <c r="J29" s="13" t="str">
        <f t="shared" si="5"/>
        <v/>
      </c>
      <c r="K29" s="24" t="str">
        <f>IF(B29="","",TRIM(IF(COUNTIF('Registru borderouri'!$B$5:$B$504,B29)=0,"Borderou inexistent în registru. ","")&amp;IF(AND(D29&lt;&gt;"",E29=""),"Cod necunoscut. ","")&amp;IF(N(G29)&lt;=0,"Lipsește cantitatea. ","")&amp;IF(AND(J29&lt;&gt;"",COUNTIF('Registru borderouri'!$B$5:$B$504,B29)&gt;0),IF(J29&lt;&gt;INDEX('Registru borderouri'!$H$5:$H$504,MATCH(B29,'Registru borderouri'!$B$5:$B$504,0)),"Produs de alt tip decât borderoul. ",""),"")))</f>
        <v/>
      </c>
    </row>
    <row r="30" spans="1:11" x14ac:dyDescent="0.2">
      <c r="A30" s="1" t="str">
        <f t="shared" si="0"/>
        <v/>
      </c>
      <c r="B30" s="21"/>
      <c r="C30" s="22" t="str">
        <f>IF(B30="","",COUNTIF(INDEX($B:$B,5):B30,B30))</f>
        <v/>
      </c>
      <c r="D30" s="21"/>
      <c r="E30" s="13" t="str">
        <f t="shared" si="1"/>
        <v/>
      </c>
      <c r="F30" s="22" t="str">
        <f t="shared" si="2"/>
        <v/>
      </c>
      <c r="G30" s="14"/>
      <c r="H30" s="15" t="str">
        <f t="shared" si="3"/>
        <v/>
      </c>
      <c r="I30" s="23" t="str">
        <f t="shared" si="4"/>
        <v/>
      </c>
      <c r="J30" s="13" t="str">
        <f t="shared" si="5"/>
        <v/>
      </c>
      <c r="K30" s="24" t="str">
        <f>IF(B30="","",TRIM(IF(COUNTIF('Registru borderouri'!$B$5:$B$504,B30)=0,"Borderou inexistent în registru. ","")&amp;IF(AND(D30&lt;&gt;"",E30=""),"Cod necunoscut. ","")&amp;IF(N(G30)&lt;=0,"Lipsește cantitatea. ","")&amp;IF(AND(J30&lt;&gt;"",COUNTIF('Registru borderouri'!$B$5:$B$504,B30)&gt;0),IF(J30&lt;&gt;INDEX('Registru borderouri'!$H$5:$H$504,MATCH(B30,'Registru borderouri'!$B$5:$B$504,0)),"Produs de alt tip decât borderoul. ",""),"")))</f>
        <v/>
      </c>
    </row>
    <row r="31" spans="1:11" x14ac:dyDescent="0.2">
      <c r="A31" s="1" t="str">
        <f t="shared" si="0"/>
        <v/>
      </c>
      <c r="B31" s="21"/>
      <c r="C31" s="22" t="str">
        <f>IF(B31="","",COUNTIF(INDEX($B:$B,5):B31,B31))</f>
        <v/>
      </c>
      <c r="D31" s="21"/>
      <c r="E31" s="13" t="str">
        <f t="shared" si="1"/>
        <v/>
      </c>
      <c r="F31" s="22" t="str">
        <f t="shared" si="2"/>
        <v/>
      </c>
      <c r="G31" s="14"/>
      <c r="H31" s="15" t="str">
        <f t="shared" si="3"/>
        <v/>
      </c>
      <c r="I31" s="23" t="str">
        <f t="shared" si="4"/>
        <v/>
      </c>
      <c r="J31" s="13" t="str">
        <f t="shared" si="5"/>
        <v/>
      </c>
      <c r="K31" s="24" t="str">
        <f>IF(B31="","",TRIM(IF(COUNTIF('Registru borderouri'!$B$5:$B$504,B31)=0,"Borderou inexistent în registru. ","")&amp;IF(AND(D31&lt;&gt;"",E31=""),"Cod necunoscut. ","")&amp;IF(N(G31)&lt;=0,"Lipsește cantitatea. ","")&amp;IF(AND(J31&lt;&gt;"",COUNTIF('Registru borderouri'!$B$5:$B$504,B31)&gt;0),IF(J31&lt;&gt;INDEX('Registru borderouri'!$H$5:$H$504,MATCH(B31,'Registru borderouri'!$B$5:$B$504,0)),"Produs de alt tip decât borderoul. ",""),"")))</f>
        <v/>
      </c>
    </row>
    <row r="32" spans="1:11" x14ac:dyDescent="0.2">
      <c r="A32" s="1" t="str">
        <f t="shared" si="0"/>
        <v/>
      </c>
      <c r="B32" s="21"/>
      <c r="C32" s="22" t="str">
        <f>IF(B32="","",COUNTIF(INDEX($B:$B,5):B32,B32))</f>
        <v/>
      </c>
      <c r="D32" s="21"/>
      <c r="E32" s="13" t="str">
        <f t="shared" si="1"/>
        <v/>
      </c>
      <c r="F32" s="22" t="str">
        <f t="shared" si="2"/>
        <v/>
      </c>
      <c r="G32" s="14"/>
      <c r="H32" s="15" t="str">
        <f t="shared" si="3"/>
        <v/>
      </c>
      <c r="I32" s="23" t="str">
        <f t="shared" si="4"/>
        <v/>
      </c>
      <c r="J32" s="13" t="str">
        <f t="shared" si="5"/>
        <v/>
      </c>
      <c r="K32" s="24" t="str">
        <f>IF(B32="","",TRIM(IF(COUNTIF('Registru borderouri'!$B$5:$B$504,B32)=0,"Borderou inexistent în registru. ","")&amp;IF(AND(D32&lt;&gt;"",E32=""),"Cod necunoscut. ","")&amp;IF(N(G32)&lt;=0,"Lipsește cantitatea. ","")&amp;IF(AND(J32&lt;&gt;"",COUNTIF('Registru borderouri'!$B$5:$B$504,B32)&gt;0),IF(J32&lt;&gt;INDEX('Registru borderouri'!$H$5:$H$504,MATCH(B32,'Registru borderouri'!$B$5:$B$504,0)),"Produs de alt tip decât borderoul. ",""),"")))</f>
        <v/>
      </c>
    </row>
    <row r="33" spans="1:11" x14ac:dyDescent="0.2">
      <c r="A33" s="1" t="str">
        <f t="shared" si="0"/>
        <v/>
      </c>
      <c r="B33" s="21"/>
      <c r="C33" s="22" t="str">
        <f>IF(B33="","",COUNTIF(INDEX($B:$B,5):B33,B33))</f>
        <v/>
      </c>
      <c r="D33" s="21"/>
      <c r="E33" s="13" t="str">
        <f t="shared" si="1"/>
        <v/>
      </c>
      <c r="F33" s="22" t="str">
        <f t="shared" si="2"/>
        <v/>
      </c>
      <c r="G33" s="14"/>
      <c r="H33" s="15" t="str">
        <f t="shared" si="3"/>
        <v/>
      </c>
      <c r="I33" s="23" t="str">
        <f t="shared" si="4"/>
        <v/>
      </c>
      <c r="J33" s="13" t="str">
        <f t="shared" si="5"/>
        <v/>
      </c>
      <c r="K33" s="24" t="str">
        <f>IF(B33="","",TRIM(IF(COUNTIF('Registru borderouri'!$B$5:$B$504,B33)=0,"Borderou inexistent în registru. ","")&amp;IF(AND(D33&lt;&gt;"",E33=""),"Cod necunoscut. ","")&amp;IF(N(G33)&lt;=0,"Lipsește cantitatea. ","")&amp;IF(AND(J33&lt;&gt;"",COUNTIF('Registru borderouri'!$B$5:$B$504,B33)&gt;0),IF(J33&lt;&gt;INDEX('Registru borderouri'!$H$5:$H$504,MATCH(B33,'Registru borderouri'!$B$5:$B$504,0)),"Produs de alt tip decât borderoul. ",""),"")))</f>
        <v/>
      </c>
    </row>
    <row r="34" spans="1:11" x14ac:dyDescent="0.2">
      <c r="A34" s="1" t="str">
        <f t="shared" si="0"/>
        <v/>
      </c>
      <c r="B34" s="21"/>
      <c r="C34" s="22" t="str">
        <f>IF(B34="","",COUNTIF(INDEX($B:$B,5):B34,B34))</f>
        <v/>
      </c>
      <c r="D34" s="21"/>
      <c r="E34" s="13" t="str">
        <f t="shared" si="1"/>
        <v/>
      </c>
      <c r="F34" s="22" t="str">
        <f t="shared" si="2"/>
        <v/>
      </c>
      <c r="G34" s="14"/>
      <c r="H34" s="15" t="str">
        <f t="shared" si="3"/>
        <v/>
      </c>
      <c r="I34" s="23" t="str">
        <f t="shared" si="4"/>
        <v/>
      </c>
      <c r="J34" s="13" t="str">
        <f t="shared" si="5"/>
        <v/>
      </c>
      <c r="K34" s="24" t="str">
        <f>IF(B34="","",TRIM(IF(COUNTIF('Registru borderouri'!$B$5:$B$504,B34)=0,"Borderou inexistent în registru. ","")&amp;IF(AND(D34&lt;&gt;"",E34=""),"Cod necunoscut. ","")&amp;IF(N(G34)&lt;=0,"Lipsește cantitatea. ","")&amp;IF(AND(J34&lt;&gt;"",COUNTIF('Registru borderouri'!$B$5:$B$504,B34)&gt;0),IF(J34&lt;&gt;INDEX('Registru borderouri'!$H$5:$H$504,MATCH(B34,'Registru borderouri'!$B$5:$B$504,0)),"Produs de alt tip decât borderoul. ",""),"")))</f>
        <v/>
      </c>
    </row>
    <row r="35" spans="1:11" x14ac:dyDescent="0.2">
      <c r="A35" s="1" t="str">
        <f t="shared" si="0"/>
        <v/>
      </c>
      <c r="B35" s="21"/>
      <c r="C35" s="22" t="str">
        <f>IF(B35="","",COUNTIF(INDEX($B:$B,5):B35,B35))</f>
        <v/>
      </c>
      <c r="D35" s="21"/>
      <c r="E35" s="13" t="str">
        <f t="shared" si="1"/>
        <v/>
      </c>
      <c r="F35" s="22" t="str">
        <f t="shared" si="2"/>
        <v/>
      </c>
      <c r="G35" s="14"/>
      <c r="H35" s="15" t="str">
        <f t="shared" si="3"/>
        <v/>
      </c>
      <c r="I35" s="23" t="str">
        <f t="shared" si="4"/>
        <v/>
      </c>
      <c r="J35" s="13" t="str">
        <f t="shared" si="5"/>
        <v/>
      </c>
      <c r="K35" s="24" t="str">
        <f>IF(B35="","",TRIM(IF(COUNTIF('Registru borderouri'!$B$5:$B$504,B35)=0,"Borderou inexistent în registru. ","")&amp;IF(AND(D35&lt;&gt;"",E35=""),"Cod necunoscut. ","")&amp;IF(N(G35)&lt;=0,"Lipsește cantitatea. ","")&amp;IF(AND(J35&lt;&gt;"",COUNTIF('Registru borderouri'!$B$5:$B$504,B35)&gt;0),IF(J35&lt;&gt;INDEX('Registru borderouri'!$H$5:$H$504,MATCH(B35,'Registru borderouri'!$B$5:$B$504,0)),"Produs de alt tip decât borderoul. ",""),"")))</f>
        <v/>
      </c>
    </row>
    <row r="36" spans="1:11" x14ac:dyDescent="0.2">
      <c r="A36" s="1" t="str">
        <f t="shared" si="0"/>
        <v/>
      </c>
      <c r="B36" s="21"/>
      <c r="C36" s="22" t="str">
        <f>IF(B36="","",COUNTIF(INDEX($B:$B,5):B36,B36))</f>
        <v/>
      </c>
      <c r="D36" s="21"/>
      <c r="E36" s="13" t="str">
        <f t="shared" si="1"/>
        <v/>
      </c>
      <c r="F36" s="22" t="str">
        <f t="shared" si="2"/>
        <v/>
      </c>
      <c r="G36" s="14"/>
      <c r="H36" s="15" t="str">
        <f t="shared" si="3"/>
        <v/>
      </c>
      <c r="I36" s="23" t="str">
        <f t="shared" si="4"/>
        <v/>
      </c>
      <c r="J36" s="13" t="str">
        <f t="shared" si="5"/>
        <v/>
      </c>
      <c r="K36" s="24" t="str">
        <f>IF(B36="","",TRIM(IF(COUNTIF('Registru borderouri'!$B$5:$B$504,B36)=0,"Borderou inexistent în registru. ","")&amp;IF(AND(D36&lt;&gt;"",E36=""),"Cod necunoscut. ","")&amp;IF(N(G36)&lt;=0,"Lipsește cantitatea. ","")&amp;IF(AND(J36&lt;&gt;"",COUNTIF('Registru borderouri'!$B$5:$B$504,B36)&gt;0),IF(J36&lt;&gt;INDEX('Registru borderouri'!$H$5:$H$504,MATCH(B36,'Registru borderouri'!$B$5:$B$504,0)),"Produs de alt tip decât borderoul. ",""),"")))</f>
        <v/>
      </c>
    </row>
    <row r="37" spans="1:11" x14ac:dyDescent="0.2">
      <c r="A37" s="1" t="str">
        <f t="shared" si="0"/>
        <v/>
      </c>
      <c r="B37" s="21"/>
      <c r="C37" s="22" t="str">
        <f>IF(B37="","",COUNTIF(INDEX($B:$B,5):B37,B37))</f>
        <v/>
      </c>
      <c r="D37" s="21"/>
      <c r="E37" s="13" t="str">
        <f t="shared" si="1"/>
        <v/>
      </c>
      <c r="F37" s="22" t="str">
        <f t="shared" si="2"/>
        <v/>
      </c>
      <c r="G37" s="14"/>
      <c r="H37" s="15" t="str">
        <f t="shared" si="3"/>
        <v/>
      </c>
      <c r="I37" s="23" t="str">
        <f t="shared" si="4"/>
        <v/>
      </c>
      <c r="J37" s="13" t="str">
        <f t="shared" si="5"/>
        <v/>
      </c>
      <c r="K37" s="24" t="str">
        <f>IF(B37="","",TRIM(IF(COUNTIF('Registru borderouri'!$B$5:$B$504,B37)=0,"Borderou inexistent în registru. ","")&amp;IF(AND(D37&lt;&gt;"",E37=""),"Cod necunoscut. ","")&amp;IF(N(G37)&lt;=0,"Lipsește cantitatea. ","")&amp;IF(AND(J37&lt;&gt;"",COUNTIF('Registru borderouri'!$B$5:$B$504,B37)&gt;0),IF(J37&lt;&gt;INDEX('Registru borderouri'!$H$5:$H$504,MATCH(B37,'Registru borderouri'!$B$5:$B$504,0)),"Produs de alt tip decât borderoul. ",""),"")))</f>
        <v/>
      </c>
    </row>
    <row r="38" spans="1:11" x14ac:dyDescent="0.2">
      <c r="A38" s="1" t="str">
        <f t="shared" si="0"/>
        <v/>
      </c>
      <c r="B38" s="21"/>
      <c r="C38" s="22" t="str">
        <f>IF(B38="","",COUNTIF(INDEX($B:$B,5):B38,B38))</f>
        <v/>
      </c>
      <c r="D38" s="21"/>
      <c r="E38" s="13" t="str">
        <f t="shared" si="1"/>
        <v/>
      </c>
      <c r="F38" s="22" t="str">
        <f t="shared" si="2"/>
        <v/>
      </c>
      <c r="G38" s="14"/>
      <c r="H38" s="15" t="str">
        <f t="shared" si="3"/>
        <v/>
      </c>
      <c r="I38" s="23" t="str">
        <f t="shared" si="4"/>
        <v/>
      </c>
      <c r="J38" s="13" t="str">
        <f t="shared" si="5"/>
        <v/>
      </c>
      <c r="K38" s="24" t="str">
        <f>IF(B38="","",TRIM(IF(COUNTIF('Registru borderouri'!$B$5:$B$504,B38)=0,"Borderou inexistent în registru. ","")&amp;IF(AND(D38&lt;&gt;"",E38=""),"Cod necunoscut. ","")&amp;IF(N(G38)&lt;=0,"Lipsește cantitatea. ","")&amp;IF(AND(J38&lt;&gt;"",COUNTIF('Registru borderouri'!$B$5:$B$504,B38)&gt;0),IF(J38&lt;&gt;INDEX('Registru borderouri'!$H$5:$H$504,MATCH(B38,'Registru borderouri'!$B$5:$B$504,0)),"Produs de alt tip decât borderoul. ",""),"")))</f>
        <v/>
      </c>
    </row>
    <row r="39" spans="1:11" x14ac:dyDescent="0.2">
      <c r="A39" s="1" t="str">
        <f t="shared" si="0"/>
        <v/>
      </c>
      <c r="B39" s="21"/>
      <c r="C39" s="22" t="str">
        <f>IF(B39="","",COUNTIF(INDEX($B:$B,5):B39,B39))</f>
        <v/>
      </c>
      <c r="D39" s="21"/>
      <c r="E39" s="13" t="str">
        <f t="shared" si="1"/>
        <v/>
      </c>
      <c r="F39" s="22" t="str">
        <f t="shared" si="2"/>
        <v/>
      </c>
      <c r="G39" s="14"/>
      <c r="H39" s="15" t="str">
        <f t="shared" si="3"/>
        <v/>
      </c>
      <c r="I39" s="23" t="str">
        <f t="shared" si="4"/>
        <v/>
      </c>
      <c r="J39" s="13" t="str">
        <f t="shared" si="5"/>
        <v/>
      </c>
      <c r="K39" s="24" t="str">
        <f>IF(B39="","",TRIM(IF(COUNTIF('Registru borderouri'!$B$5:$B$504,B39)=0,"Borderou inexistent în registru. ","")&amp;IF(AND(D39&lt;&gt;"",E39=""),"Cod necunoscut. ","")&amp;IF(N(G39)&lt;=0,"Lipsește cantitatea. ","")&amp;IF(AND(J39&lt;&gt;"",COUNTIF('Registru borderouri'!$B$5:$B$504,B39)&gt;0),IF(J39&lt;&gt;INDEX('Registru borderouri'!$H$5:$H$504,MATCH(B39,'Registru borderouri'!$B$5:$B$504,0)),"Produs de alt tip decât borderoul. ",""),"")))</f>
        <v/>
      </c>
    </row>
    <row r="40" spans="1:11" x14ac:dyDescent="0.2">
      <c r="A40" s="1" t="str">
        <f t="shared" si="0"/>
        <v/>
      </c>
      <c r="B40" s="21"/>
      <c r="C40" s="22" t="str">
        <f>IF(B40="","",COUNTIF(INDEX($B:$B,5):B40,B40))</f>
        <v/>
      </c>
      <c r="D40" s="21"/>
      <c r="E40" s="13" t="str">
        <f t="shared" si="1"/>
        <v/>
      </c>
      <c r="F40" s="22" t="str">
        <f t="shared" si="2"/>
        <v/>
      </c>
      <c r="G40" s="14"/>
      <c r="H40" s="15" t="str">
        <f t="shared" si="3"/>
        <v/>
      </c>
      <c r="I40" s="23" t="str">
        <f t="shared" si="4"/>
        <v/>
      </c>
      <c r="J40" s="13" t="str">
        <f t="shared" si="5"/>
        <v/>
      </c>
      <c r="K40" s="24" t="str">
        <f>IF(B40="","",TRIM(IF(COUNTIF('Registru borderouri'!$B$5:$B$504,B40)=0,"Borderou inexistent în registru. ","")&amp;IF(AND(D40&lt;&gt;"",E40=""),"Cod necunoscut. ","")&amp;IF(N(G40)&lt;=0,"Lipsește cantitatea. ","")&amp;IF(AND(J40&lt;&gt;"",COUNTIF('Registru borderouri'!$B$5:$B$504,B40)&gt;0),IF(J40&lt;&gt;INDEX('Registru borderouri'!$H$5:$H$504,MATCH(B40,'Registru borderouri'!$B$5:$B$504,0)),"Produs de alt tip decât borderoul. ",""),"")))</f>
        <v/>
      </c>
    </row>
    <row r="41" spans="1:11" x14ac:dyDescent="0.2">
      <c r="A41" s="1" t="str">
        <f t="shared" si="0"/>
        <v/>
      </c>
      <c r="B41" s="21"/>
      <c r="C41" s="22" t="str">
        <f>IF(B41="","",COUNTIF(INDEX($B:$B,5):B41,B41))</f>
        <v/>
      </c>
      <c r="D41" s="21"/>
      <c r="E41" s="13" t="str">
        <f t="shared" si="1"/>
        <v/>
      </c>
      <c r="F41" s="22" t="str">
        <f t="shared" si="2"/>
        <v/>
      </c>
      <c r="G41" s="14"/>
      <c r="H41" s="15" t="str">
        <f t="shared" si="3"/>
        <v/>
      </c>
      <c r="I41" s="23" t="str">
        <f t="shared" si="4"/>
        <v/>
      </c>
      <c r="J41" s="13" t="str">
        <f t="shared" si="5"/>
        <v/>
      </c>
      <c r="K41" s="24" t="str">
        <f>IF(B41="","",TRIM(IF(COUNTIF('Registru borderouri'!$B$5:$B$504,B41)=0,"Borderou inexistent în registru. ","")&amp;IF(AND(D41&lt;&gt;"",E41=""),"Cod necunoscut. ","")&amp;IF(N(G41)&lt;=0,"Lipsește cantitatea. ","")&amp;IF(AND(J41&lt;&gt;"",COUNTIF('Registru borderouri'!$B$5:$B$504,B41)&gt;0),IF(J41&lt;&gt;INDEX('Registru borderouri'!$H$5:$H$504,MATCH(B41,'Registru borderouri'!$B$5:$B$504,0)),"Produs de alt tip decât borderoul. ",""),"")))</f>
        <v/>
      </c>
    </row>
    <row r="42" spans="1:11" x14ac:dyDescent="0.2">
      <c r="A42" s="1" t="str">
        <f t="shared" si="0"/>
        <v/>
      </c>
      <c r="B42" s="21"/>
      <c r="C42" s="22" t="str">
        <f>IF(B42="","",COUNTIF(INDEX($B:$B,5):B42,B42))</f>
        <v/>
      </c>
      <c r="D42" s="21"/>
      <c r="E42" s="13" t="str">
        <f t="shared" si="1"/>
        <v/>
      </c>
      <c r="F42" s="22" t="str">
        <f t="shared" si="2"/>
        <v/>
      </c>
      <c r="G42" s="14"/>
      <c r="H42" s="15" t="str">
        <f t="shared" si="3"/>
        <v/>
      </c>
      <c r="I42" s="23" t="str">
        <f t="shared" si="4"/>
        <v/>
      </c>
      <c r="J42" s="13" t="str">
        <f t="shared" si="5"/>
        <v/>
      </c>
      <c r="K42" s="24" t="str">
        <f>IF(B42="","",TRIM(IF(COUNTIF('Registru borderouri'!$B$5:$B$504,B42)=0,"Borderou inexistent în registru. ","")&amp;IF(AND(D42&lt;&gt;"",E42=""),"Cod necunoscut. ","")&amp;IF(N(G42)&lt;=0,"Lipsește cantitatea. ","")&amp;IF(AND(J42&lt;&gt;"",COUNTIF('Registru borderouri'!$B$5:$B$504,B42)&gt;0),IF(J42&lt;&gt;INDEX('Registru borderouri'!$H$5:$H$504,MATCH(B42,'Registru borderouri'!$B$5:$B$504,0)),"Produs de alt tip decât borderoul. ",""),"")))</f>
        <v/>
      </c>
    </row>
    <row r="43" spans="1:11" x14ac:dyDescent="0.2">
      <c r="A43" s="1" t="str">
        <f t="shared" si="0"/>
        <v/>
      </c>
      <c r="B43" s="21"/>
      <c r="C43" s="22" t="str">
        <f>IF(B43="","",COUNTIF(INDEX($B:$B,5):B43,B43))</f>
        <v/>
      </c>
      <c r="D43" s="21"/>
      <c r="E43" s="13" t="str">
        <f t="shared" si="1"/>
        <v/>
      </c>
      <c r="F43" s="22" t="str">
        <f t="shared" si="2"/>
        <v/>
      </c>
      <c r="G43" s="14"/>
      <c r="H43" s="15" t="str">
        <f t="shared" si="3"/>
        <v/>
      </c>
      <c r="I43" s="23" t="str">
        <f t="shared" si="4"/>
        <v/>
      </c>
      <c r="J43" s="13" t="str">
        <f t="shared" si="5"/>
        <v/>
      </c>
      <c r="K43" s="24" t="str">
        <f>IF(B43="","",TRIM(IF(COUNTIF('Registru borderouri'!$B$5:$B$504,B43)=0,"Borderou inexistent în registru. ","")&amp;IF(AND(D43&lt;&gt;"",E43=""),"Cod necunoscut. ","")&amp;IF(N(G43)&lt;=0,"Lipsește cantitatea. ","")&amp;IF(AND(J43&lt;&gt;"",COUNTIF('Registru borderouri'!$B$5:$B$504,B43)&gt;0),IF(J43&lt;&gt;INDEX('Registru borderouri'!$H$5:$H$504,MATCH(B43,'Registru borderouri'!$B$5:$B$504,0)),"Produs de alt tip decât borderoul. ",""),"")))</f>
        <v/>
      </c>
    </row>
    <row r="44" spans="1:11" x14ac:dyDescent="0.2">
      <c r="A44" s="1" t="str">
        <f t="shared" si="0"/>
        <v/>
      </c>
      <c r="B44" s="21"/>
      <c r="C44" s="22" t="str">
        <f>IF(B44="","",COUNTIF(INDEX($B:$B,5):B44,B44))</f>
        <v/>
      </c>
      <c r="D44" s="21"/>
      <c r="E44" s="13" t="str">
        <f t="shared" si="1"/>
        <v/>
      </c>
      <c r="F44" s="22" t="str">
        <f t="shared" si="2"/>
        <v/>
      </c>
      <c r="G44" s="14"/>
      <c r="H44" s="15" t="str">
        <f t="shared" si="3"/>
        <v/>
      </c>
      <c r="I44" s="23" t="str">
        <f t="shared" si="4"/>
        <v/>
      </c>
      <c r="J44" s="13" t="str">
        <f t="shared" si="5"/>
        <v/>
      </c>
      <c r="K44" s="24" t="str">
        <f>IF(B44="","",TRIM(IF(COUNTIF('Registru borderouri'!$B$5:$B$504,B44)=0,"Borderou inexistent în registru. ","")&amp;IF(AND(D44&lt;&gt;"",E44=""),"Cod necunoscut. ","")&amp;IF(N(G44)&lt;=0,"Lipsește cantitatea. ","")&amp;IF(AND(J44&lt;&gt;"",COUNTIF('Registru borderouri'!$B$5:$B$504,B44)&gt;0),IF(J44&lt;&gt;INDEX('Registru borderouri'!$H$5:$H$504,MATCH(B44,'Registru borderouri'!$B$5:$B$504,0)),"Produs de alt tip decât borderoul. ",""),"")))</f>
        <v/>
      </c>
    </row>
    <row r="45" spans="1:11" x14ac:dyDescent="0.2">
      <c r="A45" s="1" t="str">
        <f t="shared" si="0"/>
        <v/>
      </c>
      <c r="B45" s="21"/>
      <c r="C45" s="22" t="str">
        <f>IF(B45="","",COUNTIF(INDEX($B:$B,5):B45,B45))</f>
        <v/>
      </c>
      <c r="D45" s="21"/>
      <c r="E45" s="13" t="str">
        <f t="shared" si="1"/>
        <v/>
      </c>
      <c r="F45" s="22" t="str">
        <f t="shared" si="2"/>
        <v/>
      </c>
      <c r="G45" s="14"/>
      <c r="H45" s="15" t="str">
        <f t="shared" si="3"/>
        <v/>
      </c>
      <c r="I45" s="23" t="str">
        <f t="shared" si="4"/>
        <v/>
      </c>
      <c r="J45" s="13" t="str">
        <f t="shared" si="5"/>
        <v/>
      </c>
      <c r="K45" s="24" t="str">
        <f>IF(B45="","",TRIM(IF(COUNTIF('Registru borderouri'!$B$5:$B$504,B45)=0,"Borderou inexistent în registru. ","")&amp;IF(AND(D45&lt;&gt;"",E45=""),"Cod necunoscut. ","")&amp;IF(N(G45)&lt;=0,"Lipsește cantitatea. ","")&amp;IF(AND(J45&lt;&gt;"",COUNTIF('Registru borderouri'!$B$5:$B$504,B45)&gt;0),IF(J45&lt;&gt;INDEX('Registru borderouri'!$H$5:$H$504,MATCH(B45,'Registru borderouri'!$B$5:$B$504,0)),"Produs de alt tip decât borderoul. ",""),"")))</f>
        <v/>
      </c>
    </row>
    <row r="46" spans="1:11" x14ac:dyDescent="0.2">
      <c r="A46" s="1" t="str">
        <f t="shared" si="0"/>
        <v/>
      </c>
      <c r="B46" s="21"/>
      <c r="C46" s="22" t="str">
        <f>IF(B46="","",COUNTIF(INDEX($B:$B,5):B46,B46))</f>
        <v/>
      </c>
      <c r="D46" s="21"/>
      <c r="E46" s="13" t="str">
        <f t="shared" si="1"/>
        <v/>
      </c>
      <c r="F46" s="22" t="str">
        <f t="shared" si="2"/>
        <v/>
      </c>
      <c r="G46" s="14"/>
      <c r="H46" s="15" t="str">
        <f t="shared" si="3"/>
        <v/>
      </c>
      <c r="I46" s="23" t="str">
        <f t="shared" si="4"/>
        <v/>
      </c>
      <c r="J46" s="13" t="str">
        <f t="shared" si="5"/>
        <v/>
      </c>
      <c r="K46" s="24" t="str">
        <f>IF(B46="","",TRIM(IF(COUNTIF('Registru borderouri'!$B$5:$B$504,B46)=0,"Borderou inexistent în registru. ","")&amp;IF(AND(D46&lt;&gt;"",E46=""),"Cod necunoscut. ","")&amp;IF(N(G46)&lt;=0,"Lipsește cantitatea. ","")&amp;IF(AND(J46&lt;&gt;"",COUNTIF('Registru borderouri'!$B$5:$B$504,B46)&gt;0),IF(J46&lt;&gt;INDEX('Registru borderouri'!$H$5:$H$504,MATCH(B46,'Registru borderouri'!$B$5:$B$504,0)),"Produs de alt tip decât borderoul. ",""),"")))</f>
        <v/>
      </c>
    </row>
    <row r="47" spans="1:11" x14ac:dyDescent="0.2">
      <c r="A47" s="1" t="str">
        <f t="shared" si="0"/>
        <v/>
      </c>
      <c r="B47" s="21"/>
      <c r="C47" s="22" t="str">
        <f>IF(B47="","",COUNTIF(INDEX($B:$B,5):B47,B47))</f>
        <v/>
      </c>
      <c r="D47" s="21"/>
      <c r="E47" s="13" t="str">
        <f t="shared" si="1"/>
        <v/>
      </c>
      <c r="F47" s="22" t="str">
        <f t="shared" si="2"/>
        <v/>
      </c>
      <c r="G47" s="14"/>
      <c r="H47" s="15" t="str">
        <f t="shared" si="3"/>
        <v/>
      </c>
      <c r="I47" s="23" t="str">
        <f t="shared" si="4"/>
        <v/>
      </c>
      <c r="J47" s="13" t="str">
        <f t="shared" si="5"/>
        <v/>
      </c>
      <c r="K47" s="24" t="str">
        <f>IF(B47="","",TRIM(IF(COUNTIF('Registru borderouri'!$B$5:$B$504,B47)=0,"Borderou inexistent în registru. ","")&amp;IF(AND(D47&lt;&gt;"",E47=""),"Cod necunoscut. ","")&amp;IF(N(G47)&lt;=0,"Lipsește cantitatea. ","")&amp;IF(AND(J47&lt;&gt;"",COUNTIF('Registru borderouri'!$B$5:$B$504,B47)&gt;0),IF(J47&lt;&gt;INDEX('Registru borderouri'!$H$5:$H$504,MATCH(B47,'Registru borderouri'!$B$5:$B$504,0)),"Produs de alt tip decât borderoul. ",""),"")))</f>
        <v/>
      </c>
    </row>
    <row r="48" spans="1:11" x14ac:dyDescent="0.2">
      <c r="A48" s="1" t="str">
        <f t="shared" si="0"/>
        <v/>
      </c>
      <c r="B48" s="21"/>
      <c r="C48" s="22" t="str">
        <f>IF(B48="","",COUNTIF(INDEX($B:$B,5):B48,B48))</f>
        <v/>
      </c>
      <c r="D48" s="21"/>
      <c r="E48" s="13" t="str">
        <f t="shared" si="1"/>
        <v/>
      </c>
      <c r="F48" s="22" t="str">
        <f t="shared" si="2"/>
        <v/>
      </c>
      <c r="G48" s="14"/>
      <c r="H48" s="15" t="str">
        <f t="shared" si="3"/>
        <v/>
      </c>
      <c r="I48" s="23" t="str">
        <f t="shared" si="4"/>
        <v/>
      </c>
      <c r="J48" s="13" t="str">
        <f t="shared" si="5"/>
        <v/>
      </c>
      <c r="K48" s="24" t="str">
        <f>IF(B48="","",TRIM(IF(COUNTIF('Registru borderouri'!$B$5:$B$504,B48)=0,"Borderou inexistent în registru. ","")&amp;IF(AND(D48&lt;&gt;"",E48=""),"Cod necunoscut. ","")&amp;IF(N(G48)&lt;=0,"Lipsește cantitatea. ","")&amp;IF(AND(J48&lt;&gt;"",COUNTIF('Registru borderouri'!$B$5:$B$504,B48)&gt;0),IF(J48&lt;&gt;INDEX('Registru borderouri'!$H$5:$H$504,MATCH(B48,'Registru borderouri'!$B$5:$B$504,0)),"Produs de alt tip decât borderoul. ",""),"")))</f>
        <v/>
      </c>
    </row>
    <row r="49" spans="1:11" x14ac:dyDescent="0.2">
      <c r="A49" s="1" t="str">
        <f t="shared" si="0"/>
        <v/>
      </c>
      <c r="B49" s="21"/>
      <c r="C49" s="22" t="str">
        <f>IF(B49="","",COUNTIF(INDEX($B:$B,5):B49,B49))</f>
        <v/>
      </c>
      <c r="D49" s="21"/>
      <c r="E49" s="13" t="str">
        <f t="shared" si="1"/>
        <v/>
      </c>
      <c r="F49" s="22" t="str">
        <f t="shared" si="2"/>
        <v/>
      </c>
      <c r="G49" s="14"/>
      <c r="H49" s="15" t="str">
        <f t="shared" si="3"/>
        <v/>
      </c>
      <c r="I49" s="23" t="str">
        <f t="shared" si="4"/>
        <v/>
      </c>
      <c r="J49" s="13" t="str">
        <f t="shared" si="5"/>
        <v/>
      </c>
      <c r="K49" s="24" t="str">
        <f>IF(B49="","",TRIM(IF(COUNTIF('Registru borderouri'!$B$5:$B$504,B49)=0,"Borderou inexistent în registru. ","")&amp;IF(AND(D49&lt;&gt;"",E49=""),"Cod necunoscut. ","")&amp;IF(N(G49)&lt;=0,"Lipsește cantitatea. ","")&amp;IF(AND(J49&lt;&gt;"",COUNTIF('Registru borderouri'!$B$5:$B$504,B49)&gt;0),IF(J49&lt;&gt;INDEX('Registru borderouri'!$H$5:$H$504,MATCH(B49,'Registru borderouri'!$B$5:$B$504,0)),"Produs de alt tip decât borderoul. ",""),"")))</f>
        <v/>
      </c>
    </row>
    <row r="50" spans="1:11" x14ac:dyDescent="0.2">
      <c r="A50" s="1" t="str">
        <f t="shared" si="0"/>
        <v/>
      </c>
      <c r="B50" s="21"/>
      <c r="C50" s="22" t="str">
        <f>IF(B50="","",COUNTIF(INDEX($B:$B,5):B50,B50))</f>
        <v/>
      </c>
      <c r="D50" s="21"/>
      <c r="E50" s="13" t="str">
        <f t="shared" si="1"/>
        <v/>
      </c>
      <c r="F50" s="22" t="str">
        <f t="shared" si="2"/>
        <v/>
      </c>
      <c r="G50" s="14"/>
      <c r="H50" s="15" t="str">
        <f t="shared" si="3"/>
        <v/>
      </c>
      <c r="I50" s="23" t="str">
        <f t="shared" si="4"/>
        <v/>
      </c>
      <c r="J50" s="13" t="str">
        <f t="shared" si="5"/>
        <v/>
      </c>
      <c r="K50" s="24" t="str">
        <f>IF(B50="","",TRIM(IF(COUNTIF('Registru borderouri'!$B$5:$B$504,B50)=0,"Borderou inexistent în registru. ","")&amp;IF(AND(D50&lt;&gt;"",E50=""),"Cod necunoscut. ","")&amp;IF(N(G50)&lt;=0,"Lipsește cantitatea. ","")&amp;IF(AND(J50&lt;&gt;"",COUNTIF('Registru borderouri'!$B$5:$B$504,B50)&gt;0),IF(J50&lt;&gt;INDEX('Registru borderouri'!$H$5:$H$504,MATCH(B50,'Registru borderouri'!$B$5:$B$504,0)),"Produs de alt tip decât borderoul. ",""),"")))</f>
        <v/>
      </c>
    </row>
    <row r="51" spans="1:11" x14ac:dyDescent="0.2">
      <c r="A51" s="1" t="str">
        <f t="shared" si="0"/>
        <v/>
      </c>
      <c r="B51" s="21"/>
      <c r="C51" s="22" t="str">
        <f>IF(B51="","",COUNTIF(INDEX($B:$B,5):B51,B51))</f>
        <v/>
      </c>
      <c r="D51" s="21"/>
      <c r="E51" s="13" t="str">
        <f t="shared" si="1"/>
        <v/>
      </c>
      <c r="F51" s="22" t="str">
        <f t="shared" si="2"/>
        <v/>
      </c>
      <c r="G51" s="14"/>
      <c r="H51" s="15" t="str">
        <f t="shared" si="3"/>
        <v/>
      </c>
      <c r="I51" s="23" t="str">
        <f t="shared" si="4"/>
        <v/>
      </c>
      <c r="J51" s="13" t="str">
        <f t="shared" si="5"/>
        <v/>
      </c>
      <c r="K51" s="24" t="str">
        <f>IF(B51="","",TRIM(IF(COUNTIF('Registru borderouri'!$B$5:$B$504,B51)=0,"Borderou inexistent în registru. ","")&amp;IF(AND(D51&lt;&gt;"",E51=""),"Cod necunoscut. ","")&amp;IF(N(G51)&lt;=0,"Lipsește cantitatea. ","")&amp;IF(AND(J51&lt;&gt;"",COUNTIF('Registru borderouri'!$B$5:$B$504,B51)&gt;0),IF(J51&lt;&gt;INDEX('Registru borderouri'!$H$5:$H$504,MATCH(B51,'Registru borderouri'!$B$5:$B$504,0)),"Produs de alt tip decât borderoul. ",""),"")))</f>
        <v/>
      </c>
    </row>
    <row r="52" spans="1:11" x14ac:dyDescent="0.2">
      <c r="A52" s="1" t="str">
        <f t="shared" si="0"/>
        <v/>
      </c>
      <c r="B52" s="21"/>
      <c r="C52" s="22" t="str">
        <f>IF(B52="","",COUNTIF(INDEX($B:$B,5):B52,B52))</f>
        <v/>
      </c>
      <c r="D52" s="21"/>
      <c r="E52" s="13" t="str">
        <f t="shared" si="1"/>
        <v/>
      </c>
      <c r="F52" s="22" t="str">
        <f t="shared" si="2"/>
        <v/>
      </c>
      <c r="G52" s="14"/>
      <c r="H52" s="15" t="str">
        <f t="shared" si="3"/>
        <v/>
      </c>
      <c r="I52" s="23" t="str">
        <f t="shared" si="4"/>
        <v/>
      </c>
      <c r="J52" s="13" t="str">
        <f t="shared" si="5"/>
        <v/>
      </c>
      <c r="K52" s="24" t="str">
        <f>IF(B52="","",TRIM(IF(COUNTIF('Registru borderouri'!$B$5:$B$504,B52)=0,"Borderou inexistent în registru. ","")&amp;IF(AND(D52&lt;&gt;"",E52=""),"Cod necunoscut. ","")&amp;IF(N(G52)&lt;=0,"Lipsește cantitatea. ","")&amp;IF(AND(J52&lt;&gt;"",COUNTIF('Registru borderouri'!$B$5:$B$504,B52)&gt;0),IF(J52&lt;&gt;INDEX('Registru borderouri'!$H$5:$H$504,MATCH(B52,'Registru borderouri'!$B$5:$B$504,0)),"Produs de alt tip decât borderoul. ",""),"")))</f>
        <v/>
      </c>
    </row>
    <row r="53" spans="1:11" x14ac:dyDescent="0.2">
      <c r="A53" s="1" t="str">
        <f t="shared" si="0"/>
        <v/>
      </c>
      <c r="B53" s="21"/>
      <c r="C53" s="22" t="str">
        <f>IF(B53="","",COUNTIF(INDEX($B:$B,5):B53,B53))</f>
        <v/>
      </c>
      <c r="D53" s="21"/>
      <c r="E53" s="13" t="str">
        <f t="shared" si="1"/>
        <v/>
      </c>
      <c r="F53" s="22" t="str">
        <f t="shared" si="2"/>
        <v/>
      </c>
      <c r="G53" s="14"/>
      <c r="H53" s="15" t="str">
        <f t="shared" si="3"/>
        <v/>
      </c>
      <c r="I53" s="23" t="str">
        <f t="shared" si="4"/>
        <v/>
      </c>
      <c r="J53" s="13" t="str">
        <f t="shared" si="5"/>
        <v/>
      </c>
      <c r="K53" s="24" t="str">
        <f>IF(B53="","",TRIM(IF(COUNTIF('Registru borderouri'!$B$5:$B$504,B53)=0,"Borderou inexistent în registru. ","")&amp;IF(AND(D53&lt;&gt;"",E53=""),"Cod necunoscut. ","")&amp;IF(N(G53)&lt;=0,"Lipsește cantitatea. ","")&amp;IF(AND(J53&lt;&gt;"",COUNTIF('Registru borderouri'!$B$5:$B$504,B53)&gt;0),IF(J53&lt;&gt;INDEX('Registru borderouri'!$H$5:$H$504,MATCH(B53,'Registru borderouri'!$B$5:$B$504,0)),"Produs de alt tip decât borderoul. ",""),"")))</f>
        <v/>
      </c>
    </row>
    <row r="54" spans="1:11" x14ac:dyDescent="0.2">
      <c r="A54" s="1" t="str">
        <f t="shared" si="0"/>
        <v/>
      </c>
      <c r="B54" s="21"/>
      <c r="C54" s="22" t="str">
        <f>IF(B54="","",COUNTIF(INDEX($B:$B,5):B54,B54))</f>
        <v/>
      </c>
      <c r="D54" s="21"/>
      <c r="E54" s="13" t="str">
        <f t="shared" si="1"/>
        <v/>
      </c>
      <c r="F54" s="22" t="str">
        <f t="shared" si="2"/>
        <v/>
      </c>
      <c r="G54" s="14"/>
      <c r="H54" s="15" t="str">
        <f t="shared" si="3"/>
        <v/>
      </c>
      <c r="I54" s="23" t="str">
        <f t="shared" si="4"/>
        <v/>
      </c>
      <c r="J54" s="13" t="str">
        <f t="shared" si="5"/>
        <v/>
      </c>
      <c r="K54" s="24" t="str">
        <f>IF(B54="","",TRIM(IF(COUNTIF('Registru borderouri'!$B$5:$B$504,B54)=0,"Borderou inexistent în registru. ","")&amp;IF(AND(D54&lt;&gt;"",E54=""),"Cod necunoscut. ","")&amp;IF(N(G54)&lt;=0,"Lipsește cantitatea. ","")&amp;IF(AND(J54&lt;&gt;"",COUNTIF('Registru borderouri'!$B$5:$B$504,B54)&gt;0),IF(J54&lt;&gt;INDEX('Registru borderouri'!$H$5:$H$504,MATCH(B54,'Registru borderouri'!$B$5:$B$504,0)),"Produs de alt tip decât borderoul. ",""),"")))</f>
        <v/>
      </c>
    </row>
    <row r="55" spans="1:11" x14ac:dyDescent="0.2">
      <c r="A55" s="1" t="str">
        <f t="shared" si="0"/>
        <v/>
      </c>
      <c r="B55" s="21"/>
      <c r="C55" s="22" t="str">
        <f>IF(B55="","",COUNTIF(INDEX($B:$B,5):B55,B55))</f>
        <v/>
      </c>
      <c r="D55" s="21"/>
      <c r="E55" s="13" t="str">
        <f t="shared" si="1"/>
        <v/>
      </c>
      <c r="F55" s="22" t="str">
        <f t="shared" si="2"/>
        <v/>
      </c>
      <c r="G55" s="14"/>
      <c r="H55" s="15" t="str">
        <f t="shared" si="3"/>
        <v/>
      </c>
      <c r="I55" s="23" t="str">
        <f t="shared" si="4"/>
        <v/>
      </c>
      <c r="J55" s="13" t="str">
        <f t="shared" si="5"/>
        <v/>
      </c>
      <c r="K55" s="24" t="str">
        <f>IF(B55="","",TRIM(IF(COUNTIF('Registru borderouri'!$B$5:$B$504,B55)=0,"Borderou inexistent în registru. ","")&amp;IF(AND(D55&lt;&gt;"",E55=""),"Cod necunoscut. ","")&amp;IF(N(G55)&lt;=0,"Lipsește cantitatea. ","")&amp;IF(AND(J55&lt;&gt;"",COUNTIF('Registru borderouri'!$B$5:$B$504,B55)&gt;0),IF(J55&lt;&gt;INDEX('Registru borderouri'!$H$5:$H$504,MATCH(B55,'Registru borderouri'!$B$5:$B$504,0)),"Produs de alt tip decât borderoul. ",""),"")))</f>
        <v/>
      </c>
    </row>
    <row r="56" spans="1:11" x14ac:dyDescent="0.2">
      <c r="A56" s="1" t="str">
        <f t="shared" si="0"/>
        <v/>
      </c>
      <c r="B56" s="21"/>
      <c r="C56" s="22" t="str">
        <f>IF(B56="","",COUNTIF(INDEX($B:$B,5):B56,B56))</f>
        <v/>
      </c>
      <c r="D56" s="21"/>
      <c r="E56" s="13" t="str">
        <f t="shared" si="1"/>
        <v/>
      </c>
      <c r="F56" s="22" t="str">
        <f t="shared" si="2"/>
        <v/>
      </c>
      <c r="G56" s="14"/>
      <c r="H56" s="15" t="str">
        <f t="shared" si="3"/>
        <v/>
      </c>
      <c r="I56" s="23" t="str">
        <f t="shared" si="4"/>
        <v/>
      </c>
      <c r="J56" s="13" t="str">
        <f t="shared" si="5"/>
        <v/>
      </c>
      <c r="K56" s="24" t="str">
        <f>IF(B56="","",TRIM(IF(COUNTIF('Registru borderouri'!$B$5:$B$504,B56)=0,"Borderou inexistent în registru. ","")&amp;IF(AND(D56&lt;&gt;"",E56=""),"Cod necunoscut. ","")&amp;IF(N(G56)&lt;=0,"Lipsește cantitatea. ","")&amp;IF(AND(J56&lt;&gt;"",COUNTIF('Registru borderouri'!$B$5:$B$504,B56)&gt;0),IF(J56&lt;&gt;INDEX('Registru borderouri'!$H$5:$H$504,MATCH(B56,'Registru borderouri'!$B$5:$B$504,0)),"Produs de alt tip decât borderoul. ",""),"")))</f>
        <v/>
      </c>
    </row>
    <row r="57" spans="1:11" x14ac:dyDescent="0.2">
      <c r="A57" s="1" t="str">
        <f t="shared" si="0"/>
        <v/>
      </c>
      <c r="B57" s="21"/>
      <c r="C57" s="22" t="str">
        <f>IF(B57="","",COUNTIF(INDEX($B:$B,5):B57,B57))</f>
        <v/>
      </c>
      <c r="D57" s="21"/>
      <c r="E57" s="13" t="str">
        <f t="shared" si="1"/>
        <v/>
      </c>
      <c r="F57" s="22" t="str">
        <f t="shared" si="2"/>
        <v/>
      </c>
      <c r="G57" s="14"/>
      <c r="H57" s="15" t="str">
        <f t="shared" si="3"/>
        <v/>
      </c>
      <c r="I57" s="23" t="str">
        <f t="shared" si="4"/>
        <v/>
      </c>
      <c r="J57" s="13" t="str">
        <f t="shared" si="5"/>
        <v/>
      </c>
      <c r="K57" s="24" t="str">
        <f>IF(B57="","",TRIM(IF(COUNTIF('Registru borderouri'!$B$5:$B$504,B57)=0,"Borderou inexistent în registru. ","")&amp;IF(AND(D57&lt;&gt;"",E57=""),"Cod necunoscut. ","")&amp;IF(N(G57)&lt;=0,"Lipsește cantitatea. ","")&amp;IF(AND(J57&lt;&gt;"",COUNTIF('Registru borderouri'!$B$5:$B$504,B57)&gt;0),IF(J57&lt;&gt;INDEX('Registru borderouri'!$H$5:$H$504,MATCH(B57,'Registru borderouri'!$B$5:$B$504,0)),"Produs de alt tip decât borderoul. ",""),"")))</f>
        <v/>
      </c>
    </row>
    <row r="58" spans="1:11" x14ac:dyDescent="0.2">
      <c r="A58" s="1" t="str">
        <f t="shared" si="0"/>
        <v/>
      </c>
      <c r="B58" s="21"/>
      <c r="C58" s="22" t="str">
        <f>IF(B58="","",COUNTIF(INDEX($B:$B,5):B58,B58))</f>
        <v/>
      </c>
      <c r="D58" s="21"/>
      <c r="E58" s="13" t="str">
        <f t="shared" si="1"/>
        <v/>
      </c>
      <c r="F58" s="22" t="str">
        <f t="shared" si="2"/>
        <v/>
      </c>
      <c r="G58" s="14"/>
      <c r="H58" s="15" t="str">
        <f t="shared" si="3"/>
        <v/>
      </c>
      <c r="I58" s="23" t="str">
        <f t="shared" si="4"/>
        <v/>
      </c>
      <c r="J58" s="13" t="str">
        <f t="shared" si="5"/>
        <v/>
      </c>
      <c r="K58" s="24" t="str">
        <f>IF(B58="","",TRIM(IF(COUNTIF('Registru borderouri'!$B$5:$B$504,B58)=0,"Borderou inexistent în registru. ","")&amp;IF(AND(D58&lt;&gt;"",E58=""),"Cod necunoscut. ","")&amp;IF(N(G58)&lt;=0,"Lipsește cantitatea. ","")&amp;IF(AND(J58&lt;&gt;"",COUNTIF('Registru borderouri'!$B$5:$B$504,B58)&gt;0),IF(J58&lt;&gt;INDEX('Registru borderouri'!$H$5:$H$504,MATCH(B58,'Registru borderouri'!$B$5:$B$504,0)),"Produs de alt tip decât borderoul. ",""),"")))</f>
        <v/>
      </c>
    </row>
    <row r="59" spans="1:11" x14ac:dyDescent="0.2">
      <c r="A59" s="1" t="str">
        <f t="shared" si="0"/>
        <v/>
      </c>
      <c r="B59" s="21"/>
      <c r="C59" s="22" t="str">
        <f>IF(B59="","",COUNTIF(INDEX($B:$B,5):B59,B59))</f>
        <v/>
      </c>
      <c r="D59" s="21"/>
      <c r="E59" s="13" t="str">
        <f t="shared" si="1"/>
        <v/>
      </c>
      <c r="F59" s="22" t="str">
        <f t="shared" si="2"/>
        <v/>
      </c>
      <c r="G59" s="14"/>
      <c r="H59" s="15" t="str">
        <f t="shared" si="3"/>
        <v/>
      </c>
      <c r="I59" s="23" t="str">
        <f t="shared" si="4"/>
        <v/>
      </c>
      <c r="J59" s="13" t="str">
        <f t="shared" si="5"/>
        <v/>
      </c>
      <c r="K59" s="24" t="str">
        <f>IF(B59="","",TRIM(IF(COUNTIF('Registru borderouri'!$B$5:$B$504,B59)=0,"Borderou inexistent în registru. ","")&amp;IF(AND(D59&lt;&gt;"",E59=""),"Cod necunoscut. ","")&amp;IF(N(G59)&lt;=0,"Lipsește cantitatea. ","")&amp;IF(AND(J59&lt;&gt;"",COUNTIF('Registru borderouri'!$B$5:$B$504,B59)&gt;0),IF(J59&lt;&gt;INDEX('Registru borderouri'!$H$5:$H$504,MATCH(B59,'Registru borderouri'!$B$5:$B$504,0)),"Produs de alt tip decât borderoul. ",""),"")))</f>
        <v/>
      </c>
    </row>
    <row r="60" spans="1:11" x14ac:dyDescent="0.2">
      <c r="A60" s="1" t="str">
        <f t="shared" si="0"/>
        <v/>
      </c>
      <c r="B60" s="21"/>
      <c r="C60" s="22" t="str">
        <f>IF(B60="","",COUNTIF(INDEX($B:$B,5):B60,B60))</f>
        <v/>
      </c>
      <c r="D60" s="21"/>
      <c r="E60" s="13" t="str">
        <f t="shared" si="1"/>
        <v/>
      </c>
      <c r="F60" s="22" t="str">
        <f t="shared" si="2"/>
        <v/>
      </c>
      <c r="G60" s="14"/>
      <c r="H60" s="15" t="str">
        <f t="shared" si="3"/>
        <v/>
      </c>
      <c r="I60" s="23" t="str">
        <f t="shared" si="4"/>
        <v/>
      </c>
      <c r="J60" s="13" t="str">
        <f t="shared" si="5"/>
        <v/>
      </c>
      <c r="K60" s="24" t="str">
        <f>IF(B60="","",TRIM(IF(COUNTIF('Registru borderouri'!$B$5:$B$504,B60)=0,"Borderou inexistent în registru. ","")&amp;IF(AND(D60&lt;&gt;"",E60=""),"Cod necunoscut. ","")&amp;IF(N(G60)&lt;=0,"Lipsește cantitatea. ","")&amp;IF(AND(J60&lt;&gt;"",COUNTIF('Registru borderouri'!$B$5:$B$504,B60)&gt;0),IF(J60&lt;&gt;INDEX('Registru borderouri'!$H$5:$H$504,MATCH(B60,'Registru borderouri'!$B$5:$B$504,0)),"Produs de alt tip decât borderoul. ",""),"")))</f>
        <v/>
      </c>
    </row>
    <row r="61" spans="1:11" x14ac:dyDescent="0.2">
      <c r="A61" s="1" t="str">
        <f t="shared" si="0"/>
        <v/>
      </c>
      <c r="B61" s="21"/>
      <c r="C61" s="22" t="str">
        <f>IF(B61="","",COUNTIF(INDEX($B:$B,5):B61,B61))</f>
        <v/>
      </c>
      <c r="D61" s="21"/>
      <c r="E61" s="13" t="str">
        <f t="shared" si="1"/>
        <v/>
      </c>
      <c r="F61" s="22" t="str">
        <f t="shared" si="2"/>
        <v/>
      </c>
      <c r="G61" s="14"/>
      <c r="H61" s="15" t="str">
        <f t="shared" si="3"/>
        <v/>
      </c>
      <c r="I61" s="23" t="str">
        <f t="shared" si="4"/>
        <v/>
      </c>
      <c r="J61" s="13" t="str">
        <f t="shared" si="5"/>
        <v/>
      </c>
      <c r="K61" s="24" t="str">
        <f>IF(B61="","",TRIM(IF(COUNTIF('Registru borderouri'!$B$5:$B$504,B61)=0,"Borderou inexistent în registru. ","")&amp;IF(AND(D61&lt;&gt;"",E61=""),"Cod necunoscut. ","")&amp;IF(N(G61)&lt;=0,"Lipsește cantitatea. ","")&amp;IF(AND(J61&lt;&gt;"",COUNTIF('Registru borderouri'!$B$5:$B$504,B61)&gt;0),IF(J61&lt;&gt;INDEX('Registru borderouri'!$H$5:$H$504,MATCH(B61,'Registru borderouri'!$B$5:$B$504,0)),"Produs de alt tip decât borderoul. ",""),"")))</f>
        <v/>
      </c>
    </row>
    <row r="62" spans="1:11" x14ac:dyDescent="0.2">
      <c r="A62" s="1" t="str">
        <f t="shared" si="0"/>
        <v/>
      </c>
      <c r="B62" s="21"/>
      <c r="C62" s="22" t="str">
        <f>IF(B62="","",COUNTIF(INDEX($B:$B,5):B62,B62))</f>
        <v/>
      </c>
      <c r="D62" s="21"/>
      <c r="E62" s="13" t="str">
        <f t="shared" si="1"/>
        <v/>
      </c>
      <c r="F62" s="22" t="str">
        <f t="shared" si="2"/>
        <v/>
      </c>
      <c r="G62" s="14"/>
      <c r="H62" s="15" t="str">
        <f t="shared" si="3"/>
        <v/>
      </c>
      <c r="I62" s="23" t="str">
        <f t="shared" si="4"/>
        <v/>
      </c>
      <c r="J62" s="13" t="str">
        <f t="shared" si="5"/>
        <v/>
      </c>
      <c r="K62" s="24" t="str">
        <f>IF(B62="","",TRIM(IF(COUNTIF('Registru borderouri'!$B$5:$B$504,B62)=0,"Borderou inexistent în registru. ","")&amp;IF(AND(D62&lt;&gt;"",E62=""),"Cod necunoscut. ","")&amp;IF(N(G62)&lt;=0,"Lipsește cantitatea. ","")&amp;IF(AND(J62&lt;&gt;"",COUNTIF('Registru borderouri'!$B$5:$B$504,B62)&gt;0),IF(J62&lt;&gt;INDEX('Registru borderouri'!$H$5:$H$504,MATCH(B62,'Registru borderouri'!$B$5:$B$504,0)),"Produs de alt tip decât borderoul. ",""),"")))</f>
        <v/>
      </c>
    </row>
    <row r="63" spans="1:11" x14ac:dyDescent="0.2">
      <c r="A63" s="1" t="str">
        <f t="shared" si="0"/>
        <v/>
      </c>
      <c r="B63" s="21"/>
      <c r="C63" s="22" t="str">
        <f>IF(B63="","",COUNTIF(INDEX($B:$B,5):B63,B63))</f>
        <v/>
      </c>
      <c r="D63" s="21"/>
      <c r="E63" s="13" t="str">
        <f t="shared" si="1"/>
        <v/>
      </c>
      <c r="F63" s="22" t="str">
        <f t="shared" si="2"/>
        <v/>
      </c>
      <c r="G63" s="14"/>
      <c r="H63" s="15" t="str">
        <f t="shared" si="3"/>
        <v/>
      </c>
      <c r="I63" s="23" t="str">
        <f t="shared" si="4"/>
        <v/>
      </c>
      <c r="J63" s="13" t="str">
        <f t="shared" si="5"/>
        <v/>
      </c>
      <c r="K63" s="24" t="str">
        <f>IF(B63="","",TRIM(IF(COUNTIF('Registru borderouri'!$B$5:$B$504,B63)=0,"Borderou inexistent în registru. ","")&amp;IF(AND(D63&lt;&gt;"",E63=""),"Cod necunoscut. ","")&amp;IF(N(G63)&lt;=0,"Lipsește cantitatea. ","")&amp;IF(AND(J63&lt;&gt;"",COUNTIF('Registru borderouri'!$B$5:$B$504,B63)&gt;0),IF(J63&lt;&gt;INDEX('Registru borderouri'!$H$5:$H$504,MATCH(B63,'Registru borderouri'!$B$5:$B$504,0)),"Produs de alt tip decât borderoul. ",""),"")))</f>
        <v/>
      </c>
    </row>
    <row r="64" spans="1:11" x14ac:dyDescent="0.2">
      <c r="A64" s="1" t="str">
        <f t="shared" si="0"/>
        <v/>
      </c>
      <c r="B64" s="21"/>
      <c r="C64" s="22" t="str">
        <f>IF(B64="","",COUNTIF(INDEX($B:$B,5):B64,B64))</f>
        <v/>
      </c>
      <c r="D64" s="21"/>
      <c r="E64" s="13" t="str">
        <f t="shared" si="1"/>
        <v/>
      </c>
      <c r="F64" s="22" t="str">
        <f t="shared" si="2"/>
        <v/>
      </c>
      <c r="G64" s="14"/>
      <c r="H64" s="15" t="str">
        <f t="shared" si="3"/>
        <v/>
      </c>
      <c r="I64" s="23" t="str">
        <f t="shared" si="4"/>
        <v/>
      </c>
      <c r="J64" s="13" t="str">
        <f t="shared" si="5"/>
        <v/>
      </c>
      <c r="K64" s="24" t="str">
        <f>IF(B64="","",TRIM(IF(COUNTIF('Registru borderouri'!$B$5:$B$504,B64)=0,"Borderou inexistent în registru. ","")&amp;IF(AND(D64&lt;&gt;"",E64=""),"Cod necunoscut. ","")&amp;IF(N(G64)&lt;=0,"Lipsește cantitatea. ","")&amp;IF(AND(J64&lt;&gt;"",COUNTIF('Registru borderouri'!$B$5:$B$504,B64)&gt;0),IF(J64&lt;&gt;INDEX('Registru borderouri'!$H$5:$H$504,MATCH(B64,'Registru borderouri'!$B$5:$B$504,0)),"Produs de alt tip decât borderoul. ",""),"")))</f>
        <v/>
      </c>
    </row>
    <row r="65" spans="1:11" x14ac:dyDescent="0.2">
      <c r="A65" s="1" t="str">
        <f t="shared" si="0"/>
        <v/>
      </c>
      <c r="B65" s="21"/>
      <c r="C65" s="22" t="str">
        <f>IF(B65="","",COUNTIF(INDEX($B:$B,5):B65,B65))</f>
        <v/>
      </c>
      <c r="D65" s="21"/>
      <c r="E65" s="13" t="str">
        <f t="shared" si="1"/>
        <v/>
      </c>
      <c r="F65" s="22" t="str">
        <f t="shared" si="2"/>
        <v/>
      </c>
      <c r="G65" s="14"/>
      <c r="H65" s="15" t="str">
        <f t="shared" si="3"/>
        <v/>
      </c>
      <c r="I65" s="23" t="str">
        <f t="shared" si="4"/>
        <v/>
      </c>
      <c r="J65" s="13" t="str">
        <f t="shared" si="5"/>
        <v/>
      </c>
      <c r="K65" s="24" t="str">
        <f>IF(B65="","",TRIM(IF(COUNTIF('Registru borderouri'!$B$5:$B$504,B65)=0,"Borderou inexistent în registru. ","")&amp;IF(AND(D65&lt;&gt;"",E65=""),"Cod necunoscut. ","")&amp;IF(N(G65)&lt;=0,"Lipsește cantitatea. ","")&amp;IF(AND(J65&lt;&gt;"",COUNTIF('Registru borderouri'!$B$5:$B$504,B65)&gt;0),IF(J65&lt;&gt;INDEX('Registru borderouri'!$H$5:$H$504,MATCH(B65,'Registru borderouri'!$B$5:$B$504,0)),"Produs de alt tip decât borderoul. ",""),"")))</f>
        <v/>
      </c>
    </row>
    <row r="66" spans="1:11" x14ac:dyDescent="0.2">
      <c r="A66" s="1" t="str">
        <f t="shared" si="0"/>
        <v/>
      </c>
      <c r="B66" s="21"/>
      <c r="C66" s="22" t="str">
        <f>IF(B66="","",COUNTIF(INDEX($B:$B,5):B66,B66))</f>
        <v/>
      </c>
      <c r="D66" s="21"/>
      <c r="E66" s="13" t="str">
        <f t="shared" si="1"/>
        <v/>
      </c>
      <c r="F66" s="22" t="str">
        <f t="shared" si="2"/>
        <v/>
      </c>
      <c r="G66" s="14"/>
      <c r="H66" s="15" t="str">
        <f t="shared" si="3"/>
        <v/>
      </c>
      <c r="I66" s="23" t="str">
        <f t="shared" si="4"/>
        <v/>
      </c>
      <c r="J66" s="13" t="str">
        <f t="shared" si="5"/>
        <v/>
      </c>
      <c r="K66" s="24" t="str">
        <f>IF(B66="","",TRIM(IF(COUNTIF('Registru borderouri'!$B$5:$B$504,B66)=0,"Borderou inexistent în registru. ","")&amp;IF(AND(D66&lt;&gt;"",E66=""),"Cod necunoscut. ","")&amp;IF(N(G66)&lt;=0,"Lipsește cantitatea. ","")&amp;IF(AND(J66&lt;&gt;"",COUNTIF('Registru borderouri'!$B$5:$B$504,B66)&gt;0),IF(J66&lt;&gt;INDEX('Registru borderouri'!$H$5:$H$504,MATCH(B66,'Registru borderouri'!$B$5:$B$504,0)),"Produs de alt tip decât borderoul. ",""),"")))</f>
        <v/>
      </c>
    </row>
    <row r="67" spans="1:11" x14ac:dyDescent="0.2">
      <c r="A67" s="1" t="str">
        <f t="shared" si="0"/>
        <v/>
      </c>
      <c r="B67" s="21"/>
      <c r="C67" s="22" t="str">
        <f>IF(B67="","",COUNTIF(INDEX($B:$B,5):B67,B67))</f>
        <v/>
      </c>
      <c r="D67" s="21"/>
      <c r="E67" s="13" t="str">
        <f t="shared" si="1"/>
        <v/>
      </c>
      <c r="F67" s="22" t="str">
        <f t="shared" si="2"/>
        <v/>
      </c>
      <c r="G67" s="14"/>
      <c r="H67" s="15" t="str">
        <f t="shared" si="3"/>
        <v/>
      </c>
      <c r="I67" s="23" t="str">
        <f t="shared" si="4"/>
        <v/>
      </c>
      <c r="J67" s="13" t="str">
        <f t="shared" si="5"/>
        <v/>
      </c>
      <c r="K67" s="24" t="str">
        <f>IF(B67="","",TRIM(IF(COUNTIF('Registru borderouri'!$B$5:$B$504,B67)=0,"Borderou inexistent în registru. ","")&amp;IF(AND(D67&lt;&gt;"",E67=""),"Cod necunoscut. ","")&amp;IF(N(G67)&lt;=0,"Lipsește cantitatea. ","")&amp;IF(AND(J67&lt;&gt;"",COUNTIF('Registru borderouri'!$B$5:$B$504,B67)&gt;0),IF(J67&lt;&gt;INDEX('Registru borderouri'!$H$5:$H$504,MATCH(B67,'Registru borderouri'!$B$5:$B$504,0)),"Produs de alt tip decât borderoul. ",""),"")))</f>
        <v/>
      </c>
    </row>
    <row r="68" spans="1:11" x14ac:dyDescent="0.2">
      <c r="A68" s="1" t="str">
        <f t="shared" si="0"/>
        <v/>
      </c>
      <c r="B68" s="21"/>
      <c r="C68" s="22" t="str">
        <f>IF(B68="","",COUNTIF(INDEX($B:$B,5):B68,B68))</f>
        <v/>
      </c>
      <c r="D68" s="21"/>
      <c r="E68" s="13" t="str">
        <f t="shared" si="1"/>
        <v/>
      </c>
      <c r="F68" s="22" t="str">
        <f t="shared" si="2"/>
        <v/>
      </c>
      <c r="G68" s="14"/>
      <c r="H68" s="15" t="str">
        <f t="shared" si="3"/>
        <v/>
      </c>
      <c r="I68" s="23" t="str">
        <f t="shared" si="4"/>
        <v/>
      </c>
      <c r="J68" s="13" t="str">
        <f t="shared" si="5"/>
        <v/>
      </c>
      <c r="K68" s="24" t="str">
        <f>IF(B68="","",TRIM(IF(COUNTIF('Registru borderouri'!$B$5:$B$504,B68)=0,"Borderou inexistent în registru. ","")&amp;IF(AND(D68&lt;&gt;"",E68=""),"Cod necunoscut. ","")&amp;IF(N(G68)&lt;=0,"Lipsește cantitatea. ","")&amp;IF(AND(J68&lt;&gt;"",COUNTIF('Registru borderouri'!$B$5:$B$504,B68)&gt;0),IF(J68&lt;&gt;INDEX('Registru borderouri'!$H$5:$H$504,MATCH(B68,'Registru borderouri'!$B$5:$B$504,0)),"Produs de alt tip decât borderoul. ",""),"")))</f>
        <v/>
      </c>
    </row>
    <row r="69" spans="1:11" x14ac:dyDescent="0.2">
      <c r="A69" s="1" t="str">
        <f t="shared" ref="A69:A132" si="6">IF(B69="","",B69&amp;"|"&amp;C69)</f>
        <v/>
      </c>
      <c r="B69" s="21"/>
      <c r="C69" s="22" t="str">
        <f>IF(B69="","",COUNTIF(INDEX($B:$B,5):B69,B69))</f>
        <v/>
      </c>
      <c r="D69" s="21"/>
      <c r="E69" s="13" t="str">
        <f t="shared" ref="E69:E132" si="7">IF(D69="","",IFERROR(VLOOKUP(D69,Catalog,2,FALSE),""))</f>
        <v/>
      </c>
      <c r="F69" s="22" t="str">
        <f t="shared" ref="F69:F132" si="8">IF(D69="","",IFERROR(VLOOKUP(D69,Catalog,3,FALSE),""))</f>
        <v/>
      </c>
      <c r="G69" s="14"/>
      <c r="H69" s="15" t="str">
        <f t="shared" ref="H69:H132" si="9">IF(D69="","",IFERROR(VLOOKUP(D69,Catalog,4,FALSE),""))</f>
        <v/>
      </c>
      <c r="I69" s="23" t="str">
        <f t="shared" ref="I69:I132" si="10">IF(OR(N(G69)=0,N(H69)=0),"",ROUND(G69*H69,2))</f>
        <v/>
      </c>
      <c r="J69" s="13" t="str">
        <f t="shared" ref="J69:J132" si="11">IF(D69="","",IFERROR(VLOOKUP(D69,Catalog,5,FALSE),""))</f>
        <v/>
      </c>
      <c r="K69" s="24" t="str">
        <f>IF(B69="","",TRIM(IF(COUNTIF('Registru borderouri'!$B$5:$B$504,B69)=0,"Borderou inexistent în registru. ","")&amp;IF(AND(D69&lt;&gt;"",E69=""),"Cod necunoscut. ","")&amp;IF(N(G69)&lt;=0,"Lipsește cantitatea. ","")&amp;IF(AND(J69&lt;&gt;"",COUNTIF('Registru borderouri'!$B$5:$B$504,B69)&gt;0),IF(J69&lt;&gt;INDEX('Registru borderouri'!$H$5:$H$504,MATCH(B69,'Registru borderouri'!$B$5:$B$504,0)),"Produs de alt tip decât borderoul. ",""),"")))</f>
        <v/>
      </c>
    </row>
    <row r="70" spans="1:11" x14ac:dyDescent="0.2">
      <c r="A70" s="1" t="str">
        <f t="shared" si="6"/>
        <v/>
      </c>
      <c r="B70" s="21"/>
      <c r="C70" s="22" t="str">
        <f>IF(B70="","",COUNTIF(INDEX($B:$B,5):B70,B70))</f>
        <v/>
      </c>
      <c r="D70" s="21"/>
      <c r="E70" s="13" t="str">
        <f t="shared" si="7"/>
        <v/>
      </c>
      <c r="F70" s="22" t="str">
        <f t="shared" si="8"/>
        <v/>
      </c>
      <c r="G70" s="14"/>
      <c r="H70" s="15" t="str">
        <f t="shared" si="9"/>
        <v/>
      </c>
      <c r="I70" s="23" t="str">
        <f t="shared" si="10"/>
        <v/>
      </c>
      <c r="J70" s="13" t="str">
        <f t="shared" si="11"/>
        <v/>
      </c>
      <c r="K70" s="24" t="str">
        <f>IF(B70="","",TRIM(IF(COUNTIF('Registru borderouri'!$B$5:$B$504,B70)=0,"Borderou inexistent în registru. ","")&amp;IF(AND(D70&lt;&gt;"",E70=""),"Cod necunoscut. ","")&amp;IF(N(G70)&lt;=0,"Lipsește cantitatea. ","")&amp;IF(AND(J70&lt;&gt;"",COUNTIF('Registru borderouri'!$B$5:$B$504,B70)&gt;0),IF(J70&lt;&gt;INDEX('Registru borderouri'!$H$5:$H$504,MATCH(B70,'Registru borderouri'!$B$5:$B$504,0)),"Produs de alt tip decât borderoul. ",""),"")))</f>
        <v/>
      </c>
    </row>
    <row r="71" spans="1:11" x14ac:dyDescent="0.2">
      <c r="A71" s="1" t="str">
        <f t="shared" si="6"/>
        <v/>
      </c>
      <c r="B71" s="21"/>
      <c r="C71" s="22" t="str">
        <f>IF(B71="","",COUNTIF(INDEX($B:$B,5):B71,B71))</f>
        <v/>
      </c>
      <c r="D71" s="21"/>
      <c r="E71" s="13" t="str">
        <f t="shared" si="7"/>
        <v/>
      </c>
      <c r="F71" s="22" t="str">
        <f t="shared" si="8"/>
        <v/>
      </c>
      <c r="G71" s="14"/>
      <c r="H71" s="15" t="str">
        <f t="shared" si="9"/>
        <v/>
      </c>
      <c r="I71" s="23" t="str">
        <f t="shared" si="10"/>
        <v/>
      </c>
      <c r="J71" s="13" t="str">
        <f t="shared" si="11"/>
        <v/>
      </c>
      <c r="K71" s="24" t="str">
        <f>IF(B71="","",TRIM(IF(COUNTIF('Registru borderouri'!$B$5:$B$504,B71)=0,"Borderou inexistent în registru. ","")&amp;IF(AND(D71&lt;&gt;"",E71=""),"Cod necunoscut. ","")&amp;IF(N(G71)&lt;=0,"Lipsește cantitatea. ","")&amp;IF(AND(J71&lt;&gt;"",COUNTIF('Registru borderouri'!$B$5:$B$504,B71)&gt;0),IF(J71&lt;&gt;INDEX('Registru borderouri'!$H$5:$H$504,MATCH(B71,'Registru borderouri'!$B$5:$B$504,0)),"Produs de alt tip decât borderoul. ",""),"")))</f>
        <v/>
      </c>
    </row>
    <row r="72" spans="1:11" x14ac:dyDescent="0.2">
      <c r="A72" s="1" t="str">
        <f t="shared" si="6"/>
        <v/>
      </c>
      <c r="B72" s="21"/>
      <c r="C72" s="22" t="str">
        <f>IF(B72="","",COUNTIF(INDEX($B:$B,5):B72,B72))</f>
        <v/>
      </c>
      <c r="D72" s="21"/>
      <c r="E72" s="13" t="str">
        <f t="shared" si="7"/>
        <v/>
      </c>
      <c r="F72" s="22" t="str">
        <f t="shared" si="8"/>
        <v/>
      </c>
      <c r="G72" s="14"/>
      <c r="H72" s="15" t="str">
        <f t="shared" si="9"/>
        <v/>
      </c>
      <c r="I72" s="23" t="str">
        <f t="shared" si="10"/>
        <v/>
      </c>
      <c r="J72" s="13" t="str">
        <f t="shared" si="11"/>
        <v/>
      </c>
      <c r="K72" s="24" t="str">
        <f>IF(B72="","",TRIM(IF(COUNTIF('Registru borderouri'!$B$5:$B$504,B72)=0,"Borderou inexistent în registru. ","")&amp;IF(AND(D72&lt;&gt;"",E72=""),"Cod necunoscut. ","")&amp;IF(N(G72)&lt;=0,"Lipsește cantitatea. ","")&amp;IF(AND(J72&lt;&gt;"",COUNTIF('Registru borderouri'!$B$5:$B$504,B72)&gt;0),IF(J72&lt;&gt;INDEX('Registru borderouri'!$H$5:$H$504,MATCH(B72,'Registru borderouri'!$B$5:$B$504,0)),"Produs de alt tip decât borderoul. ",""),"")))</f>
        <v/>
      </c>
    </row>
    <row r="73" spans="1:11" x14ac:dyDescent="0.2">
      <c r="A73" s="1" t="str">
        <f t="shared" si="6"/>
        <v/>
      </c>
      <c r="B73" s="21"/>
      <c r="C73" s="22" t="str">
        <f>IF(B73="","",COUNTIF(INDEX($B:$B,5):B73,B73))</f>
        <v/>
      </c>
      <c r="D73" s="21"/>
      <c r="E73" s="13" t="str">
        <f t="shared" si="7"/>
        <v/>
      </c>
      <c r="F73" s="22" t="str">
        <f t="shared" si="8"/>
        <v/>
      </c>
      <c r="G73" s="14"/>
      <c r="H73" s="15" t="str">
        <f t="shared" si="9"/>
        <v/>
      </c>
      <c r="I73" s="23" t="str">
        <f t="shared" si="10"/>
        <v/>
      </c>
      <c r="J73" s="13" t="str">
        <f t="shared" si="11"/>
        <v/>
      </c>
      <c r="K73" s="24" t="str">
        <f>IF(B73="","",TRIM(IF(COUNTIF('Registru borderouri'!$B$5:$B$504,B73)=0,"Borderou inexistent în registru. ","")&amp;IF(AND(D73&lt;&gt;"",E73=""),"Cod necunoscut. ","")&amp;IF(N(G73)&lt;=0,"Lipsește cantitatea. ","")&amp;IF(AND(J73&lt;&gt;"",COUNTIF('Registru borderouri'!$B$5:$B$504,B73)&gt;0),IF(J73&lt;&gt;INDEX('Registru borderouri'!$H$5:$H$504,MATCH(B73,'Registru borderouri'!$B$5:$B$504,0)),"Produs de alt tip decât borderoul. ",""),"")))</f>
        <v/>
      </c>
    </row>
    <row r="74" spans="1:11" x14ac:dyDescent="0.2">
      <c r="A74" s="1" t="str">
        <f t="shared" si="6"/>
        <v/>
      </c>
      <c r="B74" s="21"/>
      <c r="C74" s="22" t="str">
        <f>IF(B74="","",COUNTIF(INDEX($B:$B,5):B74,B74))</f>
        <v/>
      </c>
      <c r="D74" s="21"/>
      <c r="E74" s="13" t="str">
        <f t="shared" si="7"/>
        <v/>
      </c>
      <c r="F74" s="22" t="str">
        <f t="shared" si="8"/>
        <v/>
      </c>
      <c r="G74" s="14"/>
      <c r="H74" s="15" t="str">
        <f t="shared" si="9"/>
        <v/>
      </c>
      <c r="I74" s="23" t="str">
        <f t="shared" si="10"/>
        <v/>
      </c>
      <c r="J74" s="13" t="str">
        <f t="shared" si="11"/>
        <v/>
      </c>
      <c r="K74" s="24" t="str">
        <f>IF(B74="","",TRIM(IF(COUNTIF('Registru borderouri'!$B$5:$B$504,B74)=0,"Borderou inexistent în registru. ","")&amp;IF(AND(D74&lt;&gt;"",E74=""),"Cod necunoscut. ","")&amp;IF(N(G74)&lt;=0,"Lipsește cantitatea. ","")&amp;IF(AND(J74&lt;&gt;"",COUNTIF('Registru borderouri'!$B$5:$B$504,B74)&gt;0),IF(J74&lt;&gt;INDEX('Registru borderouri'!$H$5:$H$504,MATCH(B74,'Registru borderouri'!$B$5:$B$504,0)),"Produs de alt tip decât borderoul. ",""),"")))</f>
        <v/>
      </c>
    </row>
    <row r="75" spans="1:11" x14ac:dyDescent="0.2">
      <c r="A75" s="1" t="str">
        <f t="shared" si="6"/>
        <v/>
      </c>
      <c r="B75" s="21"/>
      <c r="C75" s="22" t="str">
        <f>IF(B75="","",COUNTIF(INDEX($B:$B,5):B75,B75))</f>
        <v/>
      </c>
      <c r="D75" s="21"/>
      <c r="E75" s="13" t="str">
        <f t="shared" si="7"/>
        <v/>
      </c>
      <c r="F75" s="22" t="str">
        <f t="shared" si="8"/>
        <v/>
      </c>
      <c r="G75" s="14"/>
      <c r="H75" s="15" t="str">
        <f t="shared" si="9"/>
        <v/>
      </c>
      <c r="I75" s="23" t="str">
        <f t="shared" si="10"/>
        <v/>
      </c>
      <c r="J75" s="13" t="str">
        <f t="shared" si="11"/>
        <v/>
      </c>
      <c r="K75" s="24" t="str">
        <f>IF(B75="","",TRIM(IF(COUNTIF('Registru borderouri'!$B$5:$B$504,B75)=0,"Borderou inexistent în registru. ","")&amp;IF(AND(D75&lt;&gt;"",E75=""),"Cod necunoscut. ","")&amp;IF(N(G75)&lt;=0,"Lipsește cantitatea. ","")&amp;IF(AND(J75&lt;&gt;"",COUNTIF('Registru borderouri'!$B$5:$B$504,B75)&gt;0),IF(J75&lt;&gt;INDEX('Registru borderouri'!$H$5:$H$504,MATCH(B75,'Registru borderouri'!$B$5:$B$504,0)),"Produs de alt tip decât borderoul. ",""),"")))</f>
        <v/>
      </c>
    </row>
    <row r="76" spans="1:11" x14ac:dyDescent="0.2">
      <c r="A76" s="1" t="str">
        <f t="shared" si="6"/>
        <v/>
      </c>
      <c r="B76" s="21"/>
      <c r="C76" s="22" t="str">
        <f>IF(B76="","",COUNTIF(INDEX($B:$B,5):B76,B76))</f>
        <v/>
      </c>
      <c r="D76" s="21"/>
      <c r="E76" s="13" t="str">
        <f t="shared" si="7"/>
        <v/>
      </c>
      <c r="F76" s="22" t="str">
        <f t="shared" si="8"/>
        <v/>
      </c>
      <c r="G76" s="14"/>
      <c r="H76" s="15" t="str">
        <f t="shared" si="9"/>
        <v/>
      </c>
      <c r="I76" s="23" t="str">
        <f t="shared" si="10"/>
        <v/>
      </c>
      <c r="J76" s="13" t="str">
        <f t="shared" si="11"/>
        <v/>
      </c>
      <c r="K76" s="24" t="str">
        <f>IF(B76="","",TRIM(IF(COUNTIF('Registru borderouri'!$B$5:$B$504,B76)=0,"Borderou inexistent în registru. ","")&amp;IF(AND(D76&lt;&gt;"",E76=""),"Cod necunoscut. ","")&amp;IF(N(G76)&lt;=0,"Lipsește cantitatea. ","")&amp;IF(AND(J76&lt;&gt;"",COUNTIF('Registru borderouri'!$B$5:$B$504,B76)&gt;0),IF(J76&lt;&gt;INDEX('Registru borderouri'!$H$5:$H$504,MATCH(B76,'Registru borderouri'!$B$5:$B$504,0)),"Produs de alt tip decât borderoul. ",""),"")))</f>
        <v/>
      </c>
    </row>
    <row r="77" spans="1:11" x14ac:dyDescent="0.2">
      <c r="A77" s="1" t="str">
        <f t="shared" si="6"/>
        <v/>
      </c>
      <c r="B77" s="21"/>
      <c r="C77" s="22" t="str">
        <f>IF(B77="","",COUNTIF(INDEX($B:$B,5):B77,B77))</f>
        <v/>
      </c>
      <c r="D77" s="21"/>
      <c r="E77" s="13" t="str">
        <f t="shared" si="7"/>
        <v/>
      </c>
      <c r="F77" s="22" t="str">
        <f t="shared" si="8"/>
        <v/>
      </c>
      <c r="G77" s="14"/>
      <c r="H77" s="15" t="str">
        <f t="shared" si="9"/>
        <v/>
      </c>
      <c r="I77" s="23" t="str">
        <f t="shared" si="10"/>
        <v/>
      </c>
      <c r="J77" s="13" t="str">
        <f t="shared" si="11"/>
        <v/>
      </c>
      <c r="K77" s="24" t="str">
        <f>IF(B77="","",TRIM(IF(COUNTIF('Registru borderouri'!$B$5:$B$504,B77)=0,"Borderou inexistent în registru. ","")&amp;IF(AND(D77&lt;&gt;"",E77=""),"Cod necunoscut. ","")&amp;IF(N(G77)&lt;=0,"Lipsește cantitatea. ","")&amp;IF(AND(J77&lt;&gt;"",COUNTIF('Registru borderouri'!$B$5:$B$504,B77)&gt;0),IF(J77&lt;&gt;INDEX('Registru borderouri'!$H$5:$H$504,MATCH(B77,'Registru borderouri'!$B$5:$B$504,0)),"Produs de alt tip decât borderoul. ",""),"")))</f>
        <v/>
      </c>
    </row>
    <row r="78" spans="1:11" x14ac:dyDescent="0.2">
      <c r="A78" s="1" t="str">
        <f t="shared" si="6"/>
        <v/>
      </c>
      <c r="B78" s="21"/>
      <c r="C78" s="22" t="str">
        <f>IF(B78="","",COUNTIF(INDEX($B:$B,5):B78,B78))</f>
        <v/>
      </c>
      <c r="D78" s="21"/>
      <c r="E78" s="13" t="str">
        <f t="shared" si="7"/>
        <v/>
      </c>
      <c r="F78" s="22" t="str">
        <f t="shared" si="8"/>
        <v/>
      </c>
      <c r="G78" s="14"/>
      <c r="H78" s="15" t="str">
        <f t="shared" si="9"/>
        <v/>
      </c>
      <c r="I78" s="23" t="str">
        <f t="shared" si="10"/>
        <v/>
      </c>
      <c r="J78" s="13" t="str">
        <f t="shared" si="11"/>
        <v/>
      </c>
      <c r="K78" s="24" t="str">
        <f>IF(B78="","",TRIM(IF(COUNTIF('Registru borderouri'!$B$5:$B$504,B78)=0,"Borderou inexistent în registru. ","")&amp;IF(AND(D78&lt;&gt;"",E78=""),"Cod necunoscut. ","")&amp;IF(N(G78)&lt;=0,"Lipsește cantitatea. ","")&amp;IF(AND(J78&lt;&gt;"",COUNTIF('Registru borderouri'!$B$5:$B$504,B78)&gt;0),IF(J78&lt;&gt;INDEX('Registru borderouri'!$H$5:$H$504,MATCH(B78,'Registru borderouri'!$B$5:$B$504,0)),"Produs de alt tip decât borderoul. ",""),"")))</f>
        <v/>
      </c>
    </row>
    <row r="79" spans="1:11" x14ac:dyDescent="0.2">
      <c r="A79" s="1" t="str">
        <f t="shared" si="6"/>
        <v/>
      </c>
      <c r="B79" s="21"/>
      <c r="C79" s="22" t="str">
        <f>IF(B79="","",COUNTIF(INDEX($B:$B,5):B79,B79))</f>
        <v/>
      </c>
      <c r="D79" s="21"/>
      <c r="E79" s="13" t="str">
        <f t="shared" si="7"/>
        <v/>
      </c>
      <c r="F79" s="22" t="str">
        <f t="shared" si="8"/>
        <v/>
      </c>
      <c r="G79" s="14"/>
      <c r="H79" s="15" t="str">
        <f t="shared" si="9"/>
        <v/>
      </c>
      <c r="I79" s="23" t="str">
        <f t="shared" si="10"/>
        <v/>
      </c>
      <c r="J79" s="13" t="str">
        <f t="shared" si="11"/>
        <v/>
      </c>
      <c r="K79" s="24" t="str">
        <f>IF(B79="","",TRIM(IF(COUNTIF('Registru borderouri'!$B$5:$B$504,B79)=0,"Borderou inexistent în registru. ","")&amp;IF(AND(D79&lt;&gt;"",E79=""),"Cod necunoscut. ","")&amp;IF(N(G79)&lt;=0,"Lipsește cantitatea. ","")&amp;IF(AND(J79&lt;&gt;"",COUNTIF('Registru borderouri'!$B$5:$B$504,B79)&gt;0),IF(J79&lt;&gt;INDEX('Registru borderouri'!$H$5:$H$504,MATCH(B79,'Registru borderouri'!$B$5:$B$504,0)),"Produs de alt tip decât borderoul. ",""),"")))</f>
        <v/>
      </c>
    </row>
    <row r="80" spans="1:11" x14ac:dyDescent="0.2">
      <c r="A80" s="1" t="str">
        <f t="shared" si="6"/>
        <v/>
      </c>
      <c r="B80" s="21"/>
      <c r="C80" s="22" t="str">
        <f>IF(B80="","",COUNTIF(INDEX($B:$B,5):B80,B80))</f>
        <v/>
      </c>
      <c r="D80" s="21"/>
      <c r="E80" s="13" t="str">
        <f t="shared" si="7"/>
        <v/>
      </c>
      <c r="F80" s="22" t="str">
        <f t="shared" si="8"/>
        <v/>
      </c>
      <c r="G80" s="14"/>
      <c r="H80" s="15" t="str">
        <f t="shared" si="9"/>
        <v/>
      </c>
      <c r="I80" s="23" t="str">
        <f t="shared" si="10"/>
        <v/>
      </c>
      <c r="J80" s="13" t="str">
        <f t="shared" si="11"/>
        <v/>
      </c>
      <c r="K80" s="24" t="str">
        <f>IF(B80="","",TRIM(IF(COUNTIF('Registru borderouri'!$B$5:$B$504,B80)=0,"Borderou inexistent în registru. ","")&amp;IF(AND(D80&lt;&gt;"",E80=""),"Cod necunoscut. ","")&amp;IF(N(G80)&lt;=0,"Lipsește cantitatea. ","")&amp;IF(AND(J80&lt;&gt;"",COUNTIF('Registru borderouri'!$B$5:$B$504,B80)&gt;0),IF(J80&lt;&gt;INDEX('Registru borderouri'!$H$5:$H$504,MATCH(B80,'Registru borderouri'!$B$5:$B$504,0)),"Produs de alt tip decât borderoul. ",""),"")))</f>
        <v/>
      </c>
    </row>
    <row r="81" spans="1:11" x14ac:dyDescent="0.2">
      <c r="A81" s="1" t="str">
        <f t="shared" si="6"/>
        <v/>
      </c>
      <c r="B81" s="21"/>
      <c r="C81" s="22" t="str">
        <f>IF(B81="","",COUNTIF(INDEX($B:$B,5):B81,B81))</f>
        <v/>
      </c>
      <c r="D81" s="21"/>
      <c r="E81" s="13" t="str">
        <f t="shared" si="7"/>
        <v/>
      </c>
      <c r="F81" s="22" t="str">
        <f t="shared" si="8"/>
        <v/>
      </c>
      <c r="G81" s="14"/>
      <c r="H81" s="15" t="str">
        <f t="shared" si="9"/>
        <v/>
      </c>
      <c r="I81" s="23" t="str">
        <f t="shared" si="10"/>
        <v/>
      </c>
      <c r="J81" s="13" t="str">
        <f t="shared" si="11"/>
        <v/>
      </c>
      <c r="K81" s="24" t="str">
        <f>IF(B81="","",TRIM(IF(COUNTIF('Registru borderouri'!$B$5:$B$504,B81)=0,"Borderou inexistent în registru. ","")&amp;IF(AND(D81&lt;&gt;"",E81=""),"Cod necunoscut. ","")&amp;IF(N(G81)&lt;=0,"Lipsește cantitatea. ","")&amp;IF(AND(J81&lt;&gt;"",COUNTIF('Registru borderouri'!$B$5:$B$504,B81)&gt;0),IF(J81&lt;&gt;INDEX('Registru borderouri'!$H$5:$H$504,MATCH(B81,'Registru borderouri'!$B$5:$B$504,0)),"Produs de alt tip decât borderoul. ",""),"")))</f>
        <v/>
      </c>
    </row>
    <row r="82" spans="1:11" x14ac:dyDescent="0.2">
      <c r="A82" s="1" t="str">
        <f t="shared" si="6"/>
        <v/>
      </c>
      <c r="B82" s="21"/>
      <c r="C82" s="22" t="str">
        <f>IF(B82="","",COUNTIF(INDEX($B:$B,5):B82,B82))</f>
        <v/>
      </c>
      <c r="D82" s="21"/>
      <c r="E82" s="13" t="str">
        <f t="shared" si="7"/>
        <v/>
      </c>
      <c r="F82" s="22" t="str">
        <f t="shared" si="8"/>
        <v/>
      </c>
      <c r="G82" s="14"/>
      <c r="H82" s="15" t="str">
        <f t="shared" si="9"/>
        <v/>
      </c>
      <c r="I82" s="23" t="str">
        <f t="shared" si="10"/>
        <v/>
      </c>
      <c r="J82" s="13" t="str">
        <f t="shared" si="11"/>
        <v/>
      </c>
      <c r="K82" s="24" t="str">
        <f>IF(B82="","",TRIM(IF(COUNTIF('Registru borderouri'!$B$5:$B$504,B82)=0,"Borderou inexistent în registru. ","")&amp;IF(AND(D82&lt;&gt;"",E82=""),"Cod necunoscut. ","")&amp;IF(N(G82)&lt;=0,"Lipsește cantitatea. ","")&amp;IF(AND(J82&lt;&gt;"",COUNTIF('Registru borderouri'!$B$5:$B$504,B82)&gt;0),IF(J82&lt;&gt;INDEX('Registru borderouri'!$H$5:$H$504,MATCH(B82,'Registru borderouri'!$B$5:$B$504,0)),"Produs de alt tip decât borderoul. ",""),"")))</f>
        <v/>
      </c>
    </row>
    <row r="83" spans="1:11" x14ac:dyDescent="0.2">
      <c r="A83" s="1" t="str">
        <f t="shared" si="6"/>
        <v/>
      </c>
      <c r="B83" s="21"/>
      <c r="C83" s="22" t="str">
        <f>IF(B83="","",COUNTIF(INDEX($B:$B,5):B83,B83))</f>
        <v/>
      </c>
      <c r="D83" s="21"/>
      <c r="E83" s="13" t="str">
        <f t="shared" si="7"/>
        <v/>
      </c>
      <c r="F83" s="22" t="str">
        <f t="shared" si="8"/>
        <v/>
      </c>
      <c r="G83" s="14"/>
      <c r="H83" s="15" t="str">
        <f t="shared" si="9"/>
        <v/>
      </c>
      <c r="I83" s="23" t="str">
        <f t="shared" si="10"/>
        <v/>
      </c>
      <c r="J83" s="13" t="str">
        <f t="shared" si="11"/>
        <v/>
      </c>
      <c r="K83" s="24" t="str">
        <f>IF(B83="","",TRIM(IF(COUNTIF('Registru borderouri'!$B$5:$B$504,B83)=0,"Borderou inexistent în registru. ","")&amp;IF(AND(D83&lt;&gt;"",E83=""),"Cod necunoscut. ","")&amp;IF(N(G83)&lt;=0,"Lipsește cantitatea. ","")&amp;IF(AND(J83&lt;&gt;"",COUNTIF('Registru borderouri'!$B$5:$B$504,B83)&gt;0),IF(J83&lt;&gt;INDEX('Registru borderouri'!$H$5:$H$504,MATCH(B83,'Registru borderouri'!$B$5:$B$504,0)),"Produs de alt tip decât borderoul. ",""),"")))</f>
        <v/>
      </c>
    </row>
    <row r="84" spans="1:11" x14ac:dyDescent="0.2">
      <c r="A84" s="1" t="str">
        <f t="shared" si="6"/>
        <v/>
      </c>
      <c r="B84" s="21"/>
      <c r="C84" s="22" t="str">
        <f>IF(B84="","",COUNTIF(INDEX($B:$B,5):B84,B84))</f>
        <v/>
      </c>
      <c r="D84" s="21"/>
      <c r="E84" s="13" t="str">
        <f t="shared" si="7"/>
        <v/>
      </c>
      <c r="F84" s="22" t="str">
        <f t="shared" si="8"/>
        <v/>
      </c>
      <c r="G84" s="14"/>
      <c r="H84" s="15" t="str">
        <f t="shared" si="9"/>
        <v/>
      </c>
      <c r="I84" s="23" t="str">
        <f t="shared" si="10"/>
        <v/>
      </c>
      <c r="J84" s="13" t="str">
        <f t="shared" si="11"/>
        <v/>
      </c>
      <c r="K84" s="24" t="str">
        <f>IF(B84="","",TRIM(IF(COUNTIF('Registru borderouri'!$B$5:$B$504,B84)=0,"Borderou inexistent în registru. ","")&amp;IF(AND(D84&lt;&gt;"",E84=""),"Cod necunoscut. ","")&amp;IF(N(G84)&lt;=0,"Lipsește cantitatea. ","")&amp;IF(AND(J84&lt;&gt;"",COUNTIF('Registru borderouri'!$B$5:$B$504,B84)&gt;0),IF(J84&lt;&gt;INDEX('Registru borderouri'!$H$5:$H$504,MATCH(B84,'Registru borderouri'!$B$5:$B$504,0)),"Produs de alt tip decât borderoul. ",""),"")))</f>
        <v/>
      </c>
    </row>
    <row r="85" spans="1:11" x14ac:dyDescent="0.2">
      <c r="A85" s="1" t="str">
        <f t="shared" si="6"/>
        <v/>
      </c>
      <c r="B85" s="21"/>
      <c r="C85" s="22" t="str">
        <f>IF(B85="","",COUNTIF(INDEX($B:$B,5):B85,B85))</f>
        <v/>
      </c>
      <c r="D85" s="21"/>
      <c r="E85" s="13" t="str">
        <f t="shared" si="7"/>
        <v/>
      </c>
      <c r="F85" s="22" t="str">
        <f t="shared" si="8"/>
        <v/>
      </c>
      <c r="G85" s="14"/>
      <c r="H85" s="15" t="str">
        <f t="shared" si="9"/>
        <v/>
      </c>
      <c r="I85" s="23" t="str">
        <f t="shared" si="10"/>
        <v/>
      </c>
      <c r="J85" s="13" t="str">
        <f t="shared" si="11"/>
        <v/>
      </c>
      <c r="K85" s="24" t="str">
        <f>IF(B85="","",TRIM(IF(COUNTIF('Registru borderouri'!$B$5:$B$504,B85)=0,"Borderou inexistent în registru. ","")&amp;IF(AND(D85&lt;&gt;"",E85=""),"Cod necunoscut. ","")&amp;IF(N(G85)&lt;=0,"Lipsește cantitatea. ","")&amp;IF(AND(J85&lt;&gt;"",COUNTIF('Registru borderouri'!$B$5:$B$504,B85)&gt;0),IF(J85&lt;&gt;INDEX('Registru borderouri'!$H$5:$H$504,MATCH(B85,'Registru borderouri'!$B$5:$B$504,0)),"Produs de alt tip decât borderoul. ",""),"")))</f>
        <v/>
      </c>
    </row>
    <row r="86" spans="1:11" x14ac:dyDescent="0.2">
      <c r="A86" s="1" t="str">
        <f t="shared" si="6"/>
        <v/>
      </c>
      <c r="B86" s="21"/>
      <c r="C86" s="22" t="str">
        <f>IF(B86="","",COUNTIF(INDEX($B:$B,5):B86,B86))</f>
        <v/>
      </c>
      <c r="D86" s="21"/>
      <c r="E86" s="13" t="str">
        <f t="shared" si="7"/>
        <v/>
      </c>
      <c r="F86" s="22" t="str">
        <f t="shared" si="8"/>
        <v/>
      </c>
      <c r="G86" s="14"/>
      <c r="H86" s="15" t="str">
        <f t="shared" si="9"/>
        <v/>
      </c>
      <c r="I86" s="23" t="str">
        <f t="shared" si="10"/>
        <v/>
      </c>
      <c r="J86" s="13" t="str">
        <f t="shared" si="11"/>
        <v/>
      </c>
      <c r="K86" s="24" t="str">
        <f>IF(B86="","",TRIM(IF(COUNTIF('Registru borderouri'!$B$5:$B$504,B86)=0,"Borderou inexistent în registru. ","")&amp;IF(AND(D86&lt;&gt;"",E86=""),"Cod necunoscut. ","")&amp;IF(N(G86)&lt;=0,"Lipsește cantitatea. ","")&amp;IF(AND(J86&lt;&gt;"",COUNTIF('Registru borderouri'!$B$5:$B$504,B86)&gt;0),IF(J86&lt;&gt;INDEX('Registru borderouri'!$H$5:$H$504,MATCH(B86,'Registru borderouri'!$B$5:$B$504,0)),"Produs de alt tip decât borderoul. ",""),"")))</f>
        <v/>
      </c>
    </row>
    <row r="87" spans="1:11" x14ac:dyDescent="0.2">
      <c r="A87" s="1" t="str">
        <f t="shared" si="6"/>
        <v/>
      </c>
      <c r="B87" s="21"/>
      <c r="C87" s="22" t="str">
        <f>IF(B87="","",COUNTIF(INDEX($B:$B,5):B87,B87))</f>
        <v/>
      </c>
      <c r="D87" s="21"/>
      <c r="E87" s="13" t="str">
        <f t="shared" si="7"/>
        <v/>
      </c>
      <c r="F87" s="22" t="str">
        <f t="shared" si="8"/>
        <v/>
      </c>
      <c r="G87" s="14"/>
      <c r="H87" s="15" t="str">
        <f t="shared" si="9"/>
        <v/>
      </c>
      <c r="I87" s="23" t="str">
        <f t="shared" si="10"/>
        <v/>
      </c>
      <c r="J87" s="13" t="str">
        <f t="shared" si="11"/>
        <v/>
      </c>
      <c r="K87" s="24" t="str">
        <f>IF(B87="","",TRIM(IF(COUNTIF('Registru borderouri'!$B$5:$B$504,B87)=0,"Borderou inexistent în registru. ","")&amp;IF(AND(D87&lt;&gt;"",E87=""),"Cod necunoscut. ","")&amp;IF(N(G87)&lt;=0,"Lipsește cantitatea. ","")&amp;IF(AND(J87&lt;&gt;"",COUNTIF('Registru borderouri'!$B$5:$B$504,B87)&gt;0),IF(J87&lt;&gt;INDEX('Registru borderouri'!$H$5:$H$504,MATCH(B87,'Registru borderouri'!$B$5:$B$504,0)),"Produs de alt tip decât borderoul. ",""),"")))</f>
        <v/>
      </c>
    </row>
    <row r="88" spans="1:11" x14ac:dyDescent="0.2">
      <c r="A88" s="1" t="str">
        <f t="shared" si="6"/>
        <v/>
      </c>
      <c r="B88" s="21"/>
      <c r="C88" s="22" t="str">
        <f>IF(B88="","",COUNTIF(INDEX($B:$B,5):B88,B88))</f>
        <v/>
      </c>
      <c r="D88" s="21"/>
      <c r="E88" s="13" t="str">
        <f t="shared" si="7"/>
        <v/>
      </c>
      <c r="F88" s="22" t="str">
        <f t="shared" si="8"/>
        <v/>
      </c>
      <c r="G88" s="14"/>
      <c r="H88" s="15" t="str">
        <f t="shared" si="9"/>
        <v/>
      </c>
      <c r="I88" s="23" t="str">
        <f t="shared" si="10"/>
        <v/>
      </c>
      <c r="J88" s="13" t="str">
        <f t="shared" si="11"/>
        <v/>
      </c>
      <c r="K88" s="24" t="str">
        <f>IF(B88="","",TRIM(IF(COUNTIF('Registru borderouri'!$B$5:$B$504,B88)=0,"Borderou inexistent în registru. ","")&amp;IF(AND(D88&lt;&gt;"",E88=""),"Cod necunoscut. ","")&amp;IF(N(G88)&lt;=0,"Lipsește cantitatea. ","")&amp;IF(AND(J88&lt;&gt;"",COUNTIF('Registru borderouri'!$B$5:$B$504,B88)&gt;0),IF(J88&lt;&gt;INDEX('Registru borderouri'!$H$5:$H$504,MATCH(B88,'Registru borderouri'!$B$5:$B$504,0)),"Produs de alt tip decât borderoul. ",""),"")))</f>
        <v/>
      </c>
    </row>
    <row r="89" spans="1:11" x14ac:dyDescent="0.2">
      <c r="A89" s="1" t="str">
        <f t="shared" si="6"/>
        <v/>
      </c>
      <c r="B89" s="21"/>
      <c r="C89" s="22" t="str">
        <f>IF(B89="","",COUNTIF(INDEX($B:$B,5):B89,B89))</f>
        <v/>
      </c>
      <c r="D89" s="21"/>
      <c r="E89" s="13" t="str">
        <f t="shared" si="7"/>
        <v/>
      </c>
      <c r="F89" s="22" t="str">
        <f t="shared" si="8"/>
        <v/>
      </c>
      <c r="G89" s="14"/>
      <c r="H89" s="15" t="str">
        <f t="shared" si="9"/>
        <v/>
      </c>
      <c r="I89" s="23" t="str">
        <f t="shared" si="10"/>
        <v/>
      </c>
      <c r="J89" s="13" t="str">
        <f t="shared" si="11"/>
        <v/>
      </c>
      <c r="K89" s="24" t="str">
        <f>IF(B89="","",TRIM(IF(COUNTIF('Registru borderouri'!$B$5:$B$504,B89)=0,"Borderou inexistent în registru. ","")&amp;IF(AND(D89&lt;&gt;"",E89=""),"Cod necunoscut. ","")&amp;IF(N(G89)&lt;=0,"Lipsește cantitatea. ","")&amp;IF(AND(J89&lt;&gt;"",COUNTIF('Registru borderouri'!$B$5:$B$504,B89)&gt;0),IF(J89&lt;&gt;INDEX('Registru borderouri'!$H$5:$H$504,MATCH(B89,'Registru borderouri'!$B$5:$B$504,0)),"Produs de alt tip decât borderoul. ",""),"")))</f>
        <v/>
      </c>
    </row>
    <row r="90" spans="1:11" x14ac:dyDescent="0.2">
      <c r="A90" s="1" t="str">
        <f t="shared" si="6"/>
        <v/>
      </c>
      <c r="B90" s="21"/>
      <c r="C90" s="22" t="str">
        <f>IF(B90="","",COUNTIF(INDEX($B:$B,5):B90,B90))</f>
        <v/>
      </c>
      <c r="D90" s="21"/>
      <c r="E90" s="13" t="str">
        <f t="shared" si="7"/>
        <v/>
      </c>
      <c r="F90" s="22" t="str">
        <f t="shared" si="8"/>
        <v/>
      </c>
      <c r="G90" s="14"/>
      <c r="H90" s="15" t="str">
        <f t="shared" si="9"/>
        <v/>
      </c>
      <c r="I90" s="23" t="str">
        <f t="shared" si="10"/>
        <v/>
      </c>
      <c r="J90" s="13" t="str">
        <f t="shared" si="11"/>
        <v/>
      </c>
      <c r="K90" s="24" t="str">
        <f>IF(B90="","",TRIM(IF(COUNTIF('Registru borderouri'!$B$5:$B$504,B90)=0,"Borderou inexistent în registru. ","")&amp;IF(AND(D90&lt;&gt;"",E90=""),"Cod necunoscut. ","")&amp;IF(N(G90)&lt;=0,"Lipsește cantitatea. ","")&amp;IF(AND(J90&lt;&gt;"",COUNTIF('Registru borderouri'!$B$5:$B$504,B90)&gt;0),IF(J90&lt;&gt;INDEX('Registru borderouri'!$H$5:$H$504,MATCH(B90,'Registru borderouri'!$B$5:$B$504,0)),"Produs de alt tip decât borderoul. ",""),"")))</f>
        <v/>
      </c>
    </row>
    <row r="91" spans="1:11" x14ac:dyDescent="0.2">
      <c r="A91" s="1" t="str">
        <f t="shared" si="6"/>
        <v/>
      </c>
      <c r="B91" s="21"/>
      <c r="C91" s="22" t="str">
        <f>IF(B91="","",COUNTIF(INDEX($B:$B,5):B91,B91))</f>
        <v/>
      </c>
      <c r="D91" s="21"/>
      <c r="E91" s="13" t="str">
        <f t="shared" si="7"/>
        <v/>
      </c>
      <c r="F91" s="22" t="str">
        <f t="shared" si="8"/>
        <v/>
      </c>
      <c r="G91" s="14"/>
      <c r="H91" s="15" t="str">
        <f t="shared" si="9"/>
        <v/>
      </c>
      <c r="I91" s="23" t="str">
        <f t="shared" si="10"/>
        <v/>
      </c>
      <c r="J91" s="13" t="str">
        <f t="shared" si="11"/>
        <v/>
      </c>
      <c r="K91" s="24" t="str">
        <f>IF(B91="","",TRIM(IF(COUNTIF('Registru borderouri'!$B$5:$B$504,B91)=0,"Borderou inexistent în registru. ","")&amp;IF(AND(D91&lt;&gt;"",E91=""),"Cod necunoscut. ","")&amp;IF(N(G91)&lt;=0,"Lipsește cantitatea. ","")&amp;IF(AND(J91&lt;&gt;"",COUNTIF('Registru borderouri'!$B$5:$B$504,B91)&gt;0),IF(J91&lt;&gt;INDEX('Registru borderouri'!$H$5:$H$504,MATCH(B91,'Registru borderouri'!$B$5:$B$504,0)),"Produs de alt tip decât borderoul. ",""),"")))</f>
        <v/>
      </c>
    </row>
    <row r="92" spans="1:11" x14ac:dyDescent="0.2">
      <c r="A92" s="1" t="str">
        <f t="shared" si="6"/>
        <v/>
      </c>
      <c r="B92" s="21"/>
      <c r="C92" s="22" t="str">
        <f>IF(B92="","",COUNTIF(INDEX($B:$B,5):B92,B92))</f>
        <v/>
      </c>
      <c r="D92" s="21"/>
      <c r="E92" s="13" t="str">
        <f t="shared" si="7"/>
        <v/>
      </c>
      <c r="F92" s="22" t="str">
        <f t="shared" si="8"/>
        <v/>
      </c>
      <c r="G92" s="14"/>
      <c r="H92" s="15" t="str">
        <f t="shared" si="9"/>
        <v/>
      </c>
      <c r="I92" s="23" t="str">
        <f t="shared" si="10"/>
        <v/>
      </c>
      <c r="J92" s="13" t="str">
        <f t="shared" si="11"/>
        <v/>
      </c>
      <c r="K92" s="24" t="str">
        <f>IF(B92="","",TRIM(IF(COUNTIF('Registru borderouri'!$B$5:$B$504,B92)=0,"Borderou inexistent în registru. ","")&amp;IF(AND(D92&lt;&gt;"",E92=""),"Cod necunoscut. ","")&amp;IF(N(G92)&lt;=0,"Lipsește cantitatea. ","")&amp;IF(AND(J92&lt;&gt;"",COUNTIF('Registru borderouri'!$B$5:$B$504,B92)&gt;0),IF(J92&lt;&gt;INDEX('Registru borderouri'!$H$5:$H$504,MATCH(B92,'Registru borderouri'!$B$5:$B$504,0)),"Produs de alt tip decât borderoul. ",""),"")))</f>
        <v/>
      </c>
    </row>
    <row r="93" spans="1:11" x14ac:dyDescent="0.2">
      <c r="A93" s="1" t="str">
        <f t="shared" si="6"/>
        <v/>
      </c>
      <c r="B93" s="21"/>
      <c r="C93" s="22" t="str">
        <f>IF(B93="","",COUNTIF(INDEX($B:$B,5):B93,B93))</f>
        <v/>
      </c>
      <c r="D93" s="21"/>
      <c r="E93" s="13" t="str">
        <f t="shared" si="7"/>
        <v/>
      </c>
      <c r="F93" s="22" t="str">
        <f t="shared" si="8"/>
        <v/>
      </c>
      <c r="G93" s="14"/>
      <c r="H93" s="15" t="str">
        <f t="shared" si="9"/>
        <v/>
      </c>
      <c r="I93" s="23" t="str">
        <f t="shared" si="10"/>
        <v/>
      </c>
      <c r="J93" s="13" t="str">
        <f t="shared" si="11"/>
        <v/>
      </c>
      <c r="K93" s="24" t="str">
        <f>IF(B93="","",TRIM(IF(COUNTIF('Registru borderouri'!$B$5:$B$504,B93)=0,"Borderou inexistent în registru. ","")&amp;IF(AND(D93&lt;&gt;"",E93=""),"Cod necunoscut. ","")&amp;IF(N(G93)&lt;=0,"Lipsește cantitatea. ","")&amp;IF(AND(J93&lt;&gt;"",COUNTIF('Registru borderouri'!$B$5:$B$504,B93)&gt;0),IF(J93&lt;&gt;INDEX('Registru borderouri'!$H$5:$H$504,MATCH(B93,'Registru borderouri'!$B$5:$B$504,0)),"Produs de alt tip decât borderoul. ",""),"")))</f>
        <v/>
      </c>
    </row>
    <row r="94" spans="1:11" x14ac:dyDescent="0.2">
      <c r="A94" s="1" t="str">
        <f t="shared" si="6"/>
        <v/>
      </c>
      <c r="B94" s="21"/>
      <c r="C94" s="22" t="str">
        <f>IF(B94="","",COUNTIF(INDEX($B:$B,5):B94,B94))</f>
        <v/>
      </c>
      <c r="D94" s="21"/>
      <c r="E94" s="13" t="str">
        <f t="shared" si="7"/>
        <v/>
      </c>
      <c r="F94" s="22" t="str">
        <f t="shared" si="8"/>
        <v/>
      </c>
      <c r="G94" s="14"/>
      <c r="H94" s="15" t="str">
        <f t="shared" si="9"/>
        <v/>
      </c>
      <c r="I94" s="23" t="str">
        <f t="shared" si="10"/>
        <v/>
      </c>
      <c r="J94" s="13" t="str">
        <f t="shared" si="11"/>
        <v/>
      </c>
      <c r="K94" s="24" t="str">
        <f>IF(B94="","",TRIM(IF(COUNTIF('Registru borderouri'!$B$5:$B$504,B94)=0,"Borderou inexistent în registru. ","")&amp;IF(AND(D94&lt;&gt;"",E94=""),"Cod necunoscut. ","")&amp;IF(N(G94)&lt;=0,"Lipsește cantitatea. ","")&amp;IF(AND(J94&lt;&gt;"",COUNTIF('Registru borderouri'!$B$5:$B$504,B94)&gt;0),IF(J94&lt;&gt;INDEX('Registru borderouri'!$H$5:$H$504,MATCH(B94,'Registru borderouri'!$B$5:$B$504,0)),"Produs de alt tip decât borderoul. ",""),"")))</f>
        <v/>
      </c>
    </row>
    <row r="95" spans="1:11" x14ac:dyDescent="0.2">
      <c r="A95" s="1" t="str">
        <f t="shared" si="6"/>
        <v/>
      </c>
      <c r="B95" s="21"/>
      <c r="C95" s="22" t="str">
        <f>IF(B95="","",COUNTIF(INDEX($B:$B,5):B95,B95))</f>
        <v/>
      </c>
      <c r="D95" s="21"/>
      <c r="E95" s="13" t="str">
        <f t="shared" si="7"/>
        <v/>
      </c>
      <c r="F95" s="22" t="str">
        <f t="shared" si="8"/>
        <v/>
      </c>
      <c r="G95" s="14"/>
      <c r="H95" s="15" t="str">
        <f t="shared" si="9"/>
        <v/>
      </c>
      <c r="I95" s="23" t="str">
        <f t="shared" si="10"/>
        <v/>
      </c>
      <c r="J95" s="13" t="str">
        <f t="shared" si="11"/>
        <v/>
      </c>
      <c r="K95" s="24" t="str">
        <f>IF(B95="","",TRIM(IF(COUNTIF('Registru borderouri'!$B$5:$B$504,B95)=0,"Borderou inexistent în registru. ","")&amp;IF(AND(D95&lt;&gt;"",E95=""),"Cod necunoscut. ","")&amp;IF(N(G95)&lt;=0,"Lipsește cantitatea. ","")&amp;IF(AND(J95&lt;&gt;"",COUNTIF('Registru borderouri'!$B$5:$B$504,B95)&gt;0),IF(J95&lt;&gt;INDEX('Registru borderouri'!$H$5:$H$504,MATCH(B95,'Registru borderouri'!$B$5:$B$504,0)),"Produs de alt tip decât borderoul. ",""),"")))</f>
        <v/>
      </c>
    </row>
    <row r="96" spans="1:11" x14ac:dyDescent="0.2">
      <c r="A96" s="1" t="str">
        <f t="shared" si="6"/>
        <v/>
      </c>
      <c r="B96" s="21"/>
      <c r="C96" s="22" t="str">
        <f>IF(B96="","",COUNTIF(INDEX($B:$B,5):B96,B96))</f>
        <v/>
      </c>
      <c r="D96" s="21"/>
      <c r="E96" s="13" t="str">
        <f t="shared" si="7"/>
        <v/>
      </c>
      <c r="F96" s="22" t="str">
        <f t="shared" si="8"/>
        <v/>
      </c>
      <c r="G96" s="14"/>
      <c r="H96" s="15" t="str">
        <f t="shared" si="9"/>
        <v/>
      </c>
      <c r="I96" s="23" t="str">
        <f t="shared" si="10"/>
        <v/>
      </c>
      <c r="J96" s="13" t="str">
        <f t="shared" si="11"/>
        <v/>
      </c>
      <c r="K96" s="24" t="str">
        <f>IF(B96="","",TRIM(IF(COUNTIF('Registru borderouri'!$B$5:$B$504,B96)=0,"Borderou inexistent în registru. ","")&amp;IF(AND(D96&lt;&gt;"",E96=""),"Cod necunoscut. ","")&amp;IF(N(G96)&lt;=0,"Lipsește cantitatea. ","")&amp;IF(AND(J96&lt;&gt;"",COUNTIF('Registru borderouri'!$B$5:$B$504,B96)&gt;0),IF(J96&lt;&gt;INDEX('Registru borderouri'!$H$5:$H$504,MATCH(B96,'Registru borderouri'!$B$5:$B$504,0)),"Produs de alt tip decât borderoul. ",""),"")))</f>
        <v/>
      </c>
    </row>
    <row r="97" spans="1:11" x14ac:dyDescent="0.2">
      <c r="A97" s="1" t="str">
        <f t="shared" si="6"/>
        <v/>
      </c>
      <c r="B97" s="21"/>
      <c r="C97" s="22" t="str">
        <f>IF(B97="","",COUNTIF(INDEX($B:$B,5):B97,B97))</f>
        <v/>
      </c>
      <c r="D97" s="21"/>
      <c r="E97" s="13" t="str">
        <f t="shared" si="7"/>
        <v/>
      </c>
      <c r="F97" s="22" t="str">
        <f t="shared" si="8"/>
        <v/>
      </c>
      <c r="G97" s="14"/>
      <c r="H97" s="15" t="str">
        <f t="shared" si="9"/>
        <v/>
      </c>
      <c r="I97" s="23" t="str">
        <f t="shared" si="10"/>
        <v/>
      </c>
      <c r="J97" s="13" t="str">
        <f t="shared" si="11"/>
        <v/>
      </c>
      <c r="K97" s="24" t="str">
        <f>IF(B97="","",TRIM(IF(COUNTIF('Registru borderouri'!$B$5:$B$504,B97)=0,"Borderou inexistent în registru. ","")&amp;IF(AND(D97&lt;&gt;"",E97=""),"Cod necunoscut. ","")&amp;IF(N(G97)&lt;=0,"Lipsește cantitatea. ","")&amp;IF(AND(J97&lt;&gt;"",COUNTIF('Registru borderouri'!$B$5:$B$504,B97)&gt;0),IF(J97&lt;&gt;INDEX('Registru borderouri'!$H$5:$H$504,MATCH(B97,'Registru borderouri'!$B$5:$B$504,0)),"Produs de alt tip decât borderoul. ",""),"")))</f>
        <v/>
      </c>
    </row>
    <row r="98" spans="1:11" x14ac:dyDescent="0.2">
      <c r="A98" s="1" t="str">
        <f t="shared" si="6"/>
        <v/>
      </c>
      <c r="B98" s="21"/>
      <c r="C98" s="22" t="str">
        <f>IF(B98="","",COUNTIF(INDEX($B:$B,5):B98,B98))</f>
        <v/>
      </c>
      <c r="D98" s="21"/>
      <c r="E98" s="13" t="str">
        <f t="shared" si="7"/>
        <v/>
      </c>
      <c r="F98" s="22" t="str">
        <f t="shared" si="8"/>
        <v/>
      </c>
      <c r="G98" s="14"/>
      <c r="H98" s="15" t="str">
        <f t="shared" si="9"/>
        <v/>
      </c>
      <c r="I98" s="23" t="str">
        <f t="shared" si="10"/>
        <v/>
      </c>
      <c r="J98" s="13" t="str">
        <f t="shared" si="11"/>
        <v/>
      </c>
      <c r="K98" s="24" t="str">
        <f>IF(B98="","",TRIM(IF(COUNTIF('Registru borderouri'!$B$5:$B$504,B98)=0,"Borderou inexistent în registru. ","")&amp;IF(AND(D98&lt;&gt;"",E98=""),"Cod necunoscut. ","")&amp;IF(N(G98)&lt;=0,"Lipsește cantitatea. ","")&amp;IF(AND(J98&lt;&gt;"",COUNTIF('Registru borderouri'!$B$5:$B$504,B98)&gt;0),IF(J98&lt;&gt;INDEX('Registru borderouri'!$H$5:$H$504,MATCH(B98,'Registru borderouri'!$B$5:$B$504,0)),"Produs de alt tip decât borderoul. ",""),"")))</f>
        <v/>
      </c>
    </row>
    <row r="99" spans="1:11" x14ac:dyDescent="0.2">
      <c r="A99" s="1" t="str">
        <f t="shared" si="6"/>
        <v/>
      </c>
      <c r="B99" s="21"/>
      <c r="C99" s="22" t="str">
        <f>IF(B99="","",COUNTIF(INDEX($B:$B,5):B99,B99))</f>
        <v/>
      </c>
      <c r="D99" s="21"/>
      <c r="E99" s="13" t="str">
        <f t="shared" si="7"/>
        <v/>
      </c>
      <c r="F99" s="22" t="str">
        <f t="shared" si="8"/>
        <v/>
      </c>
      <c r="G99" s="14"/>
      <c r="H99" s="15" t="str">
        <f t="shared" si="9"/>
        <v/>
      </c>
      <c r="I99" s="23" t="str">
        <f t="shared" si="10"/>
        <v/>
      </c>
      <c r="J99" s="13" t="str">
        <f t="shared" si="11"/>
        <v/>
      </c>
      <c r="K99" s="24" t="str">
        <f>IF(B99="","",TRIM(IF(COUNTIF('Registru borderouri'!$B$5:$B$504,B99)=0,"Borderou inexistent în registru. ","")&amp;IF(AND(D99&lt;&gt;"",E99=""),"Cod necunoscut. ","")&amp;IF(N(G99)&lt;=0,"Lipsește cantitatea. ","")&amp;IF(AND(J99&lt;&gt;"",COUNTIF('Registru borderouri'!$B$5:$B$504,B99)&gt;0),IF(J99&lt;&gt;INDEX('Registru borderouri'!$H$5:$H$504,MATCH(B99,'Registru borderouri'!$B$5:$B$504,0)),"Produs de alt tip decât borderoul. ",""),"")))</f>
        <v/>
      </c>
    </row>
    <row r="100" spans="1:11" x14ac:dyDescent="0.2">
      <c r="A100" s="1" t="str">
        <f t="shared" si="6"/>
        <v/>
      </c>
      <c r="B100" s="21"/>
      <c r="C100" s="22" t="str">
        <f>IF(B100="","",COUNTIF(INDEX($B:$B,5):B100,B100))</f>
        <v/>
      </c>
      <c r="D100" s="21"/>
      <c r="E100" s="13" t="str">
        <f t="shared" si="7"/>
        <v/>
      </c>
      <c r="F100" s="22" t="str">
        <f t="shared" si="8"/>
        <v/>
      </c>
      <c r="G100" s="14"/>
      <c r="H100" s="15" t="str">
        <f t="shared" si="9"/>
        <v/>
      </c>
      <c r="I100" s="23" t="str">
        <f t="shared" si="10"/>
        <v/>
      </c>
      <c r="J100" s="13" t="str">
        <f t="shared" si="11"/>
        <v/>
      </c>
      <c r="K100" s="24" t="str">
        <f>IF(B100="","",TRIM(IF(COUNTIF('Registru borderouri'!$B$5:$B$504,B100)=0,"Borderou inexistent în registru. ","")&amp;IF(AND(D100&lt;&gt;"",E100=""),"Cod necunoscut. ","")&amp;IF(N(G100)&lt;=0,"Lipsește cantitatea. ","")&amp;IF(AND(J100&lt;&gt;"",COUNTIF('Registru borderouri'!$B$5:$B$504,B100)&gt;0),IF(J100&lt;&gt;INDEX('Registru borderouri'!$H$5:$H$504,MATCH(B100,'Registru borderouri'!$B$5:$B$504,0)),"Produs de alt tip decât borderoul. ",""),"")))</f>
        <v/>
      </c>
    </row>
    <row r="101" spans="1:11" x14ac:dyDescent="0.2">
      <c r="A101" s="1" t="str">
        <f t="shared" si="6"/>
        <v/>
      </c>
      <c r="B101" s="21"/>
      <c r="C101" s="22" t="str">
        <f>IF(B101="","",COUNTIF(INDEX($B:$B,5):B101,B101))</f>
        <v/>
      </c>
      <c r="D101" s="21"/>
      <c r="E101" s="13" t="str">
        <f t="shared" si="7"/>
        <v/>
      </c>
      <c r="F101" s="22" t="str">
        <f t="shared" si="8"/>
        <v/>
      </c>
      <c r="G101" s="14"/>
      <c r="H101" s="15" t="str">
        <f t="shared" si="9"/>
        <v/>
      </c>
      <c r="I101" s="23" t="str">
        <f t="shared" si="10"/>
        <v/>
      </c>
      <c r="J101" s="13" t="str">
        <f t="shared" si="11"/>
        <v/>
      </c>
      <c r="K101" s="24" t="str">
        <f>IF(B101="","",TRIM(IF(COUNTIF('Registru borderouri'!$B$5:$B$504,B101)=0,"Borderou inexistent în registru. ","")&amp;IF(AND(D101&lt;&gt;"",E101=""),"Cod necunoscut. ","")&amp;IF(N(G101)&lt;=0,"Lipsește cantitatea. ","")&amp;IF(AND(J101&lt;&gt;"",COUNTIF('Registru borderouri'!$B$5:$B$504,B101)&gt;0),IF(J101&lt;&gt;INDEX('Registru borderouri'!$H$5:$H$504,MATCH(B101,'Registru borderouri'!$B$5:$B$504,0)),"Produs de alt tip decât borderoul. ",""),"")))</f>
        <v/>
      </c>
    </row>
    <row r="102" spans="1:11" x14ac:dyDescent="0.2">
      <c r="A102" s="1" t="str">
        <f t="shared" si="6"/>
        <v/>
      </c>
      <c r="B102" s="21"/>
      <c r="C102" s="22" t="str">
        <f>IF(B102="","",COUNTIF(INDEX($B:$B,5):B102,B102))</f>
        <v/>
      </c>
      <c r="D102" s="21"/>
      <c r="E102" s="13" t="str">
        <f t="shared" si="7"/>
        <v/>
      </c>
      <c r="F102" s="22" t="str">
        <f t="shared" si="8"/>
        <v/>
      </c>
      <c r="G102" s="14"/>
      <c r="H102" s="15" t="str">
        <f t="shared" si="9"/>
        <v/>
      </c>
      <c r="I102" s="23" t="str">
        <f t="shared" si="10"/>
        <v/>
      </c>
      <c r="J102" s="13" t="str">
        <f t="shared" si="11"/>
        <v/>
      </c>
      <c r="K102" s="24" t="str">
        <f>IF(B102="","",TRIM(IF(COUNTIF('Registru borderouri'!$B$5:$B$504,B102)=0,"Borderou inexistent în registru. ","")&amp;IF(AND(D102&lt;&gt;"",E102=""),"Cod necunoscut. ","")&amp;IF(N(G102)&lt;=0,"Lipsește cantitatea. ","")&amp;IF(AND(J102&lt;&gt;"",COUNTIF('Registru borderouri'!$B$5:$B$504,B102)&gt;0),IF(J102&lt;&gt;INDEX('Registru borderouri'!$H$5:$H$504,MATCH(B102,'Registru borderouri'!$B$5:$B$504,0)),"Produs de alt tip decât borderoul. ",""),"")))</f>
        <v/>
      </c>
    </row>
    <row r="103" spans="1:11" x14ac:dyDescent="0.2">
      <c r="A103" s="1" t="str">
        <f t="shared" si="6"/>
        <v/>
      </c>
      <c r="B103" s="21"/>
      <c r="C103" s="22" t="str">
        <f>IF(B103="","",COUNTIF(INDEX($B:$B,5):B103,B103))</f>
        <v/>
      </c>
      <c r="D103" s="21"/>
      <c r="E103" s="13" t="str">
        <f t="shared" si="7"/>
        <v/>
      </c>
      <c r="F103" s="22" t="str">
        <f t="shared" si="8"/>
        <v/>
      </c>
      <c r="G103" s="14"/>
      <c r="H103" s="15" t="str">
        <f t="shared" si="9"/>
        <v/>
      </c>
      <c r="I103" s="23" t="str">
        <f t="shared" si="10"/>
        <v/>
      </c>
      <c r="J103" s="13" t="str">
        <f t="shared" si="11"/>
        <v/>
      </c>
      <c r="K103" s="24" t="str">
        <f>IF(B103="","",TRIM(IF(COUNTIF('Registru borderouri'!$B$5:$B$504,B103)=0,"Borderou inexistent în registru. ","")&amp;IF(AND(D103&lt;&gt;"",E103=""),"Cod necunoscut. ","")&amp;IF(N(G103)&lt;=0,"Lipsește cantitatea. ","")&amp;IF(AND(J103&lt;&gt;"",COUNTIF('Registru borderouri'!$B$5:$B$504,B103)&gt;0),IF(J103&lt;&gt;INDEX('Registru borderouri'!$H$5:$H$504,MATCH(B103,'Registru borderouri'!$B$5:$B$504,0)),"Produs de alt tip decât borderoul. ",""),"")))</f>
        <v/>
      </c>
    </row>
    <row r="104" spans="1:11" x14ac:dyDescent="0.2">
      <c r="A104" s="1" t="str">
        <f t="shared" si="6"/>
        <v/>
      </c>
      <c r="B104" s="21"/>
      <c r="C104" s="22" t="str">
        <f>IF(B104="","",COUNTIF(INDEX($B:$B,5):B104,B104))</f>
        <v/>
      </c>
      <c r="D104" s="21"/>
      <c r="E104" s="13" t="str">
        <f t="shared" si="7"/>
        <v/>
      </c>
      <c r="F104" s="22" t="str">
        <f t="shared" si="8"/>
        <v/>
      </c>
      <c r="G104" s="14"/>
      <c r="H104" s="15" t="str">
        <f t="shared" si="9"/>
        <v/>
      </c>
      <c r="I104" s="23" t="str">
        <f t="shared" si="10"/>
        <v/>
      </c>
      <c r="J104" s="13" t="str">
        <f t="shared" si="11"/>
        <v/>
      </c>
      <c r="K104" s="24" t="str">
        <f>IF(B104="","",TRIM(IF(COUNTIF('Registru borderouri'!$B$5:$B$504,B104)=0,"Borderou inexistent în registru. ","")&amp;IF(AND(D104&lt;&gt;"",E104=""),"Cod necunoscut. ","")&amp;IF(N(G104)&lt;=0,"Lipsește cantitatea. ","")&amp;IF(AND(J104&lt;&gt;"",COUNTIF('Registru borderouri'!$B$5:$B$504,B104)&gt;0),IF(J104&lt;&gt;INDEX('Registru borderouri'!$H$5:$H$504,MATCH(B104,'Registru borderouri'!$B$5:$B$504,0)),"Produs de alt tip decât borderoul. ",""),"")))</f>
        <v/>
      </c>
    </row>
    <row r="105" spans="1:11" x14ac:dyDescent="0.2">
      <c r="A105" s="1" t="str">
        <f t="shared" si="6"/>
        <v/>
      </c>
      <c r="B105" s="21"/>
      <c r="C105" s="22" t="str">
        <f>IF(B105="","",COUNTIF(INDEX($B:$B,5):B105,B105))</f>
        <v/>
      </c>
      <c r="D105" s="21"/>
      <c r="E105" s="13" t="str">
        <f t="shared" si="7"/>
        <v/>
      </c>
      <c r="F105" s="22" t="str">
        <f t="shared" si="8"/>
        <v/>
      </c>
      <c r="G105" s="14"/>
      <c r="H105" s="15" t="str">
        <f t="shared" si="9"/>
        <v/>
      </c>
      <c r="I105" s="23" t="str">
        <f t="shared" si="10"/>
        <v/>
      </c>
      <c r="J105" s="13" t="str">
        <f t="shared" si="11"/>
        <v/>
      </c>
      <c r="K105" s="24" t="str">
        <f>IF(B105="","",TRIM(IF(COUNTIF('Registru borderouri'!$B$5:$B$504,B105)=0,"Borderou inexistent în registru. ","")&amp;IF(AND(D105&lt;&gt;"",E105=""),"Cod necunoscut. ","")&amp;IF(N(G105)&lt;=0,"Lipsește cantitatea. ","")&amp;IF(AND(J105&lt;&gt;"",COUNTIF('Registru borderouri'!$B$5:$B$504,B105)&gt;0),IF(J105&lt;&gt;INDEX('Registru borderouri'!$H$5:$H$504,MATCH(B105,'Registru borderouri'!$B$5:$B$504,0)),"Produs de alt tip decât borderoul. ",""),"")))</f>
        <v/>
      </c>
    </row>
    <row r="106" spans="1:11" x14ac:dyDescent="0.2">
      <c r="A106" s="1" t="str">
        <f t="shared" si="6"/>
        <v/>
      </c>
      <c r="B106" s="21"/>
      <c r="C106" s="22" t="str">
        <f>IF(B106="","",COUNTIF(INDEX($B:$B,5):B106,B106))</f>
        <v/>
      </c>
      <c r="D106" s="21"/>
      <c r="E106" s="13" t="str">
        <f t="shared" si="7"/>
        <v/>
      </c>
      <c r="F106" s="22" t="str">
        <f t="shared" si="8"/>
        <v/>
      </c>
      <c r="G106" s="14"/>
      <c r="H106" s="15" t="str">
        <f t="shared" si="9"/>
        <v/>
      </c>
      <c r="I106" s="23" t="str">
        <f t="shared" si="10"/>
        <v/>
      </c>
      <c r="J106" s="13" t="str">
        <f t="shared" si="11"/>
        <v/>
      </c>
      <c r="K106" s="24" t="str">
        <f>IF(B106="","",TRIM(IF(COUNTIF('Registru borderouri'!$B$5:$B$504,B106)=0,"Borderou inexistent în registru. ","")&amp;IF(AND(D106&lt;&gt;"",E106=""),"Cod necunoscut. ","")&amp;IF(N(G106)&lt;=0,"Lipsește cantitatea. ","")&amp;IF(AND(J106&lt;&gt;"",COUNTIF('Registru borderouri'!$B$5:$B$504,B106)&gt;0),IF(J106&lt;&gt;INDEX('Registru borderouri'!$H$5:$H$504,MATCH(B106,'Registru borderouri'!$B$5:$B$504,0)),"Produs de alt tip decât borderoul. ",""),"")))</f>
        <v/>
      </c>
    </row>
    <row r="107" spans="1:11" x14ac:dyDescent="0.2">
      <c r="A107" s="1" t="str">
        <f t="shared" si="6"/>
        <v/>
      </c>
      <c r="B107" s="21"/>
      <c r="C107" s="22" t="str">
        <f>IF(B107="","",COUNTIF(INDEX($B:$B,5):B107,B107))</f>
        <v/>
      </c>
      <c r="D107" s="21"/>
      <c r="E107" s="13" t="str">
        <f t="shared" si="7"/>
        <v/>
      </c>
      <c r="F107" s="22" t="str">
        <f t="shared" si="8"/>
        <v/>
      </c>
      <c r="G107" s="14"/>
      <c r="H107" s="15" t="str">
        <f t="shared" si="9"/>
        <v/>
      </c>
      <c r="I107" s="23" t="str">
        <f t="shared" si="10"/>
        <v/>
      </c>
      <c r="J107" s="13" t="str">
        <f t="shared" si="11"/>
        <v/>
      </c>
      <c r="K107" s="24" t="str">
        <f>IF(B107="","",TRIM(IF(COUNTIF('Registru borderouri'!$B$5:$B$504,B107)=0,"Borderou inexistent în registru. ","")&amp;IF(AND(D107&lt;&gt;"",E107=""),"Cod necunoscut. ","")&amp;IF(N(G107)&lt;=0,"Lipsește cantitatea. ","")&amp;IF(AND(J107&lt;&gt;"",COUNTIF('Registru borderouri'!$B$5:$B$504,B107)&gt;0),IF(J107&lt;&gt;INDEX('Registru borderouri'!$H$5:$H$504,MATCH(B107,'Registru borderouri'!$B$5:$B$504,0)),"Produs de alt tip decât borderoul. ",""),"")))</f>
        <v/>
      </c>
    </row>
    <row r="108" spans="1:11" x14ac:dyDescent="0.2">
      <c r="A108" s="1" t="str">
        <f t="shared" si="6"/>
        <v/>
      </c>
      <c r="B108" s="21"/>
      <c r="C108" s="22" t="str">
        <f>IF(B108="","",COUNTIF(INDEX($B:$B,5):B108,B108))</f>
        <v/>
      </c>
      <c r="D108" s="21"/>
      <c r="E108" s="13" t="str">
        <f t="shared" si="7"/>
        <v/>
      </c>
      <c r="F108" s="22" t="str">
        <f t="shared" si="8"/>
        <v/>
      </c>
      <c r="G108" s="14"/>
      <c r="H108" s="15" t="str">
        <f t="shared" si="9"/>
        <v/>
      </c>
      <c r="I108" s="23" t="str">
        <f t="shared" si="10"/>
        <v/>
      </c>
      <c r="J108" s="13" t="str">
        <f t="shared" si="11"/>
        <v/>
      </c>
      <c r="K108" s="24" t="str">
        <f>IF(B108="","",TRIM(IF(COUNTIF('Registru borderouri'!$B$5:$B$504,B108)=0,"Borderou inexistent în registru. ","")&amp;IF(AND(D108&lt;&gt;"",E108=""),"Cod necunoscut. ","")&amp;IF(N(G108)&lt;=0,"Lipsește cantitatea. ","")&amp;IF(AND(J108&lt;&gt;"",COUNTIF('Registru borderouri'!$B$5:$B$504,B108)&gt;0),IF(J108&lt;&gt;INDEX('Registru borderouri'!$H$5:$H$504,MATCH(B108,'Registru borderouri'!$B$5:$B$504,0)),"Produs de alt tip decât borderoul. ",""),"")))</f>
        <v/>
      </c>
    </row>
    <row r="109" spans="1:11" x14ac:dyDescent="0.2">
      <c r="A109" s="1" t="str">
        <f t="shared" si="6"/>
        <v/>
      </c>
      <c r="B109" s="21"/>
      <c r="C109" s="22" t="str">
        <f>IF(B109="","",COUNTIF(INDEX($B:$B,5):B109,B109))</f>
        <v/>
      </c>
      <c r="D109" s="21"/>
      <c r="E109" s="13" t="str">
        <f t="shared" si="7"/>
        <v/>
      </c>
      <c r="F109" s="22" t="str">
        <f t="shared" si="8"/>
        <v/>
      </c>
      <c r="G109" s="14"/>
      <c r="H109" s="15" t="str">
        <f t="shared" si="9"/>
        <v/>
      </c>
      <c r="I109" s="23" t="str">
        <f t="shared" si="10"/>
        <v/>
      </c>
      <c r="J109" s="13" t="str">
        <f t="shared" si="11"/>
        <v/>
      </c>
      <c r="K109" s="24" t="str">
        <f>IF(B109="","",TRIM(IF(COUNTIF('Registru borderouri'!$B$5:$B$504,B109)=0,"Borderou inexistent în registru. ","")&amp;IF(AND(D109&lt;&gt;"",E109=""),"Cod necunoscut. ","")&amp;IF(N(G109)&lt;=0,"Lipsește cantitatea. ","")&amp;IF(AND(J109&lt;&gt;"",COUNTIF('Registru borderouri'!$B$5:$B$504,B109)&gt;0),IF(J109&lt;&gt;INDEX('Registru borderouri'!$H$5:$H$504,MATCH(B109,'Registru borderouri'!$B$5:$B$504,0)),"Produs de alt tip decât borderoul. ",""),"")))</f>
        <v/>
      </c>
    </row>
    <row r="110" spans="1:11" x14ac:dyDescent="0.2">
      <c r="A110" s="1" t="str">
        <f t="shared" si="6"/>
        <v/>
      </c>
      <c r="B110" s="21"/>
      <c r="C110" s="22" t="str">
        <f>IF(B110="","",COUNTIF(INDEX($B:$B,5):B110,B110))</f>
        <v/>
      </c>
      <c r="D110" s="21"/>
      <c r="E110" s="13" t="str">
        <f t="shared" si="7"/>
        <v/>
      </c>
      <c r="F110" s="22" t="str">
        <f t="shared" si="8"/>
        <v/>
      </c>
      <c r="G110" s="14"/>
      <c r="H110" s="15" t="str">
        <f t="shared" si="9"/>
        <v/>
      </c>
      <c r="I110" s="23" t="str">
        <f t="shared" si="10"/>
        <v/>
      </c>
      <c r="J110" s="13" t="str">
        <f t="shared" si="11"/>
        <v/>
      </c>
      <c r="K110" s="24" t="str">
        <f>IF(B110="","",TRIM(IF(COUNTIF('Registru borderouri'!$B$5:$B$504,B110)=0,"Borderou inexistent în registru. ","")&amp;IF(AND(D110&lt;&gt;"",E110=""),"Cod necunoscut. ","")&amp;IF(N(G110)&lt;=0,"Lipsește cantitatea. ","")&amp;IF(AND(J110&lt;&gt;"",COUNTIF('Registru borderouri'!$B$5:$B$504,B110)&gt;0),IF(J110&lt;&gt;INDEX('Registru borderouri'!$H$5:$H$504,MATCH(B110,'Registru borderouri'!$B$5:$B$504,0)),"Produs de alt tip decât borderoul. ",""),"")))</f>
        <v/>
      </c>
    </row>
    <row r="111" spans="1:11" x14ac:dyDescent="0.2">
      <c r="A111" s="1" t="str">
        <f t="shared" si="6"/>
        <v/>
      </c>
      <c r="B111" s="21"/>
      <c r="C111" s="22" t="str">
        <f>IF(B111="","",COUNTIF(INDEX($B:$B,5):B111,B111))</f>
        <v/>
      </c>
      <c r="D111" s="21"/>
      <c r="E111" s="13" t="str">
        <f t="shared" si="7"/>
        <v/>
      </c>
      <c r="F111" s="22" t="str">
        <f t="shared" si="8"/>
        <v/>
      </c>
      <c r="G111" s="14"/>
      <c r="H111" s="15" t="str">
        <f t="shared" si="9"/>
        <v/>
      </c>
      <c r="I111" s="23" t="str">
        <f t="shared" si="10"/>
        <v/>
      </c>
      <c r="J111" s="13" t="str">
        <f t="shared" si="11"/>
        <v/>
      </c>
      <c r="K111" s="24" t="str">
        <f>IF(B111="","",TRIM(IF(COUNTIF('Registru borderouri'!$B$5:$B$504,B111)=0,"Borderou inexistent în registru. ","")&amp;IF(AND(D111&lt;&gt;"",E111=""),"Cod necunoscut. ","")&amp;IF(N(G111)&lt;=0,"Lipsește cantitatea. ","")&amp;IF(AND(J111&lt;&gt;"",COUNTIF('Registru borderouri'!$B$5:$B$504,B111)&gt;0),IF(J111&lt;&gt;INDEX('Registru borderouri'!$H$5:$H$504,MATCH(B111,'Registru borderouri'!$B$5:$B$504,0)),"Produs de alt tip decât borderoul. ",""),"")))</f>
        <v/>
      </c>
    </row>
    <row r="112" spans="1:11" x14ac:dyDescent="0.2">
      <c r="A112" s="1" t="str">
        <f t="shared" si="6"/>
        <v/>
      </c>
      <c r="B112" s="21"/>
      <c r="C112" s="22" t="str">
        <f>IF(B112="","",COUNTIF(INDEX($B:$B,5):B112,B112))</f>
        <v/>
      </c>
      <c r="D112" s="21"/>
      <c r="E112" s="13" t="str">
        <f t="shared" si="7"/>
        <v/>
      </c>
      <c r="F112" s="22" t="str">
        <f t="shared" si="8"/>
        <v/>
      </c>
      <c r="G112" s="14"/>
      <c r="H112" s="15" t="str">
        <f t="shared" si="9"/>
        <v/>
      </c>
      <c r="I112" s="23" t="str">
        <f t="shared" si="10"/>
        <v/>
      </c>
      <c r="J112" s="13" t="str">
        <f t="shared" si="11"/>
        <v/>
      </c>
      <c r="K112" s="24" t="str">
        <f>IF(B112="","",TRIM(IF(COUNTIF('Registru borderouri'!$B$5:$B$504,B112)=0,"Borderou inexistent în registru. ","")&amp;IF(AND(D112&lt;&gt;"",E112=""),"Cod necunoscut. ","")&amp;IF(N(G112)&lt;=0,"Lipsește cantitatea. ","")&amp;IF(AND(J112&lt;&gt;"",COUNTIF('Registru borderouri'!$B$5:$B$504,B112)&gt;0),IF(J112&lt;&gt;INDEX('Registru borderouri'!$H$5:$H$504,MATCH(B112,'Registru borderouri'!$B$5:$B$504,0)),"Produs de alt tip decât borderoul. ",""),"")))</f>
        <v/>
      </c>
    </row>
    <row r="113" spans="1:11" x14ac:dyDescent="0.2">
      <c r="A113" s="1" t="str">
        <f t="shared" si="6"/>
        <v/>
      </c>
      <c r="B113" s="21"/>
      <c r="C113" s="22" t="str">
        <f>IF(B113="","",COUNTIF(INDEX($B:$B,5):B113,B113))</f>
        <v/>
      </c>
      <c r="D113" s="21"/>
      <c r="E113" s="13" t="str">
        <f t="shared" si="7"/>
        <v/>
      </c>
      <c r="F113" s="22" t="str">
        <f t="shared" si="8"/>
        <v/>
      </c>
      <c r="G113" s="14"/>
      <c r="H113" s="15" t="str">
        <f t="shared" si="9"/>
        <v/>
      </c>
      <c r="I113" s="23" t="str">
        <f t="shared" si="10"/>
        <v/>
      </c>
      <c r="J113" s="13" t="str">
        <f t="shared" si="11"/>
        <v/>
      </c>
      <c r="K113" s="24" t="str">
        <f>IF(B113="","",TRIM(IF(COUNTIF('Registru borderouri'!$B$5:$B$504,B113)=0,"Borderou inexistent în registru. ","")&amp;IF(AND(D113&lt;&gt;"",E113=""),"Cod necunoscut. ","")&amp;IF(N(G113)&lt;=0,"Lipsește cantitatea. ","")&amp;IF(AND(J113&lt;&gt;"",COUNTIF('Registru borderouri'!$B$5:$B$504,B113)&gt;0),IF(J113&lt;&gt;INDEX('Registru borderouri'!$H$5:$H$504,MATCH(B113,'Registru borderouri'!$B$5:$B$504,0)),"Produs de alt tip decât borderoul. ",""),"")))</f>
        <v/>
      </c>
    </row>
    <row r="114" spans="1:11" x14ac:dyDescent="0.2">
      <c r="A114" s="1" t="str">
        <f t="shared" si="6"/>
        <v/>
      </c>
      <c r="B114" s="21"/>
      <c r="C114" s="22" t="str">
        <f>IF(B114="","",COUNTIF(INDEX($B:$B,5):B114,B114))</f>
        <v/>
      </c>
      <c r="D114" s="21"/>
      <c r="E114" s="13" t="str">
        <f t="shared" si="7"/>
        <v/>
      </c>
      <c r="F114" s="22" t="str">
        <f t="shared" si="8"/>
        <v/>
      </c>
      <c r="G114" s="14"/>
      <c r="H114" s="15" t="str">
        <f t="shared" si="9"/>
        <v/>
      </c>
      <c r="I114" s="23" t="str">
        <f t="shared" si="10"/>
        <v/>
      </c>
      <c r="J114" s="13" t="str">
        <f t="shared" si="11"/>
        <v/>
      </c>
      <c r="K114" s="24" t="str">
        <f>IF(B114="","",TRIM(IF(COUNTIF('Registru borderouri'!$B$5:$B$504,B114)=0,"Borderou inexistent în registru. ","")&amp;IF(AND(D114&lt;&gt;"",E114=""),"Cod necunoscut. ","")&amp;IF(N(G114)&lt;=0,"Lipsește cantitatea. ","")&amp;IF(AND(J114&lt;&gt;"",COUNTIF('Registru borderouri'!$B$5:$B$504,B114)&gt;0),IF(J114&lt;&gt;INDEX('Registru borderouri'!$H$5:$H$504,MATCH(B114,'Registru borderouri'!$B$5:$B$504,0)),"Produs de alt tip decât borderoul. ",""),"")))</f>
        <v/>
      </c>
    </row>
    <row r="115" spans="1:11" x14ac:dyDescent="0.2">
      <c r="A115" s="1" t="str">
        <f t="shared" si="6"/>
        <v/>
      </c>
      <c r="B115" s="21"/>
      <c r="C115" s="22" t="str">
        <f>IF(B115="","",COUNTIF(INDEX($B:$B,5):B115,B115))</f>
        <v/>
      </c>
      <c r="D115" s="21"/>
      <c r="E115" s="13" t="str">
        <f t="shared" si="7"/>
        <v/>
      </c>
      <c r="F115" s="22" t="str">
        <f t="shared" si="8"/>
        <v/>
      </c>
      <c r="G115" s="14"/>
      <c r="H115" s="15" t="str">
        <f t="shared" si="9"/>
        <v/>
      </c>
      <c r="I115" s="23" t="str">
        <f t="shared" si="10"/>
        <v/>
      </c>
      <c r="J115" s="13" t="str">
        <f t="shared" si="11"/>
        <v/>
      </c>
      <c r="K115" s="24" t="str">
        <f>IF(B115="","",TRIM(IF(COUNTIF('Registru borderouri'!$B$5:$B$504,B115)=0,"Borderou inexistent în registru. ","")&amp;IF(AND(D115&lt;&gt;"",E115=""),"Cod necunoscut. ","")&amp;IF(N(G115)&lt;=0,"Lipsește cantitatea. ","")&amp;IF(AND(J115&lt;&gt;"",COUNTIF('Registru borderouri'!$B$5:$B$504,B115)&gt;0),IF(J115&lt;&gt;INDEX('Registru borderouri'!$H$5:$H$504,MATCH(B115,'Registru borderouri'!$B$5:$B$504,0)),"Produs de alt tip decât borderoul. ",""),"")))</f>
        <v/>
      </c>
    </row>
    <row r="116" spans="1:11" x14ac:dyDescent="0.2">
      <c r="A116" s="1" t="str">
        <f t="shared" si="6"/>
        <v/>
      </c>
      <c r="B116" s="21"/>
      <c r="C116" s="22" t="str">
        <f>IF(B116="","",COUNTIF(INDEX($B:$B,5):B116,B116))</f>
        <v/>
      </c>
      <c r="D116" s="21"/>
      <c r="E116" s="13" t="str">
        <f t="shared" si="7"/>
        <v/>
      </c>
      <c r="F116" s="22" t="str">
        <f t="shared" si="8"/>
        <v/>
      </c>
      <c r="G116" s="14"/>
      <c r="H116" s="15" t="str">
        <f t="shared" si="9"/>
        <v/>
      </c>
      <c r="I116" s="23" t="str">
        <f t="shared" si="10"/>
        <v/>
      </c>
      <c r="J116" s="13" t="str">
        <f t="shared" si="11"/>
        <v/>
      </c>
      <c r="K116" s="24" t="str">
        <f>IF(B116="","",TRIM(IF(COUNTIF('Registru borderouri'!$B$5:$B$504,B116)=0,"Borderou inexistent în registru. ","")&amp;IF(AND(D116&lt;&gt;"",E116=""),"Cod necunoscut. ","")&amp;IF(N(G116)&lt;=0,"Lipsește cantitatea. ","")&amp;IF(AND(J116&lt;&gt;"",COUNTIF('Registru borderouri'!$B$5:$B$504,B116)&gt;0),IF(J116&lt;&gt;INDEX('Registru borderouri'!$H$5:$H$504,MATCH(B116,'Registru borderouri'!$B$5:$B$504,0)),"Produs de alt tip decât borderoul. ",""),"")))</f>
        <v/>
      </c>
    </row>
    <row r="117" spans="1:11" x14ac:dyDescent="0.2">
      <c r="A117" s="1" t="str">
        <f t="shared" si="6"/>
        <v/>
      </c>
      <c r="B117" s="21"/>
      <c r="C117" s="22" t="str">
        <f>IF(B117="","",COUNTIF(INDEX($B:$B,5):B117,B117))</f>
        <v/>
      </c>
      <c r="D117" s="21"/>
      <c r="E117" s="13" t="str">
        <f t="shared" si="7"/>
        <v/>
      </c>
      <c r="F117" s="22" t="str">
        <f t="shared" si="8"/>
        <v/>
      </c>
      <c r="G117" s="14"/>
      <c r="H117" s="15" t="str">
        <f t="shared" si="9"/>
        <v/>
      </c>
      <c r="I117" s="23" t="str">
        <f t="shared" si="10"/>
        <v/>
      </c>
      <c r="J117" s="13" t="str">
        <f t="shared" si="11"/>
        <v/>
      </c>
      <c r="K117" s="24" t="str">
        <f>IF(B117="","",TRIM(IF(COUNTIF('Registru borderouri'!$B$5:$B$504,B117)=0,"Borderou inexistent în registru. ","")&amp;IF(AND(D117&lt;&gt;"",E117=""),"Cod necunoscut. ","")&amp;IF(N(G117)&lt;=0,"Lipsește cantitatea. ","")&amp;IF(AND(J117&lt;&gt;"",COUNTIF('Registru borderouri'!$B$5:$B$504,B117)&gt;0),IF(J117&lt;&gt;INDEX('Registru borderouri'!$H$5:$H$504,MATCH(B117,'Registru borderouri'!$B$5:$B$504,0)),"Produs de alt tip decât borderoul. ",""),"")))</f>
        <v/>
      </c>
    </row>
    <row r="118" spans="1:11" x14ac:dyDescent="0.2">
      <c r="A118" s="1" t="str">
        <f t="shared" si="6"/>
        <v/>
      </c>
      <c r="B118" s="21"/>
      <c r="C118" s="22" t="str">
        <f>IF(B118="","",COUNTIF(INDEX($B:$B,5):B118,B118))</f>
        <v/>
      </c>
      <c r="D118" s="21"/>
      <c r="E118" s="13" t="str">
        <f t="shared" si="7"/>
        <v/>
      </c>
      <c r="F118" s="22" t="str">
        <f t="shared" si="8"/>
        <v/>
      </c>
      <c r="G118" s="14"/>
      <c r="H118" s="15" t="str">
        <f t="shared" si="9"/>
        <v/>
      </c>
      <c r="I118" s="23" t="str">
        <f t="shared" si="10"/>
        <v/>
      </c>
      <c r="J118" s="13" t="str">
        <f t="shared" si="11"/>
        <v/>
      </c>
      <c r="K118" s="24" t="str">
        <f>IF(B118="","",TRIM(IF(COUNTIF('Registru borderouri'!$B$5:$B$504,B118)=0,"Borderou inexistent în registru. ","")&amp;IF(AND(D118&lt;&gt;"",E118=""),"Cod necunoscut. ","")&amp;IF(N(G118)&lt;=0,"Lipsește cantitatea. ","")&amp;IF(AND(J118&lt;&gt;"",COUNTIF('Registru borderouri'!$B$5:$B$504,B118)&gt;0),IF(J118&lt;&gt;INDEX('Registru borderouri'!$H$5:$H$504,MATCH(B118,'Registru borderouri'!$B$5:$B$504,0)),"Produs de alt tip decât borderoul. ",""),"")))</f>
        <v/>
      </c>
    </row>
    <row r="119" spans="1:11" x14ac:dyDescent="0.2">
      <c r="A119" s="1" t="str">
        <f t="shared" si="6"/>
        <v/>
      </c>
      <c r="B119" s="21"/>
      <c r="C119" s="22" t="str">
        <f>IF(B119="","",COUNTIF(INDEX($B:$B,5):B119,B119))</f>
        <v/>
      </c>
      <c r="D119" s="21"/>
      <c r="E119" s="13" t="str">
        <f t="shared" si="7"/>
        <v/>
      </c>
      <c r="F119" s="22" t="str">
        <f t="shared" si="8"/>
        <v/>
      </c>
      <c r="G119" s="14"/>
      <c r="H119" s="15" t="str">
        <f t="shared" si="9"/>
        <v/>
      </c>
      <c r="I119" s="23" t="str">
        <f t="shared" si="10"/>
        <v/>
      </c>
      <c r="J119" s="13" t="str">
        <f t="shared" si="11"/>
        <v/>
      </c>
      <c r="K119" s="24" t="str">
        <f>IF(B119="","",TRIM(IF(COUNTIF('Registru borderouri'!$B$5:$B$504,B119)=0,"Borderou inexistent în registru. ","")&amp;IF(AND(D119&lt;&gt;"",E119=""),"Cod necunoscut. ","")&amp;IF(N(G119)&lt;=0,"Lipsește cantitatea. ","")&amp;IF(AND(J119&lt;&gt;"",COUNTIF('Registru borderouri'!$B$5:$B$504,B119)&gt;0),IF(J119&lt;&gt;INDEX('Registru borderouri'!$H$5:$H$504,MATCH(B119,'Registru borderouri'!$B$5:$B$504,0)),"Produs de alt tip decât borderoul. ",""),"")))</f>
        <v/>
      </c>
    </row>
    <row r="120" spans="1:11" x14ac:dyDescent="0.2">
      <c r="A120" s="1" t="str">
        <f t="shared" si="6"/>
        <v/>
      </c>
      <c r="B120" s="21"/>
      <c r="C120" s="22" t="str">
        <f>IF(B120="","",COUNTIF(INDEX($B:$B,5):B120,B120))</f>
        <v/>
      </c>
      <c r="D120" s="21"/>
      <c r="E120" s="13" t="str">
        <f t="shared" si="7"/>
        <v/>
      </c>
      <c r="F120" s="22" t="str">
        <f t="shared" si="8"/>
        <v/>
      </c>
      <c r="G120" s="14"/>
      <c r="H120" s="15" t="str">
        <f t="shared" si="9"/>
        <v/>
      </c>
      <c r="I120" s="23" t="str">
        <f t="shared" si="10"/>
        <v/>
      </c>
      <c r="J120" s="13" t="str">
        <f t="shared" si="11"/>
        <v/>
      </c>
      <c r="K120" s="24" t="str">
        <f>IF(B120="","",TRIM(IF(COUNTIF('Registru borderouri'!$B$5:$B$504,B120)=0,"Borderou inexistent în registru. ","")&amp;IF(AND(D120&lt;&gt;"",E120=""),"Cod necunoscut. ","")&amp;IF(N(G120)&lt;=0,"Lipsește cantitatea. ","")&amp;IF(AND(J120&lt;&gt;"",COUNTIF('Registru borderouri'!$B$5:$B$504,B120)&gt;0),IF(J120&lt;&gt;INDEX('Registru borderouri'!$H$5:$H$504,MATCH(B120,'Registru borderouri'!$B$5:$B$504,0)),"Produs de alt tip decât borderoul. ",""),"")))</f>
        <v/>
      </c>
    </row>
    <row r="121" spans="1:11" x14ac:dyDescent="0.2">
      <c r="A121" s="1" t="str">
        <f t="shared" si="6"/>
        <v/>
      </c>
      <c r="B121" s="21"/>
      <c r="C121" s="22" t="str">
        <f>IF(B121="","",COUNTIF(INDEX($B:$B,5):B121,B121))</f>
        <v/>
      </c>
      <c r="D121" s="21"/>
      <c r="E121" s="13" t="str">
        <f t="shared" si="7"/>
        <v/>
      </c>
      <c r="F121" s="22" t="str">
        <f t="shared" si="8"/>
        <v/>
      </c>
      <c r="G121" s="14"/>
      <c r="H121" s="15" t="str">
        <f t="shared" si="9"/>
        <v/>
      </c>
      <c r="I121" s="23" t="str">
        <f t="shared" si="10"/>
        <v/>
      </c>
      <c r="J121" s="13" t="str">
        <f t="shared" si="11"/>
        <v/>
      </c>
      <c r="K121" s="24" t="str">
        <f>IF(B121="","",TRIM(IF(COUNTIF('Registru borderouri'!$B$5:$B$504,B121)=0,"Borderou inexistent în registru. ","")&amp;IF(AND(D121&lt;&gt;"",E121=""),"Cod necunoscut. ","")&amp;IF(N(G121)&lt;=0,"Lipsește cantitatea. ","")&amp;IF(AND(J121&lt;&gt;"",COUNTIF('Registru borderouri'!$B$5:$B$504,B121)&gt;0),IF(J121&lt;&gt;INDEX('Registru borderouri'!$H$5:$H$504,MATCH(B121,'Registru borderouri'!$B$5:$B$504,0)),"Produs de alt tip decât borderoul. ",""),"")))</f>
        <v/>
      </c>
    </row>
    <row r="122" spans="1:11" x14ac:dyDescent="0.2">
      <c r="A122" s="1" t="str">
        <f t="shared" si="6"/>
        <v/>
      </c>
      <c r="B122" s="21"/>
      <c r="C122" s="22" t="str">
        <f>IF(B122="","",COUNTIF(INDEX($B:$B,5):B122,B122))</f>
        <v/>
      </c>
      <c r="D122" s="21"/>
      <c r="E122" s="13" t="str">
        <f t="shared" si="7"/>
        <v/>
      </c>
      <c r="F122" s="22" t="str">
        <f t="shared" si="8"/>
        <v/>
      </c>
      <c r="G122" s="14"/>
      <c r="H122" s="15" t="str">
        <f t="shared" si="9"/>
        <v/>
      </c>
      <c r="I122" s="23" t="str">
        <f t="shared" si="10"/>
        <v/>
      </c>
      <c r="J122" s="13" t="str">
        <f t="shared" si="11"/>
        <v/>
      </c>
      <c r="K122" s="24" t="str">
        <f>IF(B122="","",TRIM(IF(COUNTIF('Registru borderouri'!$B$5:$B$504,B122)=0,"Borderou inexistent în registru. ","")&amp;IF(AND(D122&lt;&gt;"",E122=""),"Cod necunoscut. ","")&amp;IF(N(G122)&lt;=0,"Lipsește cantitatea. ","")&amp;IF(AND(J122&lt;&gt;"",COUNTIF('Registru borderouri'!$B$5:$B$504,B122)&gt;0),IF(J122&lt;&gt;INDEX('Registru borderouri'!$H$5:$H$504,MATCH(B122,'Registru borderouri'!$B$5:$B$504,0)),"Produs de alt tip decât borderoul. ",""),"")))</f>
        <v/>
      </c>
    </row>
    <row r="123" spans="1:11" x14ac:dyDescent="0.2">
      <c r="A123" s="1" t="str">
        <f t="shared" si="6"/>
        <v/>
      </c>
      <c r="B123" s="21"/>
      <c r="C123" s="22" t="str">
        <f>IF(B123="","",COUNTIF(INDEX($B:$B,5):B123,B123))</f>
        <v/>
      </c>
      <c r="D123" s="21"/>
      <c r="E123" s="13" t="str">
        <f t="shared" si="7"/>
        <v/>
      </c>
      <c r="F123" s="22" t="str">
        <f t="shared" si="8"/>
        <v/>
      </c>
      <c r="G123" s="14"/>
      <c r="H123" s="15" t="str">
        <f t="shared" si="9"/>
        <v/>
      </c>
      <c r="I123" s="23" t="str">
        <f t="shared" si="10"/>
        <v/>
      </c>
      <c r="J123" s="13" t="str">
        <f t="shared" si="11"/>
        <v/>
      </c>
      <c r="K123" s="24" t="str">
        <f>IF(B123="","",TRIM(IF(COUNTIF('Registru borderouri'!$B$5:$B$504,B123)=0,"Borderou inexistent în registru. ","")&amp;IF(AND(D123&lt;&gt;"",E123=""),"Cod necunoscut. ","")&amp;IF(N(G123)&lt;=0,"Lipsește cantitatea. ","")&amp;IF(AND(J123&lt;&gt;"",COUNTIF('Registru borderouri'!$B$5:$B$504,B123)&gt;0),IF(J123&lt;&gt;INDEX('Registru borderouri'!$H$5:$H$504,MATCH(B123,'Registru borderouri'!$B$5:$B$504,0)),"Produs de alt tip decât borderoul. ",""),"")))</f>
        <v/>
      </c>
    </row>
    <row r="124" spans="1:11" x14ac:dyDescent="0.2">
      <c r="A124" s="1" t="str">
        <f t="shared" si="6"/>
        <v/>
      </c>
      <c r="B124" s="21"/>
      <c r="C124" s="22" t="str">
        <f>IF(B124="","",COUNTIF(INDEX($B:$B,5):B124,B124))</f>
        <v/>
      </c>
      <c r="D124" s="21"/>
      <c r="E124" s="13" t="str">
        <f t="shared" si="7"/>
        <v/>
      </c>
      <c r="F124" s="22" t="str">
        <f t="shared" si="8"/>
        <v/>
      </c>
      <c r="G124" s="14"/>
      <c r="H124" s="15" t="str">
        <f t="shared" si="9"/>
        <v/>
      </c>
      <c r="I124" s="23" t="str">
        <f t="shared" si="10"/>
        <v/>
      </c>
      <c r="J124" s="13" t="str">
        <f t="shared" si="11"/>
        <v/>
      </c>
      <c r="K124" s="24" t="str">
        <f>IF(B124="","",TRIM(IF(COUNTIF('Registru borderouri'!$B$5:$B$504,B124)=0,"Borderou inexistent în registru. ","")&amp;IF(AND(D124&lt;&gt;"",E124=""),"Cod necunoscut. ","")&amp;IF(N(G124)&lt;=0,"Lipsește cantitatea. ","")&amp;IF(AND(J124&lt;&gt;"",COUNTIF('Registru borderouri'!$B$5:$B$504,B124)&gt;0),IF(J124&lt;&gt;INDEX('Registru borderouri'!$H$5:$H$504,MATCH(B124,'Registru borderouri'!$B$5:$B$504,0)),"Produs de alt tip decât borderoul. ",""),"")))</f>
        <v/>
      </c>
    </row>
    <row r="125" spans="1:11" x14ac:dyDescent="0.2">
      <c r="A125" s="1" t="str">
        <f t="shared" si="6"/>
        <v/>
      </c>
      <c r="B125" s="21"/>
      <c r="C125" s="22" t="str">
        <f>IF(B125="","",COUNTIF(INDEX($B:$B,5):B125,B125))</f>
        <v/>
      </c>
      <c r="D125" s="21"/>
      <c r="E125" s="13" t="str">
        <f t="shared" si="7"/>
        <v/>
      </c>
      <c r="F125" s="22" t="str">
        <f t="shared" si="8"/>
        <v/>
      </c>
      <c r="G125" s="14"/>
      <c r="H125" s="15" t="str">
        <f t="shared" si="9"/>
        <v/>
      </c>
      <c r="I125" s="23" t="str">
        <f t="shared" si="10"/>
        <v/>
      </c>
      <c r="J125" s="13" t="str">
        <f t="shared" si="11"/>
        <v/>
      </c>
      <c r="K125" s="24" t="str">
        <f>IF(B125="","",TRIM(IF(COUNTIF('Registru borderouri'!$B$5:$B$504,B125)=0,"Borderou inexistent în registru. ","")&amp;IF(AND(D125&lt;&gt;"",E125=""),"Cod necunoscut. ","")&amp;IF(N(G125)&lt;=0,"Lipsește cantitatea. ","")&amp;IF(AND(J125&lt;&gt;"",COUNTIF('Registru borderouri'!$B$5:$B$504,B125)&gt;0),IF(J125&lt;&gt;INDEX('Registru borderouri'!$H$5:$H$504,MATCH(B125,'Registru borderouri'!$B$5:$B$504,0)),"Produs de alt tip decât borderoul. ",""),"")))</f>
        <v/>
      </c>
    </row>
    <row r="126" spans="1:11" x14ac:dyDescent="0.2">
      <c r="A126" s="1" t="str">
        <f t="shared" si="6"/>
        <v/>
      </c>
      <c r="B126" s="21"/>
      <c r="C126" s="22" t="str">
        <f>IF(B126="","",COUNTIF(INDEX($B:$B,5):B126,B126))</f>
        <v/>
      </c>
      <c r="D126" s="21"/>
      <c r="E126" s="13" t="str">
        <f t="shared" si="7"/>
        <v/>
      </c>
      <c r="F126" s="22" t="str">
        <f t="shared" si="8"/>
        <v/>
      </c>
      <c r="G126" s="14"/>
      <c r="H126" s="15" t="str">
        <f t="shared" si="9"/>
        <v/>
      </c>
      <c r="I126" s="23" t="str">
        <f t="shared" si="10"/>
        <v/>
      </c>
      <c r="J126" s="13" t="str">
        <f t="shared" si="11"/>
        <v/>
      </c>
      <c r="K126" s="24" t="str">
        <f>IF(B126="","",TRIM(IF(COUNTIF('Registru borderouri'!$B$5:$B$504,B126)=0,"Borderou inexistent în registru. ","")&amp;IF(AND(D126&lt;&gt;"",E126=""),"Cod necunoscut. ","")&amp;IF(N(G126)&lt;=0,"Lipsește cantitatea. ","")&amp;IF(AND(J126&lt;&gt;"",COUNTIF('Registru borderouri'!$B$5:$B$504,B126)&gt;0),IF(J126&lt;&gt;INDEX('Registru borderouri'!$H$5:$H$504,MATCH(B126,'Registru borderouri'!$B$5:$B$504,0)),"Produs de alt tip decât borderoul. ",""),"")))</f>
        <v/>
      </c>
    </row>
    <row r="127" spans="1:11" x14ac:dyDescent="0.2">
      <c r="A127" s="1" t="str">
        <f t="shared" si="6"/>
        <v/>
      </c>
      <c r="B127" s="21"/>
      <c r="C127" s="22" t="str">
        <f>IF(B127="","",COUNTIF(INDEX($B:$B,5):B127,B127))</f>
        <v/>
      </c>
      <c r="D127" s="21"/>
      <c r="E127" s="13" t="str">
        <f t="shared" si="7"/>
        <v/>
      </c>
      <c r="F127" s="22" t="str">
        <f t="shared" si="8"/>
        <v/>
      </c>
      <c r="G127" s="14"/>
      <c r="H127" s="15" t="str">
        <f t="shared" si="9"/>
        <v/>
      </c>
      <c r="I127" s="23" t="str">
        <f t="shared" si="10"/>
        <v/>
      </c>
      <c r="J127" s="13" t="str">
        <f t="shared" si="11"/>
        <v/>
      </c>
      <c r="K127" s="24" t="str">
        <f>IF(B127="","",TRIM(IF(COUNTIF('Registru borderouri'!$B$5:$B$504,B127)=0,"Borderou inexistent în registru. ","")&amp;IF(AND(D127&lt;&gt;"",E127=""),"Cod necunoscut. ","")&amp;IF(N(G127)&lt;=0,"Lipsește cantitatea. ","")&amp;IF(AND(J127&lt;&gt;"",COUNTIF('Registru borderouri'!$B$5:$B$504,B127)&gt;0),IF(J127&lt;&gt;INDEX('Registru borderouri'!$H$5:$H$504,MATCH(B127,'Registru borderouri'!$B$5:$B$504,0)),"Produs de alt tip decât borderoul. ",""),"")))</f>
        <v/>
      </c>
    </row>
    <row r="128" spans="1:11" x14ac:dyDescent="0.2">
      <c r="A128" s="1" t="str">
        <f t="shared" si="6"/>
        <v/>
      </c>
      <c r="B128" s="21"/>
      <c r="C128" s="22" t="str">
        <f>IF(B128="","",COUNTIF(INDEX($B:$B,5):B128,B128))</f>
        <v/>
      </c>
      <c r="D128" s="21"/>
      <c r="E128" s="13" t="str">
        <f t="shared" si="7"/>
        <v/>
      </c>
      <c r="F128" s="22" t="str">
        <f t="shared" si="8"/>
        <v/>
      </c>
      <c r="G128" s="14"/>
      <c r="H128" s="15" t="str">
        <f t="shared" si="9"/>
        <v/>
      </c>
      <c r="I128" s="23" t="str">
        <f t="shared" si="10"/>
        <v/>
      </c>
      <c r="J128" s="13" t="str">
        <f t="shared" si="11"/>
        <v/>
      </c>
      <c r="K128" s="24" t="str">
        <f>IF(B128="","",TRIM(IF(COUNTIF('Registru borderouri'!$B$5:$B$504,B128)=0,"Borderou inexistent în registru. ","")&amp;IF(AND(D128&lt;&gt;"",E128=""),"Cod necunoscut. ","")&amp;IF(N(G128)&lt;=0,"Lipsește cantitatea. ","")&amp;IF(AND(J128&lt;&gt;"",COUNTIF('Registru borderouri'!$B$5:$B$504,B128)&gt;0),IF(J128&lt;&gt;INDEX('Registru borderouri'!$H$5:$H$504,MATCH(B128,'Registru borderouri'!$B$5:$B$504,0)),"Produs de alt tip decât borderoul. ",""),"")))</f>
        <v/>
      </c>
    </row>
    <row r="129" spans="1:11" x14ac:dyDescent="0.2">
      <c r="A129" s="1" t="str">
        <f t="shared" si="6"/>
        <v/>
      </c>
      <c r="B129" s="21"/>
      <c r="C129" s="22" t="str">
        <f>IF(B129="","",COUNTIF(INDEX($B:$B,5):B129,B129))</f>
        <v/>
      </c>
      <c r="D129" s="21"/>
      <c r="E129" s="13" t="str">
        <f t="shared" si="7"/>
        <v/>
      </c>
      <c r="F129" s="22" t="str">
        <f t="shared" si="8"/>
        <v/>
      </c>
      <c r="G129" s="14"/>
      <c r="H129" s="15" t="str">
        <f t="shared" si="9"/>
        <v/>
      </c>
      <c r="I129" s="23" t="str">
        <f t="shared" si="10"/>
        <v/>
      </c>
      <c r="J129" s="13" t="str">
        <f t="shared" si="11"/>
        <v/>
      </c>
      <c r="K129" s="24" t="str">
        <f>IF(B129="","",TRIM(IF(COUNTIF('Registru borderouri'!$B$5:$B$504,B129)=0,"Borderou inexistent în registru. ","")&amp;IF(AND(D129&lt;&gt;"",E129=""),"Cod necunoscut. ","")&amp;IF(N(G129)&lt;=0,"Lipsește cantitatea. ","")&amp;IF(AND(J129&lt;&gt;"",COUNTIF('Registru borderouri'!$B$5:$B$504,B129)&gt;0),IF(J129&lt;&gt;INDEX('Registru borderouri'!$H$5:$H$504,MATCH(B129,'Registru borderouri'!$B$5:$B$504,0)),"Produs de alt tip decât borderoul. ",""),"")))</f>
        <v/>
      </c>
    </row>
    <row r="130" spans="1:11" x14ac:dyDescent="0.2">
      <c r="A130" s="1" t="str">
        <f t="shared" si="6"/>
        <v/>
      </c>
      <c r="B130" s="21"/>
      <c r="C130" s="22" t="str">
        <f>IF(B130="","",COUNTIF(INDEX($B:$B,5):B130,B130))</f>
        <v/>
      </c>
      <c r="D130" s="21"/>
      <c r="E130" s="13" t="str">
        <f t="shared" si="7"/>
        <v/>
      </c>
      <c r="F130" s="22" t="str">
        <f t="shared" si="8"/>
        <v/>
      </c>
      <c r="G130" s="14"/>
      <c r="H130" s="15" t="str">
        <f t="shared" si="9"/>
        <v/>
      </c>
      <c r="I130" s="23" t="str">
        <f t="shared" si="10"/>
        <v/>
      </c>
      <c r="J130" s="13" t="str">
        <f t="shared" si="11"/>
        <v/>
      </c>
      <c r="K130" s="24" t="str">
        <f>IF(B130="","",TRIM(IF(COUNTIF('Registru borderouri'!$B$5:$B$504,B130)=0,"Borderou inexistent în registru. ","")&amp;IF(AND(D130&lt;&gt;"",E130=""),"Cod necunoscut. ","")&amp;IF(N(G130)&lt;=0,"Lipsește cantitatea. ","")&amp;IF(AND(J130&lt;&gt;"",COUNTIF('Registru borderouri'!$B$5:$B$504,B130)&gt;0),IF(J130&lt;&gt;INDEX('Registru borderouri'!$H$5:$H$504,MATCH(B130,'Registru borderouri'!$B$5:$B$504,0)),"Produs de alt tip decât borderoul. ",""),"")))</f>
        <v/>
      </c>
    </row>
    <row r="131" spans="1:11" x14ac:dyDescent="0.2">
      <c r="A131" s="1" t="str">
        <f t="shared" si="6"/>
        <v/>
      </c>
      <c r="B131" s="21"/>
      <c r="C131" s="22" t="str">
        <f>IF(B131="","",COUNTIF(INDEX($B:$B,5):B131,B131))</f>
        <v/>
      </c>
      <c r="D131" s="21"/>
      <c r="E131" s="13" t="str">
        <f t="shared" si="7"/>
        <v/>
      </c>
      <c r="F131" s="22" t="str">
        <f t="shared" si="8"/>
        <v/>
      </c>
      <c r="G131" s="14"/>
      <c r="H131" s="15" t="str">
        <f t="shared" si="9"/>
        <v/>
      </c>
      <c r="I131" s="23" t="str">
        <f t="shared" si="10"/>
        <v/>
      </c>
      <c r="J131" s="13" t="str">
        <f t="shared" si="11"/>
        <v/>
      </c>
      <c r="K131" s="24" t="str">
        <f>IF(B131="","",TRIM(IF(COUNTIF('Registru borderouri'!$B$5:$B$504,B131)=0,"Borderou inexistent în registru. ","")&amp;IF(AND(D131&lt;&gt;"",E131=""),"Cod necunoscut. ","")&amp;IF(N(G131)&lt;=0,"Lipsește cantitatea. ","")&amp;IF(AND(J131&lt;&gt;"",COUNTIF('Registru borderouri'!$B$5:$B$504,B131)&gt;0),IF(J131&lt;&gt;INDEX('Registru borderouri'!$H$5:$H$504,MATCH(B131,'Registru borderouri'!$B$5:$B$504,0)),"Produs de alt tip decât borderoul. ",""),"")))</f>
        <v/>
      </c>
    </row>
    <row r="132" spans="1:11" x14ac:dyDescent="0.2">
      <c r="A132" s="1" t="str">
        <f t="shared" si="6"/>
        <v/>
      </c>
      <c r="B132" s="21"/>
      <c r="C132" s="22" t="str">
        <f>IF(B132="","",COUNTIF(INDEX($B:$B,5):B132,B132))</f>
        <v/>
      </c>
      <c r="D132" s="21"/>
      <c r="E132" s="13" t="str">
        <f t="shared" si="7"/>
        <v/>
      </c>
      <c r="F132" s="22" t="str">
        <f t="shared" si="8"/>
        <v/>
      </c>
      <c r="G132" s="14"/>
      <c r="H132" s="15" t="str">
        <f t="shared" si="9"/>
        <v/>
      </c>
      <c r="I132" s="23" t="str">
        <f t="shared" si="10"/>
        <v/>
      </c>
      <c r="J132" s="13" t="str">
        <f t="shared" si="11"/>
        <v/>
      </c>
      <c r="K132" s="24" t="str">
        <f>IF(B132="","",TRIM(IF(COUNTIF('Registru borderouri'!$B$5:$B$504,B132)=0,"Borderou inexistent în registru. ","")&amp;IF(AND(D132&lt;&gt;"",E132=""),"Cod necunoscut. ","")&amp;IF(N(G132)&lt;=0,"Lipsește cantitatea. ","")&amp;IF(AND(J132&lt;&gt;"",COUNTIF('Registru borderouri'!$B$5:$B$504,B132)&gt;0),IF(J132&lt;&gt;INDEX('Registru borderouri'!$H$5:$H$504,MATCH(B132,'Registru borderouri'!$B$5:$B$504,0)),"Produs de alt tip decât borderoul. ",""),"")))</f>
        <v/>
      </c>
    </row>
    <row r="133" spans="1:11" x14ac:dyDescent="0.2">
      <c r="A133" s="1" t="str">
        <f t="shared" ref="A133:A196" si="12">IF(B133="","",B133&amp;"|"&amp;C133)</f>
        <v/>
      </c>
      <c r="B133" s="21"/>
      <c r="C133" s="22" t="str">
        <f>IF(B133="","",COUNTIF(INDEX($B:$B,5):B133,B133))</f>
        <v/>
      </c>
      <c r="D133" s="21"/>
      <c r="E133" s="13" t="str">
        <f t="shared" ref="E133:E196" si="13">IF(D133="","",IFERROR(VLOOKUP(D133,Catalog,2,FALSE),""))</f>
        <v/>
      </c>
      <c r="F133" s="22" t="str">
        <f t="shared" ref="F133:F196" si="14">IF(D133="","",IFERROR(VLOOKUP(D133,Catalog,3,FALSE),""))</f>
        <v/>
      </c>
      <c r="G133" s="14"/>
      <c r="H133" s="15" t="str">
        <f t="shared" ref="H133:H196" si="15">IF(D133="","",IFERROR(VLOOKUP(D133,Catalog,4,FALSE),""))</f>
        <v/>
      </c>
      <c r="I133" s="23" t="str">
        <f t="shared" ref="I133:I196" si="16">IF(OR(N(G133)=0,N(H133)=0),"",ROUND(G133*H133,2))</f>
        <v/>
      </c>
      <c r="J133" s="13" t="str">
        <f t="shared" ref="J133:J196" si="17">IF(D133="","",IFERROR(VLOOKUP(D133,Catalog,5,FALSE),""))</f>
        <v/>
      </c>
      <c r="K133" s="24" t="str">
        <f>IF(B133="","",TRIM(IF(COUNTIF('Registru borderouri'!$B$5:$B$504,B133)=0,"Borderou inexistent în registru. ","")&amp;IF(AND(D133&lt;&gt;"",E133=""),"Cod necunoscut. ","")&amp;IF(N(G133)&lt;=0,"Lipsește cantitatea. ","")&amp;IF(AND(J133&lt;&gt;"",COUNTIF('Registru borderouri'!$B$5:$B$504,B133)&gt;0),IF(J133&lt;&gt;INDEX('Registru borderouri'!$H$5:$H$504,MATCH(B133,'Registru borderouri'!$B$5:$B$504,0)),"Produs de alt tip decât borderoul. ",""),"")))</f>
        <v/>
      </c>
    </row>
    <row r="134" spans="1:11" x14ac:dyDescent="0.2">
      <c r="A134" s="1" t="str">
        <f t="shared" si="12"/>
        <v/>
      </c>
      <c r="B134" s="21"/>
      <c r="C134" s="22" t="str">
        <f>IF(B134="","",COUNTIF(INDEX($B:$B,5):B134,B134))</f>
        <v/>
      </c>
      <c r="D134" s="21"/>
      <c r="E134" s="13" t="str">
        <f t="shared" si="13"/>
        <v/>
      </c>
      <c r="F134" s="22" t="str">
        <f t="shared" si="14"/>
        <v/>
      </c>
      <c r="G134" s="14"/>
      <c r="H134" s="15" t="str">
        <f t="shared" si="15"/>
        <v/>
      </c>
      <c r="I134" s="23" t="str">
        <f t="shared" si="16"/>
        <v/>
      </c>
      <c r="J134" s="13" t="str">
        <f t="shared" si="17"/>
        <v/>
      </c>
      <c r="K134" s="24" t="str">
        <f>IF(B134="","",TRIM(IF(COUNTIF('Registru borderouri'!$B$5:$B$504,B134)=0,"Borderou inexistent în registru. ","")&amp;IF(AND(D134&lt;&gt;"",E134=""),"Cod necunoscut. ","")&amp;IF(N(G134)&lt;=0,"Lipsește cantitatea. ","")&amp;IF(AND(J134&lt;&gt;"",COUNTIF('Registru borderouri'!$B$5:$B$504,B134)&gt;0),IF(J134&lt;&gt;INDEX('Registru borderouri'!$H$5:$H$504,MATCH(B134,'Registru borderouri'!$B$5:$B$504,0)),"Produs de alt tip decât borderoul. ",""),"")))</f>
        <v/>
      </c>
    </row>
    <row r="135" spans="1:11" x14ac:dyDescent="0.2">
      <c r="A135" s="1" t="str">
        <f t="shared" si="12"/>
        <v/>
      </c>
      <c r="B135" s="21"/>
      <c r="C135" s="22" t="str">
        <f>IF(B135="","",COUNTIF(INDEX($B:$B,5):B135,B135))</f>
        <v/>
      </c>
      <c r="D135" s="21"/>
      <c r="E135" s="13" t="str">
        <f t="shared" si="13"/>
        <v/>
      </c>
      <c r="F135" s="22" t="str">
        <f t="shared" si="14"/>
        <v/>
      </c>
      <c r="G135" s="14"/>
      <c r="H135" s="15" t="str">
        <f t="shared" si="15"/>
        <v/>
      </c>
      <c r="I135" s="23" t="str">
        <f t="shared" si="16"/>
        <v/>
      </c>
      <c r="J135" s="13" t="str">
        <f t="shared" si="17"/>
        <v/>
      </c>
      <c r="K135" s="24" t="str">
        <f>IF(B135="","",TRIM(IF(COUNTIF('Registru borderouri'!$B$5:$B$504,B135)=0,"Borderou inexistent în registru. ","")&amp;IF(AND(D135&lt;&gt;"",E135=""),"Cod necunoscut. ","")&amp;IF(N(G135)&lt;=0,"Lipsește cantitatea. ","")&amp;IF(AND(J135&lt;&gt;"",COUNTIF('Registru borderouri'!$B$5:$B$504,B135)&gt;0),IF(J135&lt;&gt;INDEX('Registru borderouri'!$H$5:$H$504,MATCH(B135,'Registru borderouri'!$B$5:$B$504,0)),"Produs de alt tip decât borderoul. ",""),"")))</f>
        <v/>
      </c>
    </row>
    <row r="136" spans="1:11" x14ac:dyDescent="0.2">
      <c r="A136" s="1" t="str">
        <f t="shared" si="12"/>
        <v/>
      </c>
      <c r="B136" s="21"/>
      <c r="C136" s="22" t="str">
        <f>IF(B136="","",COUNTIF(INDEX($B:$B,5):B136,B136))</f>
        <v/>
      </c>
      <c r="D136" s="21"/>
      <c r="E136" s="13" t="str">
        <f t="shared" si="13"/>
        <v/>
      </c>
      <c r="F136" s="22" t="str">
        <f t="shared" si="14"/>
        <v/>
      </c>
      <c r="G136" s="14"/>
      <c r="H136" s="15" t="str">
        <f t="shared" si="15"/>
        <v/>
      </c>
      <c r="I136" s="23" t="str">
        <f t="shared" si="16"/>
        <v/>
      </c>
      <c r="J136" s="13" t="str">
        <f t="shared" si="17"/>
        <v/>
      </c>
      <c r="K136" s="24" t="str">
        <f>IF(B136="","",TRIM(IF(COUNTIF('Registru borderouri'!$B$5:$B$504,B136)=0,"Borderou inexistent în registru. ","")&amp;IF(AND(D136&lt;&gt;"",E136=""),"Cod necunoscut. ","")&amp;IF(N(G136)&lt;=0,"Lipsește cantitatea. ","")&amp;IF(AND(J136&lt;&gt;"",COUNTIF('Registru borderouri'!$B$5:$B$504,B136)&gt;0),IF(J136&lt;&gt;INDEX('Registru borderouri'!$H$5:$H$504,MATCH(B136,'Registru borderouri'!$B$5:$B$504,0)),"Produs de alt tip decât borderoul. ",""),"")))</f>
        <v/>
      </c>
    </row>
    <row r="137" spans="1:11" x14ac:dyDescent="0.2">
      <c r="A137" s="1" t="str">
        <f t="shared" si="12"/>
        <v/>
      </c>
      <c r="B137" s="21"/>
      <c r="C137" s="22" t="str">
        <f>IF(B137="","",COUNTIF(INDEX($B:$B,5):B137,B137))</f>
        <v/>
      </c>
      <c r="D137" s="21"/>
      <c r="E137" s="13" t="str">
        <f t="shared" si="13"/>
        <v/>
      </c>
      <c r="F137" s="22" t="str">
        <f t="shared" si="14"/>
        <v/>
      </c>
      <c r="G137" s="14"/>
      <c r="H137" s="15" t="str">
        <f t="shared" si="15"/>
        <v/>
      </c>
      <c r="I137" s="23" t="str">
        <f t="shared" si="16"/>
        <v/>
      </c>
      <c r="J137" s="13" t="str">
        <f t="shared" si="17"/>
        <v/>
      </c>
      <c r="K137" s="24" t="str">
        <f>IF(B137="","",TRIM(IF(COUNTIF('Registru borderouri'!$B$5:$B$504,B137)=0,"Borderou inexistent în registru. ","")&amp;IF(AND(D137&lt;&gt;"",E137=""),"Cod necunoscut. ","")&amp;IF(N(G137)&lt;=0,"Lipsește cantitatea. ","")&amp;IF(AND(J137&lt;&gt;"",COUNTIF('Registru borderouri'!$B$5:$B$504,B137)&gt;0),IF(J137&lt;&gt;INDEX('Registru borderouri'!$H$5:$H$504,MATCH(B137,'Registru borderouri'!$B$5:$B$504,0)),"Produs de alt tip decât borderoul. ",""),"")))</f>
        <v/>
      </c>
    </row>
    <row r="138" spans="1:11" x14ac:dyDescent="0.2">
      <c r="A138" s="1" t="str">
        <f t="shared" si="12"/>
        <v/>
      </c>
      <c r="B138" s="21"/>
      <c r="C138" s="22" t="str">
        <f>IF(B138="","",COUNTIF(INDEX($B:$B,5):B138,B138))</f>
        <v/>
      </c>
      <c r="D138" s="21"/>
      <c r="E138" s="13" t="str">
        <f t="shared" si="13"/>
        <v/>
      </c>
      <c r="F138" s="22" t="str">
        <f t="shared" si="14"/>
        <v/>
      </c>
      <c r="G138" s="14"/>
      <c r="H138" s="15" t="str">
        <f t="shared" si="15"/>
        <v/>
      </c>
      <c r="I138" s="23" t="str">
        <f t="shared" si="16"/>
        <v/>
      </c>
      <c r="J138" s="13" t="str">
        <f t="shared" si="17"/>
        <v/>
      </c>
      <c r="K138" s="24" t="str">
        <f>IF(B138="","",TRIM(IF(COUNTIF('Registru borderouri'!$B$5:$B$504,B138)=0,"Borderou inexistent în registru. ","")&amp;IF(AND(D138&lt;&gt;"",E138=""),"Cod necunoscut. ","")&amp;IF(N(G138)&lt;=0,"Lipsește cantitatea. ","")&amp;IF(AND(J138&lt;&gt;"",COUNTIF('Registru borderouri'!$B$5:$B$504,B138)&gt;0),IF(J138&lt;&gt;INDEX('Registru borderouri'!$H$5:$H$504,MATCH(B138,'Registru borderouri'!$B$5:$B$504,0)),"Produs de alt tip decât borderoul. ",""),"")))</f>
        <v/>
      </c>
    </row>
    <row r="139" spans="1:11" x14ac:dyDescent="0.2">
      <c r="A139" s="1" t="str">
        <f t="shared" si="12"/>
        <v/>
      </c>
      <c r="B139" s="21"/>
      <c r="C139" s="22" t="str">
        <f>IF(B139="","",COUNTIF(INDEX($B:$B,5):B139,B139))</f>
        <v/>
      </c>
      <c r="D139" s="21"/>
      <c r="E139" s="13" t="str">
        <f t="shared" si="13"/>
        <v/>
      </c>
      <c r="F139" s="22" t="str">
        <f t="shared" si="14"/>
        <v/>
      </c>
      <c r="G139" s="14"/>
      <c r="H139" s="15" t="str">
        <f t="shared" si="15"/>
        <v/>
      </c>
      <c r="I139" s="23" t="str">
        <f t="shared" si="16"/>
        <v/>
      </c>
      <c r="J139" s="13" t="str">
        <f t="shared" si="17"/>
        <v/>
      </c>
      <c r="K139" s="24" t="str">
        <f>IF(B139="","",TRIM(IF(COUNTIF('Registru borderouri'!$B$5:$B$504,B139)=0,"Borderou inexistent în registru. ","")&amp;IF(AND(D139&lt;&gt;"",E139=""),"Cod necunoscut. ","")&amp;IF(N(G139)&lt;=0,"Lipsește cantitatea. ","")&amp;IF(AND(J139&lt;&gt;"",COUNTIF('Registru borderouri'!$B$5:$B$504,B139)&gt;0),IF(J139&lt;&gt;INDEX('Registru borderouri'!$H$5:$H$504,MATCH(B139,'Registru borderouri'!$B$5:$B$504,0)),"Produs de alt tip decât borderoul. ",""),"")))</f>
        <v/>
      </c>
    </row>
    <row r="140" spans="1:11" x14ac:dyDescent="0.2">
      <c r="A140" s="1" t="str">
        <f t="shared" si="12"/>
        <v/>
      </c>
      <c r="B140" s="21"/>
      <c r="C140" s="22" t="str">
        <f>IF(B140="","",COUNTIF(INDEX($B:$B,5):B140,B140))</f>
        <v/>
      </c>
      <c r="D140" s="21"/>
      <c r="E140" s="13" t="str">
        <f t="shared" si="13"/>
        <v/>
      </c>
      <c r="F140" s="22" t="str">
        <f t="shared" si="14"/>
        <v/>
      </c>
      <c r="G140" s="14"/>
      <c r="H140" s="15" t="str">
        <f t="shared" si="15"/>
        <v/>
      </c>
      <c r="I140" s="23" t="str">
        <f t="shared" si="16"/>
        <v/>
      </c>
      <c r="J140" s="13" t="str">
        <f t="shared" si="17"/>
        <v/>
      </c>
      <c r="K140" s="24" t="str">
        <f>IF(B140="","",TRIM(IF(COUNTIF('Registru borderouri'!$B$5:$B$504,B140)=0,"Borderou inexistent în registru. ","")&amp;IF(AND(D140&lt;&gt;"",E140=""),"Cod necunoscut. ","")&amp;IF(N(G140)&lt;=0,"Lipsește cantitatea. ","")&amp;IF(AND(J140&lt;&gt;"",COUNTIF('Registru borderouri'!$B$5:$B$504,B140)&gt;0),IF(J140&lt;&gt;INDEX('Registru borderouri'!$H$5:$H$504,MATCH(B140,'Registru borderouri'!$B$5:$B$504,0)),"Produs de alt tip decât borderoul. ",""),"")))</f>
        <v/>
      </c>
    </row>
    <row r="141" spans="1:11" x14ac:dyDescent="0.2">
      <c r="A141" s="1" t="str">
        <f t="shared" si="12"/>
        <v/>
      </c>
      <c r="B141" s="21"/>
      <c r="C141" s="22" t="str">
        <f>IF(B141="","",COUNTIF(INDEX($B:$B,5):B141,B141))</f>
        <v/>
      </c>
      <c r="D141" s="21"/>
      <c r="E141" s="13" t="str">
        <f t="shared" si="13"/>
        <v/>
      </c>
      <c r="F141" s="22" t="str">
        <f t="shared" si="14"/>
        <v/>
      </c>
      <c r="G141" s="14"/>
      <c r="H141" s="15" t="str">
        <f t="shared" si="15"/>
        <v/>
      </c>
      <c r="I141" s="23" t="str">
        <f t="shared" si="16"/>
        <v/>
      </c>
      <c r="J141" s="13" t="str">
        <f t="shared" si="17"/>
        <v/>
      </c>
      <c r="K141" s="24" t="str">
        <f>IF(B141="","",TRIM(IF(COUNTIF('Registru borderouri'!$B$5:$B$504,B141)=0,"Borderou inexistent în registru. ","")&amp;IF(AND(D141&lt;&gt;"",E141=""),"Cod necunoscut. ","")&amp;IF(N(G141)&lt;=0,"Lipsește cantitatea. ","")&amp;IF(AND(J141&lt;&gt;"",COUNTIF('Registru borderouri'!$B$5:$B$504,B141)&gt;0),IF(J141&lt;&gt;INDEX('Registru borderouri'!$H$5:$H$504,MATCH(B141,'Registru borderouri'!$B$5:$B$504,0)),"Produs de alt tip decât borderoul. ",""),"")))</f>
        <v/>
      </c>
    </row>
    <row r="142" spans="1:11" x14ac:dyDescent="0.2">
      <c r="A142" s="1" t="str">
        <f t="shared" si="12"/>
        <v/>
      </c>
      <c r="B142" s="21"/>
      <c r="C142" s="22" t="str">
        <f>IF(B142="","",COUNTIF(INDEX($B:$B,5):B142,B142))</f>
        <v/>
      </c>
      <c r="D142" s="21"/>
      <c r="E142" s="13" t="str">
        <f t="shared" si="13"/>
        <v/>
      </c>
      <c r="F142" s="22" t="str">
        <f t="shared" si="14"/>
        <v/>
      </c>
      <c r="G142" s="14"/>
      <c r="H142" s="15" t="str">
        <f t="shared" si="15"/>
        <v/>
      </c>
      <c r="I142" s="23" t="str">
        <f t="shared" si="16"/>
        <v/>
      </c>
      <c r="J142" s="13" t="str">
        <f t="shared" si="17"/>
        <v/>
      </c>
      <c r="K142" s="24" t="str">
        <f>IF(B142="","",TRIM(IF(COUNTIF('Registru borderouri'!$B$5:$B$504,B142)=0,"Borderou inexistent în registru. ","")&amp;IF(AND(D142&lt;&gt;"",E142=""),"Cod necunoscut. ","")&amp;IF(N(G142)&lt;=0,"Lipsește cantitatea. ","")&amp;IF(AND(J142&lt;&gt;"",COUNTIF('Registru borderouri'!$B$5:$B$504,B142)&gt;0),IF(J142&lt;&gt;INDEX('Registru borderouri'!$H$5:$H$504,MATCH(B142,'Registru borderouri'!$B$5:$B$504,0)),"Produs de alt tip decât borderoul. ",""),"")))</f>
        <v/>
      </c>
    </row>
    <row r="143" spans="1:11" x14ac:dyDescent="0.2">
      <c r="A143" s="1" t="str">
        <f t="shared" si="12"/>
        <v/>
      </c>
      <c r="B143" s="21"/>
      <c r="C143" s="22" t="str">
        <f>IF(B143="","",COUNTIF(INDEX($B:$B,5):B143,B143))</f>
        <v/>
      </c>
      <c r="D143" s="21"/>
      <c r="E143" s="13" t="str">
        <f t="shared" si="13"/>
        <v/>
      </c>
      <c r="F143" s="22" t="str">
        <f t="shared" si="14"/>
        <v/>
      </c>
      <c r="G143" s="14"/>
      <c r="H143" s="15" t="str">
        <f t="shared" si="15"/>
        <v/>
      </c>
      <c r="I143" s="23" t="str">
        <f t="shared" si="16"/>
        <v/>
      </c>
      <c r="J143" s="13" t="str">
        <f t="shared" si="17"/>
        <v/>
      </c>
      <c r="K143" s="24" t="str">
        <f>IF(B143="","",TRIM(IF(COUNTIF('Registru borderouri'!$B$5:$B$504,B143)=0,"Borderou inexistent în registru. ","")&amp;IF(AND(D143&lt;&gt;"",E143=""),"Cod necunoscut. ","")&amp;IF(N(G143)&lt;=0,"Lipsește cantitatea. ","")&amp;IF(AND(J143&lt;&gt;"",COUNTIF('Registru borderouri'!$B$5:$B$504,B143)&gt;0),IF(J143&lt;&gt;INDEX('Registru borderouri'!$H$5:$H$504,MATCH(B143,'Registru borderouri'!$B$5:$B$504,0)),"Produs de alt tip decât borderoul. ",""),"")))</f>
        <v/>
      </c>
    </row>
    <row r="144" spans="1:11" x14ac:dyDescent="0.2">
      <c r="A144" s="1" t="str">
        <f t="shared" si="12"/>
        <v/>
      </c>
      <c r="B144" s="21"/>
      <c r="C144" s="22" t="str">
        <f>IF(B144="","",COUNTIF(INDEX($B:$B,5):B144,B144))</f>
        <v/>
      </c>
      <c r="D144" s="21"/>
      <c r="E144" s="13" t="str">
        <f t="shared" si="13"/>
        <v/>
      </c>
      <c r="F144" s="22" t="str">
        <f t="shared" si="14"/>
        <v/>
      </c>
      <c r="G144" s="14"/>
      <c r="H144" s="15" t="str">
        <f t="shared" si="15"/>
        <v/>
      </c>
      <c r="I144" s="23" t="str">
        <f t="shared" si="16"/>
        <v/>
      </c>
      <c r="J144" s="13" t="str">
        <f t="shared" si="17"/>
        <v/>
      </c>
      <c r="K144" s="24" t="str">
        <f>IF(B144="","",TRIM(IF(COUNTIF('Registru borderouri'!$B$5:$B$504,B144)=0,"Borderou inexistent în registru. ","")&amp;IF(AND(D144&lt;&gt;"",E144=""),"Cod necunoscut. ","")&amp;IF(N(G144)&lt;=0,"Lipsește cantitatea. ","")&amp;IF(AND(J144&lt;&gt;"",COUNTIF('Registru borderouri'!$B$5:$B$504,B144)&gt;0),IF(J144&lt;&gt;INDEX('Registru borderouri'!$H$5:$H$504,MATCH(B144,'Registru borderouri'!$B$5:$B$504,0)),"Produs de alt tip decât borderoul. ",""),"")))</f>
        <v/>
      </c>
    </row>
    <row r="145" spans="1:11" x14ac:dyDescent="0.2">
      <c r="A145" s="1" t="str">
        <f t="shared" si="12"/>
        <v/>
      </c>
      <c r="B145" s="21"/>
      <c r="C145" s="22" t="str">
        <f>IF(B145="","",COUNTIF(INDEX($B:$B,5):B145,B145))</f>
        <v/>
      </c>
      <c r="D145" s="21"/>
      <c r="E145" s="13" t="str">
        <f t="shared" si="13"/>
        <v/>
      </c>
      <c r="F145" s="22" t="str">
        <f t="shared" si="14"/>
        <v/>
      </c>
      <c r="G145" s="14"/>
      <c r="H145" s="15" t="str">
        <f t="shared" si="15"/>
        <v/>
      </c>
      <c r="I145" s="23" t="str">
        <f t="shared" si="16"/>
        <v/>
      </c>
      <c r="J145" s="13" t="str">
        <f t="shared" si="17"/>
        <v/>
      </c>
      <c r="K145" s="24" t="str">
        <f>IF(B145="","",TRIM(IF(COUNTIF('Registru borderouri'!$B$5:$B$504,B145)=0,"Borderou inexistent în registru. ","")&amp;IF(AND(D145&lt;&gt;"",E145=""),"Cod necunoscut. ","")&amp;IF(N(G145)&lt;=0,"Lipsește cantitatea. ","")&amp;IF(AND(J145&lt;&gt;"",COUNTIF('Registru borderouri'!$B$5:$B$504,B145)&gt;0),IF(J145&lt;&gt;INDEX('Registru borderouri'!$H$5:$H$504,MATCH(B145,'Registru borderouri'!$B$5:$B$504,0)),"Produs de alt tip decât borderoul. ",""),"")))</f>
        <v/>
      </c>
    </row>
    <row r="146" spans="1:11" x14ac:dyDescent="0.2">
      <c r="A146" s="1" t="str">
        <f t="shared" si="12"/>
        <v/>
      </c>
      <c r="B146" s="21"/>
      <c r="C146" s="22" t="str">
        <f>IF(B146="","",COUNTIF(INDEX($B:$B,5):B146,B146))</f>
        <v/>
      </c>
      <c r="D146" s="21"/>
      <c r="E146" s="13" t="str">
        <f t="shared" si="13"/>
        <v/>
      </c>
      <c r="F146" s="22" t="str">
        <f t="shared" si="14"/>
        <v/>
      </c>
      <c r="G146" s="14"/>
      <c r="H146" s="15" t="str">
        <f t="shared" si="15"/>
        <v/>
      </c>
      <c r="I146" s="23" t="str">
        <f t="shared" si="16"/>
        <v/>
      </c>
      <c r="J146" s="13" t="str">
        <f t="shared" si="17"/>
        <v/>
      </c>
      <c r="K146" s="24" t="str">
        <f>IF(B146="","",TRIM(IF(COUNTIF('Registru borderouri'!$B$5:$B$504,B146)=0,"Borderou inexistent în registru. ","")&amp;IF(AND(D146&lt;&gt;"",E146=""),"Cod necunoscut. ","")&amp;IF(N(G146)&lt;=0,"Lipsește cantitatea. ","")&amp;IF(AND(J146&lt;&gt;"",COUNTIF('Registru borderouri'!$B$5:$B$504,B146)&gt;0),IF(J146&lt;&gt;INDEX('Registru borderouri'!$H$5:$H$504,MATCH(B146,'Registru borderouri'!$B$5:$B$504,0)),"Produs de alt tip decât borderoul. ",""),"")))</f>
        <v/>
      </c>
    </row>
    <row r="147" spans="1:11" x14ac:dyDescent="0.2">
      <c r="A147" s="1" t="str">
        <f t="shared" si="12"/>
        <v/>
      </c>
      <c r="B147" s="21"/>
      <c r="C147" s="22" t="str">
        <f>IF(B147="","",COUNTIF(INDEX($B:$B,5):B147,B147))</f>
        <v/>
      </c>
      <c r="D147" s="21"/>
      <c r="E147" s="13" t="str">
        <f t="shared" si="13"/>
        <v/>
      </c>
      <c r="F147" s="22" t="str">
        <f t="shared" si="14"/>
        <v/>
      </c>
      <c r="G147" s="14"/>
      <c r="H147" s="15" t="str">
        <f t="shared" si="15"/>
        <v/>
      </c>
      <c r="I147" s="23" t="str">
        <f t="shared" si="16"/>
        <v/>
      </c>
      <c r="J147" s="13" t="str">
        <f t="shared" si="17"/>
        <v/>
      </c>
      <c r="K147" s="24" t="str">
        <f>IF(B147="","",TRIM(IF(COUNTIF('Registru borderouri'!$B$5:$B$504,B147)=0,"Borderou inexistent în registru. ","")&amp;IF(AND(D147&lt;&gt;"",E147=""),"Cod necunoscut. ","")&amp;IF(N(G147)&lt;=0,"Lipsește cantitatea. ","")&amp;IF(AND(J147&lt;&gt;"",COUNTIF('Registru borderouri'!$B$5:$B$504,B147)&gt;0),IF(J147&lt;&gt;INDEX('Registru borderouri'!$H$5:$H$504,MATCH(B147,'Registru borderouri'!$B$5:$B$504,0)),"Produs de alt tip decât borderoul. ",""),"")))</f>
        <v/>
      </c>
    </row>
    <row r="148" spans="1:11" x14ac:dyDescent="0.2">
      <c r="A148" s="1" t="str">
        <f t="shared" si="12"/>
        <v/>
      </c>
      <c r="B148" s="21"/>
      <c r="C148" s="22" t="str">
        <f>IF(B148="","",COUNTIF(INDEX($B:$B,5):B148,B148))</f>
        <v/>
      </c>
      <c r="D148" s="21"/>
      <c r="E148" s="13" t="str">
        <f t="shared" si="13"/>
        <v/>
      </c>
      <c r="F148" s="22" t="str">
        <f t="shared" si="14"/>
        <v/>
      </c>
      <c r="G148" s="14"/>
      <c r="H148" s="15" t="str">
        <f t="shared" si="15"/>
        <v/>
      </c>
      <c r="I148" s="23" t="str">
        <f t="shared" si="16"/>
        <v/>
      </c>
      <c r="J148" s="13" t="str">
        <f t="shared" si="17"/>
        <v/>
      </c>
      <c r="K148" s="24" t="str">
        <f>IF(B148="","",TRIM(IF(COUNTIF('Registru borderouri'!$B$5:$B$504,B148)=0,"Borderou inexistent în registru. ","")&amp;IF(AND(D148&lt;&gt;"",E148=""),"Cod necunoscut. ","")&amp;IF(N(G148)&lt;=0,"Lipsește cantitatea. ","")&amp;IF(AND(J148&lt;&gt;"",COUNTIF('Registru borderouri'!$B$5:$B$504,B148)&gt;0),IF(J148&lt;&gt;INDEX('Registru borderouri'!$H$5:$H$504,MATCH(B148,'Registru borderouri'!$B$5:$B$504,0)),"Produs de alt tip decât borderoul. ",""),"")))</f>
        <v/>
      </c>
    </row>
    <row r="149" spans="1:11" x14ac:dyDescent="0.2">
      <c r="A149" s="1" t="str">
        <f t="shared" si="12"/>
        <v/>
      </c>
      <c r="B149" s="21"/>
      <c r="C149" s="22" t="str">
        <f>IF(B149="","",COUNTIF(INDEX($B:$B,5):B149,B149))</f>
        <v/>
      </c>
      <c r="D149" s="21"/>
      <c r="E149" s="13" t="str">
        <f t="shared" si="13"/>
        <v/>
      </c>
      <c r="F149" s="22" t="str">
        <f t="shared" si="14"/>
        <v/>
      </c>
      <c r="G149" s="14"/>
      <c r="H149" s="15" t="str">
        <f t="shared" si="15"/>
        <v/>
      </c>
      <c r="I149" s="23" t="str">
        <f t="shared" si="16"/>
        <v/>
      </c>
      <c r="J149" s="13" t="str">
        <f t="shared" si="17"/>
        <v/>
      </c>
      <c r="K149" s="24" t="str">
        <f>IF(B149="","",TRIM(IF(COUNTIF('Registru borderouri'!$B$5:$B$504,B149)=0,"Borderou inexistent în registru. ","")&amp;IF(AND(D149&lt;&gt;"",E149=""),"Cod necunoscut. ","")&amp;IF(N(G149)&lt;=0,"Lipsește cantitatea. ","")&amp;IF(AND(J149&lt;&gt;"",COUNTIF('Registru borderouri'!$B$5:$B$504,B149)&gt;0),IF(J149&lt;&gt;INDEX('Registru borderouri'!$H$5:$H$504,MATCH(B149,'Registru borderouri'!$B$5:$B$504,0)),"Produs de alt tip decât borderoul. ",""),"")))</f>
        <v/>
      </c>
    </row>
    <row r="150" spans="1:11" x14ac:dyDescent="0.2">
      <c r="A150" s="1" t="str">
        <f t="shared" si="12"/>
        <v/>
      </c>
      <c r="B150" s="21"/>
      <c r="C150" s="22" t="str">
        <f>IF(B150="","",COUNTIF(INDEX($B:$B,5):B150,B150))</f>
        <v/>
      </c>
      <c r="D150" s="21"/>
      <c r="E150" s="13" t="str">
        <f t="shared" si="13"/>
        <v/>
      </c>
      <c r="F150" s="22" t="str">
        <f t="shared" si="14"/>
        <v/>
      </c>
      <c r="G150" s="14"/>
      <c r="H150" s="15" t="str">
        <f t="shared" si="15"/>
        <v/>
      </c>
      <c r="I150" s="23" t="str">
        <f t="shared" si="16"/>
        <v/>
      </c>
      <c r="J150" s="13" t="str">
        <f t="shared" si="17"/>
        <v/>
      </c>
      <c r="K150" s="24" t="str">
        <f>IF(B150="","",TRIM(IF(COUNTIF('Registru borderouri'!$B$5:$B$504,B150)=0,"Borderou inexistent în registru. ","")&amp;IF(AND(D150&lt;&gt;"",E150=""),"Cod necunoscut. ","")&amp;IF(N(G150)&lt;=0,"Lipsește cantitatea. ","")&amp;IF(AND(J150&lt;&gt;"",COUNTIF('Registru borderouri'!$B$5:$B$504,B150)&gt;0),IF(J150&lt;&gt;INDEX('Registru borderouri'!$H$5:$H$504,MATCH(B150,'Registru borderouri'!$B$5:$B$504,0)),"Produs de alt tip decât borderoul. ",""),"")))</f>
        <v/>
      </c>
    </row>
    <row r="151" spans="1:11" x14ac:dyDescent="0.2">
      <c r="A151" s="1" t="str">
        <f t="shared" si="12"/>
        <v/>
      </c>
      <c r="B151" s="21"/>
      <c r="C151" s="22" t="str">
        <f>IF(B151="","",COUNTIF(INDEX($B:$B,5):B151,B151))</f>
        <v/>
      </c>
      <c r="D151" s="21"/>
      <c r="E151" s="13" t="str">
        <f t="shared" si="13"/>
        <v/>
      </c>
      <c r="F151" s="22" t="str">
        <f t="shared" si="14"/>
        <v/>
      </c>
      <c r="G151" s="14"/>
      <c r="H151" s="15" t="str">
        <f t="shared" si="15"/>
        <v/>
      </c>
      <c r="I151" s="23" t="str">
        <f t="shared" si="16"/>
        <v/>
      </c>
      <c r="J151" s="13" t="str">
        <f t="shared" si="17"/>
        <v/>
      </c>
      <c r="K151" s="24" t="str">
        <f>IF(B151="","",TRIM(IF(COUNTIF('Registru borderouri'!$B$5:$B$504,B151)=0,"Borderou inexistent în registru. ","")&amp;IF(AND(D151&lt;&gt;"",E151=""),"Cod necunoscut. ","")&amp;IF(N(G151)&lt;=0,"Lipsește cantitatea. ","")&amp;IF(AND(J151&lt;&gt;"",COUNTIF('Registru borderouri'!$B$5:$B$504,B151)&gt;0),IF(J151&lt;&gt;INDEX('Registru borderouri'!$H$5:$H$504,MATCH(B151,'Registru borderouri'!$B$5:$B$504,0)),"Produs de alt tip decât borderoul. ",""),"")))</f>
        <v/>
      </c>
    </row>
    <row r="152" spans="1:11" x14ac:dyDescent="0.2">
      <c r="A152" s="1" t="str">
        <f t="shared" si="12"/>
        <v/>
      </c>
      <c r="B152" s="21"/>
      <c r="C152" s="22" t="str">
        <f>IF(B152="","",COUNTIF(INDEX($B:$B,5):B152,B152))</f>
        <v/>
      </c>
      <c r="D152" s="21"/>
      <c r="E152" s="13" t="str">
        <f t="shared" si="13"/>
        <v/>
      </c>
      <c r="F152" s="22" t="str">
        <f t="shared" si="14"/>
        <v/>
      </c>
      <c r="G152" s="14"/>
      <c r="H152" s="15" t="str">
        <f t="shared" si="15"/>
        <v/>
      </c>
      <c r="I152" s="23" t="str">
        <f t="shared" si="16"/>
        <v/>
      </c>
      <c r="J152" s="13" t="str">
        <f t="shared" si="17"/>
        <v/>
      </c>
      <c r="K152" s="24" t="str">
        <f>IF(B152="","",TRIM(IF(COUNTIF('Registru borderouri'!$B$5:$B$504,B152)=0,"Borderou inexistent în registru. ","")&amp;IF(AND(D152&lt;&gt;"",E152=""),"Cod necunoscut. ","")&amp;IF(N(G152)&lt;=0,"Lipsește cantitatea. ","")&amp;IF(AND(J152&lt;&gt;"",COUNTIF('Registru borderouri'!$B$5:$B$504,B152)&gt;0),IF(J152&lt;&gt;INDEX('Registru borderouri'!$H$5:$H$504,MATCH(B152,'Registru borderouri'!$B$5:$B$504,0)),"Produs de alt tip decât borderoul. ",""),"")))</f>
        <v/>
      </c>
    </row>
    <row r="153" spans="1:11" x14ac:dyDescent="0.2">
      <c r="A153" s="1" t="str">
        <f t="shared" si="12"/>
        <v/>
      </c>
      <c r="B153" s="21"/>
      <c r="C153" s="22" t="str">
        <f>IF(B153="","",COUNTIF(INDEX($B:$B,5):B153,B153))</f>
        <v/>
      </c>
      <c r="D153" s="21"/>
      <c r="E153" s="13" t="str">
        <f t="shared" si="13"/>
        <v/>
      </c>
      <c r="F153" s="22" t="str">
        <f t="shared" si="14"/>
        <v/>
      </c>
      <c r="G153" s="14"/>
      <c r="H153" s="15" t="str">
        <f t="shared" si="15"/>
        <v/>
      </c>
      <c r="I153" s="23" t="str">
        <f t="shared" si="16"/>
        <v/>
      </c>
      <c r="J153" s="13" t="str">
        <f t="shared" si="17"/>
        <v/>
      </c>
      <c r="K153" s="24" t="str">
        <f>IF(B153="","",TRIM(IF(COUNTIF('Registru borderouri'!$B$5:$B$504,B153)=0,"Borderou inexistent în registru. ","")&amp;IF(AND(D153&lt;&gt;"",E153=""),"Cod necunoscut. ","")&amp;IF(N(G153)&lt;=0,"Lipsește cantitatea. ","")&amp;IF(AND(J153&lt;&gt;"",COUNTIF('Registru borderouri'!$B$5:$B$504,B153)&gt;0),IF(J153&lt;&gt;INDEX('Registru borderouri'!$H$5:$H$504,MATCH(B153,'Registru borderouri'!$B$5:$B$504,0)),"Produs de alt tip decât borderoul. ",""),"")))</f>
        <v/>
      </c>
    </row>
    <row r="154" spans="1:11" x14ac:dyDescent="0.2">
      <c r="A154" s="1" t="str">
        <f t="shared" si="12"/>
        <v/>
      </c>
      <c r="B154" s="21"/>
      <c r="C154" s="22" t="str">
        <f>IF(B154="","",COUNTIF(INDEX($B:$B,5):B154,B154))</f>
        <v/>
      </c>
      <c r="D154" s="21"/>
      <c r="E154" s="13" t="str">
        <f t="shared" si="13"/>
        <v/>
      </c>
      <c r="F154" s="22" t="str">
        <f t="shared" si="14"/>
        <v/>
      </c>
      <c r="G154" s="14"/>
      <c r="H154" s="15" t="str">
        <f t="shared" si="15"/>
        <v/>
      </c>
      <c r="I154" s="23" t="str">
        <f t="shared" si="16"/>
        <v/>
      </c>
      <c r="J154" s="13" t="str">
        <f t="shared" si="17"/>
        <v/>
      </c>
      <c r="K154" s="24" t="str">
        <f>IF(B154="","",TRIM(IF(COUNTIF('Registru borderouri'!$B$5:$B$504,B154)=0,"Borderou inexistent în registru. ","")&amp;IF(AND(D154&lt;&gt;"",E154=""),"Cod necunoscut. ","")&amp;IF(N(G154)&lt;=0,"Lipsește cantitatea. ","")&amp;IF(AND(J154&lt;&gt;"",COUNTIF('Registru borderouri'!$B$5:$B$504,B154)&gt;0),IF(J154&lt;&gt;INDEX('Registru borderouri'!$H$5:$H$504,MATCH(B154,'Registru borderouri'!$B$5:$B$504,0)),"Produs de alt tip decât borderoul. ",""),"")))</f>
        <v/>
      </c>
    </row>
    <row r="155" spans="1:11" x14ac:dyDescent="0.2">
      <c r="A155" s="1" t="str">
        <f t="shared" si="12"/>
        <v/>
      </c>
      <c r="B155" s="21"/>
      <c r="C155" s="22" t="str">
        <f>IF(B155="","",COUNTIF(INDEX($B:$B,5):B155,B155))</f>
        <v/>
      </c>
      <c r="D155" s="21"/>
      <c r="E155" s="13" t="str">
        <f t="shared" si="13"/>
        <v/>
      </c>
      <c r="F155" s="22" t="str">
        <f t="shared" si="14"/>
        <v/>
      </c>
      <c r="G155" s="14"/>
      <c r="H155" s="15" t="str">
        <f t="shared" si="15"/>
        <v/>
      </c>
      <c r="I155" s="23" t="str">
        <f t="shared" si="16"/>
        <v/>
      </c>
      <c r="J155" s="13" t="str">
        <f t="shared" si="17"/>
        <v/>
      </c>
      <c r="K155" s="24" t="str">
        <f>IF(B155="","",TRIM(IF(COUNTIF('Registru borderouri'!$B$5:$B$504,B155)=0,"Borderou inexistent în registru. ","")&amp;IF(AND(D155&lt;&gt;"",E155=""),"Cod necunoscut. ","")&amp;IF(N(G155)&lt;=0,"Lipsește cantitatea. ","")&amp;IF(AND(J155&lt;&gt;"",COUNTIF('Registru borderouri'!$B$5:$B$504,B155)&gt;0),IF(J155&lt;&gt;INDEX('Registru borderouri'!$H$5:$H$504,MATCH(B155,'Registru borderouri'!$B$5:$B$504,0)),"Produs de alt tip decât borderoul. ",""),"")))</f>
        <v/>
      </c>
    </row>
    <row r="156" spans="1:11" x14ac:dyDescent="0.2">
      <c r="A156" s="1" t="str">
        <f t="shared" si="12"/>
        <v/>
      </c>
      <c r="B156" s="21"/>
      <c r="C156" s="22" t="str">
        <f>IF(B156="","",COUNTIF(INDEX($B:$B,5):B156,B156))</f>
        <v/>
      </c>
      <c r="D156" s="21"/>
      <c r="E156" s="13" t="str">
        <f t="shared" si="13"/>
        <v/>
      </c>
      <c r="F156" s="22" t="str">
        <f t="shared" si="14"/>
        <v/>
      </c>
      <c r="G156" s="14"/>
      <c r="H156" s="15" t="str">
        <f t="shared" si="15"/>
        <v/>
      </c>
      <c r="I156" s="23" t="str">
        <f t="shared" si="16"/>
        <v/>
      </c>
      <c r="J156" s="13" t="str">
        <f t="shared" si="17"/>
        <v/>
      </c>
      <c r="K156" s="24" t="str">
        <f>IF(B156="","",TRIM(IF(COUNTIF('Registru borderouri'!$B$5:$B$504,B156)=0,"Borderou inexistent în registru. ","")&amp;IF(AND(D156&lt;&gt;"",E156=""),"Cod necunoscut. ","")&amp;IF(N(G156)&lt;=0,"Lipsește cantitatea. ","")&amp;IF(AND(J156&lt;&gt;"",COUNTIF('Registru borderouri'!$B$5:$B$504,B156)&gt;0),IF(J156&lt;&gt;INDEX('Registru borderouri'!$H$5:$H$504,MATCH(B156,'Registru borderouri'!$B$5:$B$504,0)),"Produs de alt tip decât borderoul. ",""),"")))</f>
        <v/>
      </c>
    </row>
    <row r="157" spans="1:11" x14ac:dyDescent="0.2">
      <c r="A157" s="1" t="str">
        <f t="shared" si="12"/>
        <v/>
      </c>
      <c r="B157" s="21"/>
      <c r="C157" s="22" t="str">
        <f>IF(B157="","",COUNTIF(INDEX($B:$B,5):B157,B157))</f>
        <v/>
      </c>
      <c r="D157" s="21"/>
      <c r="E157" s="13" t="str">
        <f t="shared" si="13"/>
        <v/>
      </c>
      <c r="F157" s="22" t="str">
        <f t="shared" si="14"/>
        <v/>
      </c>
      <c r="G157" s="14"/>
      <c r="H157" s="15" t="str">
        <f t="shared" si="15"/>
        <v/>
      </c>
      <c r="I157" s="23" t="str">
        <f t="shared" si="16"/>
        <v/>
      </c>
      <c r="J157" s="13" t="str">
        <f t="shared" si="17"/>
        <v/>
      </c>
      <c r="K157" s="24" t="str">
        <f>IF(B157="","",TRIM(IF(COUNTIF('Registru borderouri'!$B$5:$B$504,B157)=0,"Borderou inexistent în registru. ","")&amp;IF(AND(D157&lt;&gt;"",E157=""),"Cod necunoscut. ","")&amp;IF(N(G157)&lt;=0,"Lipsește cantitatea. ","")&amp;IF(AND(J157&lt;&gt;"",COUNTIF('Registru borderouri'!$B$5:$B$504,B157)&gt;0),IF(J157&lt;&gt;INDEX('Registru borderouri'!$H$5:$H$504,MATCH(B157,'Registru borderouri'!$B$5:$B$504,0)),"Produs de alt tip decât borderoul. ",""),"")))</f>
        <v/>
      </c>
    </row>
    <row r="158" spans="1:11" x14ac:dyDescent="0.2">
      <c r="A158" s="1" t="str">
        <f t="shared" si="12"/>
        <v/>
      </c>
      <c r="B158" s="21"/>
      <c r="C158" s="22" t="str">
        <f>IF(B158="","",COUNTIF(INDEX($B:$B,5):B158,B158))</f>
        <v/>
      </c>
      <c r="D158" s="21"/>
      <c r="E158" s="13" t="str">
        <f t="shared" si="13"/>
        <v/>
      </c>
      <c r="F158" s="22" t="str">
        <f t="shared" si="14"/>
        <v/>
      </c>
      <c r="G158" s="14"/>
      <c r="H158" s="15" t="str">
        <f t="shared" si="15"/>
        <v/>
      </c>
      <c r="I158" s="23" t="str">
        <f t="shared" si="16"/>
        <v/>
      </c>
      <c r="J158" s="13" t="str">
        <f t="shared" si="17"/>
        <v/>
      </c>
      <c r="K158" s="24" t="str">
        <f>IF(B158="","",TRIM(IF(COUNTIF('Registru borderouri'!$B$5:$B$504,B158)=0,"Borderou inexistent în registru. ","")&amp;IF(AND(D158&lt;&gt;"",E158=""),"Cod necunoscut. ","")&amp;IF(N(G158)&lt;=0,"Lipsește cantitatea. ","")&amp;IF(AND(J158&lt;&gt;"",COUNTIF('Registru borderouri'!$B$5:$B$504,B158)&gt;0),IF(J158&lt;&gt;INDEX('Registru borderouri'!$H$5:$H$504,MATCH(B158,'Registru borderouri'!$B$5:$B$504,0)),"Produs de alt tip decât borderoul. ",""),"")))</f>
        <v/>
      </c>
    </row>
    <row r="159" spans="1:11" x14ac:dyDescent="0.2">
      <c r="A159" s="1" t="str">
        <f t="shared" si="12"/>
        <v/>
      </c>
      <c r="B159" s="21"/>
      <c r="C159" s="22" t="str">
        <f>IF(B159="","",COUNTIF(INDEX($B:$B,5):B159,B159))</f>
        <v/>
      </c>
      <c r="D159" s="21"/>
      <c r="E159" s="13" t="str">
        <f t="shared" si="13"/>
        <v/>
      </c>
      <c r="F159" s="22" t="str">
        <f t="shared" si="14"/>
        <v/>
      </c>
      <c r="G159" s="14"/>
      <c r="H159" s="15" t="str">
        <f t="shared" si="15"/>
        <v/>
      </c>
      <c r="I159" s="23" t="str">
        <f t="shared" si="16"/>
        <v/>
      </c>
      <c r="J159" s="13" t="str">
        <f t="shared" si="17"/>
        <v/>
      </c>
      <c r="K159" s="24" t="str">
        <f>IF(B159="","",TRIM(IF(COUNTIF('Registru borderouri'!$B$5:$B$504,B159)=0,"Borderou inexistent în registru. ","")&amp;IF(AND(D159&lt;&gt;"",E159=""),"Cod necunoscut. ","")&amp;IF(N(G159)&lt;=0,"Lipsește cantitatea. ","")&amp;IF(AND(J159&lt;&gt;"",COUNTIF('Registru borderouri'!$B$5:$B$504,B159)&gt;0),IF(J159&lt;&gt;INDEX('Registru borderouri'!$H$5:$H$504,MATCH(B159,'Registru borderouri'!$B$5:$B$504,0)),"Produs de alt tip decât borderoul. ",""),"")))</f>
        <v/>
      </c>
    </row>
    <row r="160" spans="1:11" x14ac:dyDescent="0.2">
      <c r="A160" s="1" t="str">
        <f t="shared" si="12"/>
        <v/>
      </c>
      <c r="B160" s="21"/>
      <c r="C160" s="22" t="str">
        <f>IF(B160="","",COUNTIF(INDEX($B:$B,5):B160,B160))</f>
        <v/>
      </c>
      <c r="D160" s="21"/>
      <c r="E160" s="13" t="str">
        <f t="shared" si="13"/>
        <v/>
      </c>
      <c r="F160" s="22" t="str">
        <f t="shared" si="14"/>
        <v/>
      </c>
      <c r="G160" s="14"/>
      <c r="H160" s="15" t="str">
        <f t="shared" si="15"/>
        <v/>
      </c>
      <c r="I160" s="23" t="str">
        <f t="shared" si="16"/>
        <v/>
      </c>
      <c r="J160" s="13" t="str">
        <f t="shared" si="17"/>
        <v/>
      </c>
      <c r="K160" s="24" t="str">
        <f>IF(B160="","",TRIM(IF(COUNTIF('Registru borderouri'!$B$5:$B$504,B160)=0,"Borderou inexistent în registru. ","")&amp;IF(AND(D160&lt;&gt;"",E160=""),"Cod necunoscut. ","")&amp;IF(N(G160)&lt;=0,"Lipsește cantitatea. ","")&amp;IF(AND(J160&lt;&gt;"",COUNTIF('Registru borderouri'!$B$5:$B$504,B160)&gt;0),IF(J160&lt;&gt;INDEX('Registru borderouri'!$H$5:$H$504,MATCH(B160,'Registru borderouri'!$B$5:$B$504,0)),"Produs de alt tip decât borderoul. ",""),"")))</f>
        <v/>
      </c>
    </row>
    <row r="161" spans="1:11" x14ac:dyDescent="0.2">
      <c r="A161" s="1" t="str">
        <f t="shared" si="12"/>
        <v/>
      </c>
      <c r="B161" s="21"/>
      <c r="C161" s="22" t="str">
        <f>IF(B161="","",COUNTIF(INDEX($B:$B,5):B161,B161))</f>
        <v/>
      </c>
      <c r="D161" s="21"/>
      <c r="E161" s="13" t="str">
        <f t="shared" si="13"/>
        <v/>
      </c>
      <c r="F161" s="22" t="str">
        <f t="shared" si="14"/>
        <v/>
      </c>
      <c r="G161" s="14"/>
      <c r="H161" s="15" t="str">
        <f t="shared" si="15"/>
        <v/>
      </c>
      <c r="I161" s="23" t="str">
        <f t="shared" si="16"/>
        <v/>
      </c>
      <c r="J161" s="13" t="str">
        <f t="shared" si="17"/>
        <v/>
      </c>
      <c r="K161" s="24" t="str">
        <f>IF(B161="","",TRIM(IF(COUNTIF('Registru borderouri'!$B$5:$B$504,B161)=0,"Borderou inexistent în registru. ","")&amp;IF(AND(D161&lt;&gt;"",E161=""),"Cod necunoscut. ","")&amp;IF(N(G161)&lt;=0,"Lipsește cantitatea. ","")&amp;IF(AND(J161&lt;&gt;"",COUNTIF('Registru borderouri'!$B$5:$B$504,B161)&gt;0),IF(J161&lt;&gt;INDEX('Registru borderouri'!$H$5:$H$504,MATCH(B161,'Registru borderouri'!$B$5:$B$504,0)),"Produs de alt tip decât borderoul. ",""),"")))</f>
        <v/>
      </c>
    </row>
    <row r="162" spans="1:11" x14ac:dyDescent="0.2">
      <c r="A162" s="1" t="str">
        <f t="shared" si="12"/>
        <v/>
      </c>
      <c r="B162" s="21"/>
      <c r="C162" s="22" t="str">
        <f>IF(B162="","",COUNTIF(INDEX($B:$B,5):B162,B162))</f>
        <v/>
      </c>
      <c r="D162" s="21"/>
      <c r="E162" s="13" t="str">
        <f t="shared" si="13"/>
        <v/>
      </c>
      <c r="F162" s="22" t="str">
        <f t="shared" si="14"/>
        <v/>
      </c>
      <c r="G162" s="14"/>
      <c r="H162" s="15" t="str">
        <f t="shared" si="15"/>
        <v/>
      </c>
      <c r="I162" s="23" t="str">
        <f t="shared" si="16"/>
        <v/>
      </c>
      <c r="J162" s="13" t="str">
        <f t="shared" si="17"/>
        <v/>
      </c>
      <c r="K162" s="24" t="str">
        <f>IF(B162="","",TRIM(IF(COUNTIF('Registru borderouri'!$B$5:$B$504,B162)=0,"Borderou inexistent în registru. ","")&amp;IF(AND(D162&lt;&gt;"",E162=""),"Cod necunoscut. ","")&amp;IF(N(G162)&lt;=0,"Lipsește cantitatea. ","")&amp;IF(AND(J162&lt;&gt;"",COUNTIF('Registru borderouri'!$B$5:$B$504,B162)&gt;0),IF(J162&lt;&gt;INDEX('Registru borderouri'!$H$5:$H$504,MATCH(B162,'Registru borderouri'!$B$5:$B$504,0)),"Produs de alt tip decât borderoul. ",""),"")))</f>
        <v/>
      </c>
    </row>
    <row r="163" spans="1:11" x14ac:dyDescent="0.2">
      <c r="A163" s="1" t="str">
        <f t="shared" si="12"/>
        <v/>
      </c>
      <c r="B163" s="21"/>
      <c r="C163" s="22" t="str">
        <f>IF(B163="","",COUNTIF(INDEX($B:$B,5):B163,B163))</f>
        <v/>
      </c>
      <c r="D163" s="21"/>
      <c r="E163" s="13" t="str">
        <f t="shared" si="13"/>
        <v/>
      </c>
      <c r="F163" s="22" t="str">
        <f t="shared" si="14"/>
        <v/>
      </c>
      <c r="G163" s="14"/>
      <c r="H163" s="15" t="str">
        <f t="shared" si="15"/>
        <v/>
      </c>
      <c r="I163" s="23" t="str">
        <f t="shared" si="16"/>
        <v/>
      </c>
      <c r="J163" s="13" t="str">
        <f t="shared" si="17"/>
        <v/>
      </c>
      <c r="K163" s="24" t="str">
        <f>IF(B163="","",TRIM(IF(COUNTIF('Registru borderouri'!$B$5:$B$504,B163)=0,"Borderou inexistent în registru. ","")&amp;IF(AND(D163&lt;&gt;"",E163=""),"Cod necunoscut. ","")&amp;IF(N(G163)&lt;=0,"Lipsește cantitatea. ","")&amp;IF(AND(J163&lt;&gt;"",COUNTIF('Registru borderouri'!$B$5:$B$504,B163)&gt;0),IF(J163&lt;&gt;INDEX('Registru borderouri'!$H$5:$H$504,MATCH(B163,'Registru borderouri'!$B$5:$B$504,0)),"Produs de alt tip decât borderoul. ",""),"")))</f>
        <v/>
      </c>
    </row>
    <row r="164" spans="1:11" x14ac:dyDescent="0.2">
      <c r="A164" s="1" t="str">
        <f t="shared" si="12"/>
        <v/>
      </c>
      <c r="B164" s="21"/>
      <c r="C164" s="22" t="str">
        <f>IF(B164="","",COUNTIF(INDEX($B:$B,5):B164,B164))</f>
        <v/>
      </c>
      <c r="D164" s="21"/>
      <c r="E164" s="13" t="str">
        <f t="shared" si="13"/>
        <v/>
      </c>
      <c r="F164" s="22" t="str">
        <f t="shared" si="14"/>
        <v/>
      </c>
      <c r="G164" s="14"/>
      <c r="H164" s="15" t="str">
        <f t="shared" si="15"/>
        <v/>
      </c>
      <c r="I164" s="23" t="str">
        <f t="shared" si="16"/>
        <v/>
      </c>
      <c r="J164" s="13" t="str">
        <f t="shared" si="17"/>
        <v/>
      </c>
      <c r="K164" s="24" t="str">
        <f>IF(B164="","",TRIM(IF(COUNTIF('Registru borderouri'!$B$5:$B$504,B164)=0,"Borderou inexistent în registru. ","")&amp;IF(AND(D164&lt;&gt;"",E164=""),"Cod necunoscut. ","")&amp;IF(N(G164)&lt;=0,"Lipsește cantitatea. ","")&amp;IF(AND(J164&lt;&gt;"",COUNTIF('Registru borderouri'!$B$5:$B$504,B164)&gt;0),IF(J164&lt;&gt;INDEX('Registru borderouri'!$H$5:$H$504,MATCH(B164,'Registru borderouri'!$B$5:$B$504,0)),"Produs de alt tip decât borderoul. ",""),"")))</f>
        <v/>
      </c>
    </row>
    <row r="165" spans="1:11" x14ac:dyDescent="0.2">
      <c r="A165" s="1" t="str">
        <f t="shared" si="12"/>
        <v/>
      </c>
      <c r="B165" s="21"/>
      <c r="C165" s="22" t="str">
        <f>IF(B165="","",COUNTIF(INDEX($B:$B,5):B165,B165))</f>
        <v/>
      </c>
      <c r="D165" s="21"/>
      <c r="E165" s="13" t="str">
        <f t="shared" si="13"/>
        <v/>
      </c>
      <c r="F165" s="22" t="str">
        <f t="shared" si="14"/>
        <v/>
      </c>
      <c r="G165" s="14"/>
      <c r="H165" s="15" t="str">
        <f t="shared" si="15"/>
        <v/>
      </c>
      <c r="I165" s="23" t="str">
        <f t="shared" si="16"/>
        <v/>
      </c>
      <c r="J165" s="13" t="str">
        <f t="shared" si="17"/>
        <v/>
      </c>
      <c r="K165" s="24" t="str">
        <f>IF(B165="","",TRIM(IF(COUNTIF('Registru borderouri'!$B$5:$B$504,B165)=0,"Borderou inexistent în registru. ","")&amp;IF(AND(D165&lt;&gt;"",E165=""),"Cod necunoscut. ","")&amp;IF(N(G165)&lt;=0,"Lipsește cantitatea. ","")&amp;IF(AND(J165&lt;&gt;"",COUNTIF('Registru borderouri'!$B$5:$B$504,B165)&gt;0),IF(J165&lt;&gt;INDEX('Registru borderouri'!$H$5:$H$504,MATCH(B165,'Registru borderouri'!$B$5:$B$504,0)),"Produs de alt tip decât borderoul. ",""),"")))</f>
        <v/>
      </c>
    </row>
    <row r="166" spans="1:11" x14ac:dyDescent="0.2">
      <c r="A166" s="1" t="str">
        <f t="shared" si="12"/>
        <v/>
      </c>
      <c r="B166" s="21"/>
      <c r="C166" s="22" t="str">
        <f>IF(B166="","",COUNTIF(INDEX($B:$B,5):B166,B166))</f>
        <v/>
      </c>
      <c r="D166" s="21"/>
      <c r="E166" s="13" t="str">
        <f t="shared" si="13"/>
        <v/>
      </c>
      <c r="F166" s="22" t="str">
        <f t="shared" si="14"/>
        <v/>
      </c>
      <c r="G166" s="14"/>
      <c r="H166" s="15" t="str">
        <f t="shared" si="15"/>
        <v/>
      </c>
      <c r="I166" s="23" t="str">
        <f t="shared" si="16"/>
        <v/>
      </c>
      <c r="J166" s="13" t="str">
        <f t="shared" si="17"/>
        <v/>
      </c>
      <c r="K166" s="24" t="str">
        <f>IF(B166="","",TRIM(IF(COUNTIF('Registru borderouri'!$B$5:$B$504,B166)=0,"Borderou inexistent în registru. ","")&amp;IF(AND(D166&lt;&gt;"",E166=""),"Cod necunoscut. ","")&amp;IF(N(G166)&lt;=0,"Lipsește cantitatea. ","")&amp;IF(AND(J166&lt;&gt;"",COUNTIF('Registru borderouri'!$B$5:$B$504,B166)&gt;0),IF(J166&lt;&gt;INDEX('Registru borderouri'!$H$5:$H$504,MATCH(B166,'Registru borderouri'!$B$5:$B$504,0)),"Produs de alt tip decât borderoul. ",""),"")))</f>
        <v/>
      </c>
    </row>
    <row r="167" spans="1:11" x14ac:dyDescent="0.2">
      <c r="A167" s="1" t="str">
        <f t="shared" si="12"/>
        <v/>
      </c>
      <c r="B167" s="21"/>
      <c r="C167" s="22" t="str">
        <f>IF(B167="","",COUNTIF(INDEX($B:$B,5):B167,B167))</f>
        <v/>
      </c>
      <c r="D167" s="21"/>
      <c r="E167" s="13" t="str">
        <f t="shared" si="13"/>
        <v/>
      </c>
      <c r="F167" s="22" t="str">
        <f t="shared" si="14"/>
        <v/>
      </c>
      <c r="G167" s="14"/>
      <c r="H167" s="15" t="str">
        <f t="shared" si="15"/>
        <v/>
      </c>
      <c r="I167" s="23" t="str">
        <f t="shared" si="16"/>
        <v/>
      </c>
      <c r="J167" s="13" t="str">
        <f t="shared" si="17"/>
        <v/>
      </c>
      <c r="K167" s="24" t="str">
        <f>IF(B167="","",TRIM(IF(COUNTIF('Registru borderouri'!$B$5:$B$504,B167)=0,"Borderou inexistent în registru. ","")&amp;IF(AND(D167&lt;&gt;"",E167=""),"Cod necunoscut. ","")&amp;IF(N(G167)&lt;=0,"Lipsește cantitatea. ","")&amp;IF(AND(J167&lt;&gt;"",COUNTIF('Registru borderouri'!$B$5:$B$504,B167)&gt;0),IF(J167&lt;&gt;INDEX('Registru borderouri'!$H$5:$H$504,MATCH(B167,'Registru borderouri'!$B$5:$B$504,0)),"Produs de alt tip decât borderoul. ",""),"")))</f>
        <v/>
      </c>
    </row>
    <row r="168" spans="1:11" x14ac:dyDescent="0.2">
      <c r="A168" s="1" t="str">
        <f t="shared" si="12"/>
        <v/>
      </c>
      <c r="B168" s="21"/>
      <c r="C168" s="22" t="str">
        <f>IF(B168="","",COUNTIF(INDEX($B:$B,5):B168,B168))</f>
        <v/>
      </c>
      <c r="D168" s="21"/>
      <c r="E168" s="13" t="str">
        <f t="shared" si="13"/>
        <v/>
      </c>
      <c r="F168" s="22" t="str">
        <f t="shared" si="14"/>
        <v/>
      </c>
      <c r="G168" s="14"/>
      <c r="H168" s="15" t="str">
        <f t="shared" si="15"/>
        <v/>
      </c>
      <c r="I168" s="23" t="str">
        <f t="shared" si="16"/>
        <v/>
      </c>
      <c r="J168" s="13" t="str">
        <f t="shared" si="17"/>
        <v/>
      </c>
      <c r="K168" s="24" t="str">
        <f>IF(B168="","",TRIM(IF(COUNTIF('Registru borderouri'!$B$5:$B$504,B168)=0,"Borderou inexistent în registru. ","")&amp;IF(AND(D168&lt;&gt;"",E168=""),"Cod necunoscut. ","")&amp;IF(N(G168)&lt;=0,"Lipsește cantitatea. ","")&amp;IF(AND(J168&lt;&gt;"",COUNTIF('Registru borderouri'!$B$5:$B$504,B168)&gt;0),IF(J168&lt;&gt;INDEX('Registru borderouri'!$H$5:$H$504,MATCH(B168,'Registru borderouri'!$B$5:$B$504,0)),"Produs de alt tip decât borderoul. ",""),"")))</f>
        <v/>
      </c>
    </row>
    <row r="169" spans="1:11" x14ac:dyDescent="0.2">
      <c r="A169" s="1" t="str">
        <f t="shared" si="12"/>
        <v/>
      </c>
      <c r="B169" s="21"/>
      <c r="C169" s="22" t="str">
        <f>IF(B169="","",COUNTIF(INDEX($B:$B,5):B169,B169))</f>
        <v/>
      </c>
      <c r="D169" s="21"/>
      <c r="E169" s="13" t="str">
        <f t="shared" si="13"/>
        <v/>
      </c>
      <c r="F169" s="22" t="str">
        <f t="shared" si="14"/>
        <v/>
      </c>
      <c r="G169" s="14"/>
      <c r="H169" s="15" t="str">
        <f t="shared" si="15"/>
        <v/>
      </c>
      <c r="I169" s="23" t="str">
        <f t="shared" si="16"/>
        <v/>
      </c>
      <c r="J169" s="13" t="str">
        <f t="shared" si="17"/>
        <v/>
      </c>
      <c r="K169" s="24" t="str">
        <f>IF(B169="","",TRIM(IF(COUNTIF('Registru borderouri'!$B$5:$B$504,B169)=0,"Borderou inexistent în registru. ","")&amp;IF(AND(D169&lt;&gt;"",E169=""),"Cod necunoscut. ","")&amp;IF(N(G169)&lt;=0,"Lipsește cantitatea. ","")&amp;IF(AND(J169&lt;&gt;"",COUNTIF('Registru borderouri'!$B$5:$B$504,B169)&gt;0),IF(J169&lt;&gt;INDEX('Registru borderouri'!$H$5:$H$504,MATCH(B169,'Registru borderouri'!$B$5:$B$504,0)),"Produs de alt tip decât borderoul. ",""),"")))</f>
        <v/>
      </c>
    </row>
    <row r="170" spans="1:11" x14ac:dyDescent="0.2">
      <c r="A170" s="1" t="str">
        <f t="shared" si="12"/>
        <v/>
      </c>
      <c r="B170" s="21"/>
      <c r="C170" s="22" t="str">
        <f>IF(B170="","",COUNTIF(INDEX($B:$B,5):B170,B170))</f>
        <v/>
      </c>
      <c r="D170" s="21"/>
      <c r="E170" s="13" t="str">
        <f t="shared" si="13"/>
        <v/>
      </c>
      <c r="F170" s="22" t="str">
        <f t="shared" si="14"/>
        <v/>
      </c>
      <c r="G170" s="14"/>
      <c r="H170" s="15" t="str">
        <f t="shared" si="15"/>
        <v/>
      </c>
      <c r="I170" s="23" t="str">
        <f t="shared" si="16"/>
        <v/>
      </c>
      <c r="J170" s="13" t="str">
        <f t="shared" si="17"/>
        <v/>
      </c>
      <c r="K170" s="24" t="str">
        <f>IF(B170="","",TRIM(IF(COUNTIF('Registru borderouri'!$B$5:$B$504,B170)=0,"Borderou inexistent în registru. ","")&amp;IF(AND(D170&lt;&gt;"",E170=""),"Cod necunoscut. ","")&amp;IF(N(G170)&lt;=0,"Lipsește cantitatea. ","")&amp;IF(AND(J170&lt;&gt;"",COUNTIF('Registru borderouri'!$B$5:$B$504,B170)&gt;0),IF(J170&lt;&gt;INDEX('Registru borderouri'!$H$5:$H$504,MATCH(B170,'Registru borderouri'!$B$5:$B$504,0)),"Produs de alt tip decât borderoul. ",""),"")))</f>
        <v/>
      </c>
    </row>
    <row r="171" spans="1:11" x14ac:dyDescent="0.2">
      <c r="A171" s="1" t="str">
        <f t="shared" si="12"/>
        <v/>
      </c>
      <c r="B171" s="21"/>
      <c r="C171" s="22" t="str">
        <f>IF(B171="","",COUNTIF(INDEX($B:$B,5):B171,B171))</f>
        <v/>
      </c>
      <c r="D171" s="21"/>
      <c r="E171" s="13" t="str">
        <f t="shared" si="13"/>
        <v/>
      </c>
      <c r="F171" s="22" t="str">
        <f t="shared" si="14"/>
        <v/>
      </c>
      <c r="G171" s="14"/>
      <c r="H171" s="15" t="str">
        <f t="shared" si="15"/>
        <v/>
      </c>
      <c r="I171" s="23" t="str">
        <f t="shared" si="16"/>
        <v/>
      </c>
      <c r="J171" s="13" t="str">
        <f t="shared" si="17"/>
        <v/>
      </c>
      <c r="K171" s="24" t="str">
        <f>IF(B171="","",TRIM(IF(COUNTIF('Registru borderouri'!$B$5:$B$504,B171)=0,"Borderou inexistent în registru. ","")&amp;IF(AND(D171&lt;&gt;"",E171=""),"Cod necunoscut. ","")&amp;IF(N(G171)&lt;=0,"Lipsește cantitatea. ","")&amp;IF(AND(J171&lt;&gt;"",COUNTIF('Registru borderouri'!$B$5:$B$504,B171)&gt;0),IF(J171&lt;&gt;INDEX('Registru borderouri'!$H$5:$H$504,MATCH(B171,'Registru borderouri'!$B$5:$B$504,0)),"Produs de alt tip decât borderoul. ",""),"")))</f>
        <v/>
      </c>
    </row>
    <row r="172" spans="1:11" x14ac:dyDescent="0.2">
      <c r="A172" s="1" t="str">
        <f t="shared" si="12"/>
        <v/>
      </c>
      <c r="B172" s="21"/>
      <c r="C172" s="22" t="str">
        <f>IF(B172="","",COUNTIF(INDEX($B:$B,5):B172,B172))</f>
        <v/>
      </c>
      <c r="D172" s="21"/>
      <c r="E172" s="13" t="str">
        <f t="shared" si="13"/>
        <v/>
      </c>
      <c r="F172" s="22" t="str">
        <f t="shared" si="14"/>
        <v/>
      </c>
      <c r="G172" s="14"/>
      <c r="H172" s="15" t="str">
        <f t="shared" si="15"/>
        <v/>
      </c>
      <c r="I172" s="23" t="str">
        <f t="shared" si="16"/>
        <v/>
      </c>
      <c r="J172" s="13" t="str">
        <f t="shared" si="17"/>
        <v/>
      </c>
      <c r="K172" s="24" t="str">
        <f>IF(B172="","",TRIM(IF(COUNTIF('Registru borderouri'!$B$5:$B$504,B172)=0,"Borderou inexistent în registru. ","")&amp;IF(AND(D172&lt;&gt;"",E172=""),"Cod necunoscut. ","")&amp;IF(N(G172)&lt;=0,"Lipsește cantitatea. ","")&amp;IF(AND(J172&lt;&gt;"",COUNTIF('Registru borderouri'!$B$5:$B$504,B172)&gt;0),IF(J172&lt;&gt;INDEX('Registru borderouri'!$H$5:$H$504,MATCH(B172,'Registru borderouri'!$B$5:$B$504,0)),"Produs de alt tip decât borderoul. ",""),"")))</f>
        <v/>
      </c>
    </row>
    <row r="173" spans="1:11" x14ac:dyDescent="0.2">
      <c r="A173" s="1" t="str">
        <f t="shared" si="12"/>
        <v/>
      </c>
      <c r="B173" s="21"/>
      <c r="C173" s="22" t="str">
        <f>IF(B173="","",COUNTIF(INDEX($B:$B,5):B173,B173))</f>
        <v/>
      </c>
      <c r="D173" s="21"/>
      <c r="E173" s="13" t="str">
        <f t="shared" si="13"/>
        <v/>
      </c>
      <c r="F173" s="22" t="str">
        <f t="shared" si="14"/>
        <v/>
      </c>
      <c r="G173" s="14"/>
      <c r="H173" s="15" t="str">
        <f t="shared" si="15"/>
        <v/>
      </c>
      <c r="I173" s="23" t="str">
        <f t="shared" si="16"/>
        <v/>
      </c>
      <c r="J173" s="13" t="str">
        <f t="shared" si="17"/>
        <v/>
      </c>
      <c r="K173" s="24" t="str">
        <f>IF(B173="","",TRIM(IF(COUNTIF('Registru borderouri'!$B$5:$B$504,B173)=0,"Borderou inexistent în registru. ","")&amp;IF(AND(D173&lt;&gt;"",E173=""),"Cod necunoscut. ","")&amp;IF(N(G173)&lt;=0,"Lipsește cantitatea. ","")&amp;IF(AND(J173&lt;&gt;"",COUNTIF('Registru borderouri'!$B$5:$B$504,B173)&gt;0),IF(J173&lt;&gt;INDEX('Registru borderouri'!$H$5:$H$504,MATCH(B173,'Registru borderouri'!$B$5:$B$504,0)),"Produs de alt tip decât borderoul. ",""),"")))</f>
        <v/>
      </c>
    </row>
    <row r="174" spans="1:11" x14ac:dyDescent="0.2">
      <c r="A174" s="1" t="str">
        <f t="shared" si="12"/>
        <v/>
      </c>
      <c r="B174" s="21"/>
      <c r="C174" s="22" t="str">
        <f>IF(B174="","",COUNTIF(INDEX($B:$B,5):B174,B174))</f>
        <v/>
      </c>
      <c r="D174" s="21"/>
      <c r="E174" s="13" t="str">
        <f t="shared" si="13"/>
        <v/>
      </c>
      <c r="F174" s="22" t="str">
        <f t="shared" si="14"/>
        <v/>
      </c>
      <c r="G174" s="14"/>
      <c r="H174" s="15" t="str">
        <f t="shared" si="15"/>
        <v/>
      </c>
      <c r="I174" s="23" t="str">
        <f t="shared" si="16"/>
        <v/>
      </c>
      <c r="J174" s="13" t="str">
        <f t="shared" si="17"/>
        <v/>
      </c>
      <c r="K174" s="24" t="str">
        <f>IF(B174="","",TRIM(IF(COUNTIF('Registru borderouri'!$B$5:$B$504,B174)=0,"Borderou inexistent în registru. ","")&amp;IF(AND(D174&lt;&gt;"",E174=""),"Cod necunoscut. ","")&amp;IF(N(G174)&lt;=0,"Lipsește cantitatea. ","")&amp;IF(AND(J174&lt;&gt;"",COUNTIF('Registru borderouri'!$B$5:$B$504,B174)&gt;0),IF(J174&lt;&gt;INDEX('Registru borderouri'!$H$5:$H$504,MATCH(B174,'Registru borderouri'!$B$5:$B$504,0)),"Produs de alt tip decât borderoul. ",""),"")))</f>
        <v/>
      </c>
    </row>
    <row r="175" spans="1:11" x14ac:dyDescent="0.2">
      <c r="A175" s="1" t="str">
        <f t="shared" si="12"/>
        <v/>
      </c>
      <c r="B175" s="21"/>
      <c r="C175" s="22" t="str">
        <f>IF(B175="","",COUNTIF(INDEX($B:$B,5):B175,B175))</f>
        <v/>
      </c>
      <c r="D175" s="21"/>
      <c r="E175" s="13" t="str">
        <f t="shared" si="13"/>
        <v/>
      </c>
      <c r="F175" s="22" t="str">
        <f t="shared" si="14"/>
        <v/>
      </c>
      <c r="G175" s="14"/>
      <c r="H175" s="15" t="str">
        <f t="shared" si="15"/>
        <v/>
      </c>
      <c r="I175" s="23" t="str">
        <f t="shared" si="16"/>
        <v/>
      </c>
      <c r="J175" s="13" t="str">
        <f t="shared" si="17"/>
        <v/>
      </c>
      <c r="K175" s="24" t="str">
        <f>IF(B175="","",TRIM(IF(COUNTIF('Registru borderouri'!$B$5:$B$504,B175)=0,"Borderou inexistent în registru. ","")&amp;IF(AND(D175&lt;&gt;"",E175=""),"Cod necunoscut. ","")&amp;IF(N(G175)&lt;=0,"Lipsește cantitatea. ","")&amp;IF(AND(J175&lt;&gt;"",COUNTIF('Registru borderouri'!$B$5:$B$504,B175)&gt;0),IF(J175&lt;&gt;INDEX('Registru borderouri'!$H$5:$H$504,MATCH(B175,'Registru borderouri'!$B$5:$B$504,0)),"Produs de alt tip decât borderoul. ",""),"")))</f>
        <v/>
      </c>
    </row>
    <row r="176" spans="1:11" x14ac:dyDescent="0.2">
      <c r="A176" s="1" t="str">
        <f t="shared" si="12"/>
        <v/>
      </c>
      <c r="B176" s="21"/>
      <c r="C176" s="22" t="str">
        <f>IF(B176="","",COUNTIF(INDEX($B:$B,5):B176,B176))</f>
        <v/>
      </c>
      <c r="D176" s="21"/>
      <c r="E176" s="13" t="str">
        <f t="shared" si="13"/>
        <v/>
      </c>
      <c r="F176" s="22" t="str">
        <f t="shared" si="14"/>
        <v/>
      </c>
      <c r="G176" s="14"/>
      <c r="H176" s="15" t="str">
        <f t="shared" si="15"/>
        <v/>
      </c>
      <c r="I176" s="23" t="str">
        <f t="shared" si="16"/>
        <v/>
      </c>
      <c r="J176" s="13" t="str">
        <f t="shared" si="17"/>
        <v/>
      </c>
      <c r="K176" s="24" t="str">
        <f>IF(B176="","",TRIM(IF(COUNTIF('Registru borderouri'!$B$5:$B$504,B176)=0,"Borderou inexistent în registru. ","")&amp;IF(AND(D176&lt;&gt;"",E176=""),"Cod necunoscut. ","")&amp;IF(N(G176)&lt;=0,"Lipsește cantitatea. ","")&amp;IF(AND(J176&lt;&gt;"",COUNTIF('Registru borderouri'!$B$5:$B$504,B176)&gt;0),IF(J176&lt;&gt;INDEX('Registru borderouri'!$H$5:$H$504,MATCH(B176,'Registru borderouri'!$B$5:$B$504,0)),"Produs de alt tip decât borderoul. ",""),"")))</f>
        <v/>
      </c>
    </row>
    <row r="177" spans="1:11" x14ac:dyDescent="0.2">
      <c r="A177" s="1" t="str">
        <f t="shared" si="12"/>
        <v/>
      </c>
      <c r="B177" s="21"/>
      <c r="C177" s="22" t="str">
        <f>IF(B177="","",COUNTIF(INDEX($B:$B,5):B177,B177))</f>
        <v/>
      </c>
      <c r="D177" s="21"/>
      <c r="E177" s="13" t="str">
        <f t="shared" si="13"/>
        <v/>
      </c>
      <c r="F177" s="22" t="str">
        <f t="shared" si="14"/>
        <v/>
      </c>
      <c r="G177" s="14"/>
      <c r="H177" s="15" t="str">
        <f t="shared" si="15"/>
        <v/>
      </c>
      <c r="I177" s="23" t="str">
        <f t="shared" si="16"/>
        <v/>
      </c>
      <c r="J177" s="13" t="str">
        <f t="shared" si="17"/>
        <v/>
      </c>
      <c r="K177" s="24" t="str">
        <f>IF(B177="","",TRIM(IF(COUNTIF('Registru borderouri'!$B$5:$B$504,B177)=0,"Borderou inexistent în registru. ","")&amp;IF(AND(D177&lt;&gt;"",E177=""),"Cod necunoscut. ","")&amp;IF(N(G177)&lt;=0,"Lipsește cantitatea. ","")&amp;IF(AND(J177&lt;&gt;"",COUNTIF('Registru borderouri'!$B$5:$B$504,B177)&gt;0),IF(J177&lt;&gt;INDEX('Registru borderouri'!$H$5:$H$504,MATCH(B177,'Registru borderouri'!$B$5:$B$504,0)),"Produs de alt tip decât borderoul. ",""),"")))</f>
        <v/>
      </c>
    </row>
    <row r="178" spans="1:11" x14ac:dyDescent="0.2">
      <c r="A178" s="1" t="str">
        <f t="shared" si="12"/>
        <v/>
      </c>
      <c r="B178" s="21"/>
      <c r="C178" s="22" t="str">
        <f>IF(B178="","",COUNTIF(INDEX($B:$B,5):B178,B178))</f>
        <v/>
      </c>
      <c r="D178" s="21"/>
      <c r="E178" s="13" t="str">
        <f t="shared" si="13"/>
        <v/>
      </c>
      <c r="F178" s="22" t="str">
        <f t="shared" si="14"/>
        <v/>
      </c>
      <c r="G178" s="14"/>
      <c r="H178" s="15" t="str">
        <f t="shared" si="15"/>
        <v/>
      </c>
      <c r="I178" s="23" t="str">
        <f t="shared" si="16"/>
        <v/>
      </c>
      <c r="J178" s="13" t="str">
        <f t="shared" si="17"/>
        <v/>
      </c>
      <c r="K178" s="24" t="str">
        <f>IF(B178="","",TRIM(IF(COUNTIF('Registru borderouri'!$B$5:$B$504,B178)=0,"Borderou inexistent în registru. ","")&amp;IF(AND(D178&lt;&gt;"",E178=""),"Cod necunoscut. ","")&amp;IF(N(G178)&lt;=0,"Lipsește cantitatea. ","")&amp;IF(AND(J178&lt;&gt;"",COUNTIF('Registru borderouri'!$B$5:$B$504,B178)&gt;0),IF(J178&lt;&gt;INDEX('Registru borderouri'!$H$5:$H$504,MATCH(B178,'Registru borderouri'!$B$5:$B$504,0)),"Produs de alt tip decât borderoul. ",""),"")))</f>
        <v/>
      </c>
    </row>
    <row r="179" spans="1:11" x14ac:dyDescent="0.2">
      <c r="A179" s="1" t="str">
        <f t="shared" si="12"/>
        <v/>
      </c>
      <c r="B179" s="21"/>
      <c r="C179" s="22" t="str">
        <f>IF(B179="","",COUNTIF(INDEX($B:$B,5):B179,B179))</f>
        <v/>
      </c>
      <c r="D179" s="21"/>
      <c r="E179" s="13" t="str">
        <f t="shared" si="13"/>
        <v/>
      </c>
      <c r="F179" s="22" t="str">
        <f t="shared" si="14"/>
        <v/>
      </c>
      <c r="G179" s="14"/>
      <c r="H179" s="15" t="str">
        <f t="shared" si="15"/>
        <v/>
      </c>
      <c r="I179" s="23" t="str">
        <f t="shared" si="16"/>
        <v/>
      </c>
      <c r="J179" s="13" t="str">
        <f t="shared" si="17"/>
        <v/>
      </c>
      <c r="K179" s="24" t="str">
        <f>IF(B179="","",TRIM(IF(COUNTIF('Registru borderouri'!$B$5:$B$504,B179)=0,"Borderou inexistent în registru. ","")&amp;IF(AND(D179&lt;&gt;"",E179=""),"Cod necunoscut. ","")&amp;IF(N(G179)&lt;=0,"Lipsește cantitatea. ","")&amp;IF(AND(J179&lt;&gt;"",COUNTIF('Registru borderouri'!$B$5:$B$504,B179)&gt;0),IF(J179&lt;&gt;INDEX('Registru borderouri'!$H$5:$H$504,MATCH(B179,'Registru borderouri'!$B$5:$B$504,0)),"Produs de alt tip decât borderoul. ",""),"")))</f>
        <v/>
      </c>
    </row>
    <row r="180" spans="1:11" x14ac:dyDescent="0.2">
      <c r="A180" s="1" t="str">
        <f t="shared" si="12"/>
        <v/>
      </c>
      <c r="B180" s="21"/>
      <c r="C180" s="22" t="str">
        <f>IF(B180="","",COUNTIF(INDEX($B:$B,5):B180,B180))</f>
        <v/>
      </c>
      <c r="D180" s="21"/>
      <c r="E180" s="13" t="str">
        <f t="shared" si="13"/>
        <v/>
      </c>
      <c r="F180" s="22" t="str">
        <f t="shared" si="14"/>
        <v/>
      </c>
      <c r="G180" s="14"/>
      <c r="H180" s="15" t="str">
        <f t="shared" si="15"/>
        <v/>
      </c>
      <c r="I180" s="23" t="str">
        <f t="shared" si="16"/>
        <v/>
      </c>
      <c r="J180" s="13" t="str">
        <f t="shared" si="17"/>
        <v/>
      </c>
      <c r="K180" s="24" t="str">
        <f>IF(B180="","",TRIM(IF(COUNTIF('Registru borderouri'!$B$5:$B$504,B180)=0,"Borderou inexistent în registru. ","")&amp;IF(AND(D180&lt;&gt;"",E180=""),"Cod necunoscut. ","")&amp;IF(N(G180)&lt;=0,"Lipsește cantitatea. ","")&amp;IF(AND(J180&lt;&gt;"",COUNTIF('Registru borderouri'!$B$5:$B$504,B180)&gt;0),IF(J180&lt;&gt;INDEX('Registru borderouri'!$H$5:$H$504,MATCH(B180,'Registru borderouri'!$B$5:$B$504,0)),"Produs de alt tip decât borderoul. ",""),"")))</f>
        <v/>
      </c>
    </row>
    <row r="181" spans="1:11" x14ac:dyDescent="0.2">
      <c r="A181" s="1" t="str">
        <f t="shared" si="12"/>
        <v/>
      </c>
      <c r="B181" s="21"/>
      <c r="C181" s="22" t="str">
        <f>IF(B181="","",COUNTIF(INDEX($B:$B,5):B181,B181))</f>
        <v/>
      </c>
      <c r="D181" s="21"/>
      <c r="E181" s="13" t="str">
        <f t="shared" si="13"/>
        <v/>
      </c>
      <c r="F181" s="22" t="str">
        <f t="shared" si="14"/>
        <v/>
      </c>
      <c r="G181" s="14"/>
      <c r="H181" s="15" t="str">
        <f t="shared" si="15"/>
        <v/>
      </c>
      <c r="I181" s="23" t="str">
        <f t="shared" si="16"/>
        <v/>
      </c>
      <c r="J181" s="13" t="str">
        <f t="shared" si="17"/>
        <v/>
      </c>
      <c r="K181" s="24" t="str">
        <f>IF(B181="","",TRIM(IF(COUNTIF('Registru borderouri'!$B$5:$B$504,B181)=0,"Borderou inexistent în registru. ","")&amp;IF(AND(D181&lt;&gt;"",E181=""),"Cod necunoscut. ","")&amp;IF(N(G181)&lt;=0,"Lipsește cantitatea. ","")&amp;IF(AND(J181&lt;&gt;"",COUNTIF('Registru borderouri'!$B$5:$B$504,B181)&gt;0),IF(J181&lt;&gt;INDEX('Registru borderouri'!$H$5:$H$504,MATCH(B181,'Registru borderouri'!$B$5:$B$504,0)),"Produs de alt tip decât borderoul. ",""),"")))</f>
        <v/>
      </c>
    </row>
    <row r="182" spans="1:11" x14ac:dyDescent="0.2">
      <c r="A182" s="1" t="str">
        <f t="shared" si="12"/>
        <v/>
      </c>
      <c r="B182" s="21"/>
      <c r="C182" s="22" t="str">
        <f>IF(B182="","",COUNTIF(INDEX($B:$B,5):B182,B182))</f>
        <v/>
      </c>
      <c r="D182" s="21"/>
      <c r="E182" s="13" t="str">
        <f t="shared" si="13"/>
        <v/>
      </c>
      <c r="F182" s="22" t="str">
        <f t="shared" si="14"/>
        <v/>
      </c>
      <c r="G182" s="14"/>
      <c r="H182" s="15" t="str">
        <f t="shared" si="15"/>
        <v/>
      </c>
      <c r="I182" s="23" t="str">
        <f t="shared" si="16"/>
        <v/>
      </c>
      <c r="J182" s="13" t="str">
        <f t="shared" si="17"/>
        <v/>
      </c>
      <c r="K182" s="24" t="str">
        <f>IF(B182="","",TRIM(IF(COUNTIF('Registru borderouri'!$B$5:$B$504,B182)=0,"Borderou inexistent în registru. ","")&amp;IF(AND(D182&lt;&gt;"",E182=""),"Cod necunoscut. ","")&amp;IF(N(G182)&lt;=0,"Lipsește cantitatea. ","")&amp;IF(AND(J182&lt;&gt;"",COUNTIF('Registru borderouri'!$B$5:$B$504,B182)&gt;0),IF(J182&lt;&gt;INDEX('Registru borderouri'!$H$5:$H$504,MATCH(B182,'Registru borderouri'!$B$5:$B$504,0)),"Produs de alt tip decât borderoul. ",""),"")))</f>
        <v/>
      </c>
    </row>
    <row r="183" spans="1:11" x14ac:dyDescent="0.2">
      <c r="A183" s="1" t="str">
        <f t="shared" si="12"/>
        <v/>
      </c>
      <c r="B183" s="21"/>
      <c r="C183" s="22" t="str">
        <f>IF(B183="","",COUNTIF(INDEX($B:$B,5):B183,B183))</f>
        <v/>
      </c>
      <c r="D183" s="21"/>
      <c r="E183" s="13" t="str">
        <f t="shared" si="13"/>
        <v/>
      </c>
      <c r="F183" s="22" t="str">
        <f t="shared" si="14"/>
        <v/>
      </c>
      <c r="G183" s="14"/>
      <c r="H183" s="15" t="str">
        <f t="shared" si="15"/>
        <v/>
      </c>
      <c r="I183" s="23" t="str">
        <f t="shared" si="16"/>
        <v/>
      </c>
      <c r="J183" s="13" t="str">
        <f t="shared" si="17"/>
        <v/>
      </c>
      <c r="K183" s="24" t="str">
        <f>IF(B183="","",TRIM(IF(COUNTIF('Registru borderouri'!$B$5:$B$504,B183)=0,"Borderou inexistent în registru. ","")&amp;IF(AND(D183&lt;&gt;"",E183=""),"Cod necunoscut. ","")&amp;IF(N(G183)&lt;=0,"Lipsește cantitatea. ","")&amp;IF(AND(J183&lt;&gt;"",COUNTIF('Registru borderouri'!$B$5:$B$504,B183)&gt;0),IF(J183&lt;&gt;INDEX('Registru borderouri'!$H$5:$H$504,MATCH(B183,'Registru borderouri'!$B$5:$B$504,0)),"Produs de alt tip decât borderoul. ",""),"")))</f>
        <v/>
      </c>
    </row>
    <row r="184" spans="1:11" x14ac:dyDescent="0.2">
      <c r="A184" s="1" t="str">
        <f t="shared" si="12"/>
        <v/>
      </c>
      <c r="B184" s="21"/>
      <c r="C184" s="22" t="str">
        <f>IF(B184="","",COUNTIF(INDEX($B:$B,5):B184,B184))</f>
        <v/>
      </c>
      <c r="D184" s="21"/>
      <c r="E184" s="13" t="str">
        <f t="shared" si="13"/>
        <v/>
      </c>
      <c r="F184" s="22" t="str">
        <f t="shared" si="14"/>
        <v/>
      </c>
      <c r="G184" s="14"/>
      <c r="H184" s="15" t="str">
        <f t="shared" si="15"/>
        <v/>
      </c>
      <c r="I184" s="23" t="str">
        <f t="shared" si="16"/>
        <v/>
      </c>
      <c r="J184" s="13" t="str">
        <f t="shared" si="17"/>
        <v/>
      </c>
      <c r="K184" s="24" t="str">
        <f>IF(B184="","",TRIM(IF(COUNTIF('Registru borderouri'!$B$5:$B$504,B184)=0,"Borderou inexistent în registru. ","")&amp;IF(AND(D184&lt;&gt;"",E184=""),"Cod necunoscut. ","")&amp;IF(N(G184)&lt;=0,"Lipsește cantitatea. ","")&amp;IF(AND(J184&lt;&gt;"",COUNTIF('Registru borderouri'!$B$5:$B$504,B184)&gt;0),IF(J184&lt;&gt;INDEX('Registru borderouri'!$H$5:$H$504,MATCH(B184,'Registru borderouri'!$B$5:$B$504,0)),"Produs de alt tip decât borderoul. ",""),"")))</f>
        <v/>
      </c>
    </row>
    <row r="185" spans="1:11" x14ac:dyDescent="0.2">
      <c r="A185" s="1" t="str">
        <f t="shared" si="12"/>
        <v/>
      </c>
      <c r="B185" s="21"/>
      <c r="C185" s="22" t="str">
        <f>IF(B185="","",COUNTIF(INDEX($B:$B,5):B185,B185))</f>
        <v/>
      </c>
      <c r="D185" s="21"/>
      <c r="E185" s="13" t="str">
        <f t="shared" si="13"/>
        <v/>
      </c>
      <c r="F185" s="22" t="str">
        <f t="shared" si="14"/>
        <v/>
      </c>
      <c r="G185" s="14"/>
      <c r="H185" s="15" t="str">
        <f t="shared" si="15"/>
        <v/>
      </c>
      <c r="I185" s="23" t="str">
        <f t="shared" si="16"/>
        <v/>
      </c>
      <c r="J185" s="13" t="str">
        <f t="shared" si="17"/>
        <v/>
      </c>
      <c r="K185" s="24" t="str">
        <f>IF(B185="","",TRIM(IF(COUNTIF('Registru borderouri'!$B$5:$B$504,B185)=0,"Borderou inexistent în registru. ","")&amp;IF(AND(D185&lt;&gt;"",E185=""),"Cod necunoscut. ","")&amp;IF(N(G185)&lt;=0,"Lipsește cantitatea. ","")&amp;IF(AND(J185&lt;&gt;"",COUNTIF('Registru borderouri'!$B$5:$B$504,B185)&gt;0),IF(J185&lt;&gt;INDEX('Registru borderouri'!$H$5:$H$504,MATCH(B185,'Registru borderouri'!$B$5:$B$504,0)),"Produs de alt tip decât borderoul. ",""),"")))</f>
        <v/>
      </c>
    </row>
    <row r="186" spans="1:11" x14ac:dyDescent="0.2">
      <c r="A186" s="1" t="str">
        <f t="shared" si="12"/>
        <v/>
      </c>
      <c r="B186" s="21"/>
      <c r="C186" s="22" t="str">
        <f>IF(B186="","",COUNTIF(INDEX($B:$B,5):B186,B186))</f>
        <v/>
      </c>
      <c r="D186" s="21"/>
      <c r="E186" s="13" t="str">
        <f t="shared" si="13"/>
        <v/>
      </c>
      <c r="F186" s="22" t="str">
        <f t="shared" si="14"/>
        <v/>
      </c>
      <c r="G186" s="14"/>
      <c r="H186" s="15" t="str">
        <f t="shared" si="15"/>
        <v/>
      </c>
      <c r="I186" s="23" t="str">
        <f t="shared" si="16"/>
        <v/>
      </c>
      <c r="J186" s="13" t="str">
        <f t="shared" si="17"/>
        <v/>
      </c>
      <c r="K186" s="24" t="str">
        <f>IF(B186="","",TRIM(IF(COUNTIF('Registru borderouri'!$B$5:$B$504,B186)=0,"Borderou inexistent în registru. ","")&amp;IF(AND(D186&lt;&gt;"",E186=""),"Cod necunoscut. ","")&amp;IF(N(G186)&lt;=0,"Lipsește cantitatea. ","")&amp;IF(AND(J186&lt;&gt;"",COUNTIF('Registru borderouri'!$B$5:$B$504,B186)&gt;0),IF(J186&lt;&gt;INDEX('Registru borderouri'!$H$5:$H$504,MATCH(B186,'Registru borderouri'!$B$5:$B$504,0)),"Produs de alt tip decât borderoul. ",""),"")))</f>
        <v/>
      </c>
    </row>
    <row r="187" spans="1:11" x14ac:dyDescent="0.2">
      <c r="A187" s="1" t="str">
        <f t="shared" si="12"/>
        <v/>
      </c>
      <c r="B187" s="21"/>
      <c r="C187" s="22" t="str">
        <f>IF(B187="","",COUNTIF(INDEX($B:$B,5):B187,B187))</f>
        <v/>
      </c>
      <c r="D187" s="21"/>
      <c r="E187" s="13" t="str">
        <f t="shared" si="13"/>
        <v/>
      </c>
      <c r="F187" s="22" t="str">
        <f t="shared" si="14"/>
        <v/>
      </c>
      <c r="G187" s="14"/>
      <c r="H187" s="15" t="str">
        <f t="shared" si="15"/>
        <v/>
      </c>
      <c r="I187" s="23" t="str">
        <f t="shared" si="16"/>
        <v/>
      </c>
      <c r="J187" s="13" t="str">
        <f t="shared" si="17"/>
        <v/>
      </c>
      <c r="K187" s="24" t="str">
        <f>IF(B187="","",TRIM(IF(COUNTIF('Registru borderouri'!$B$5:$B$504,B187)=0,"Borderou inexistent în registru. ","")&amp;IF(AND(D187&lt;&gt;"",E187=""),"Cod necunoscut. ","")&amp;IF(N(G187)&lt;=0,"Lipsește cantitatea. ","")&amp;IF(AND(J187&lt;&gt;"",COUNTIF('Registru borderouri'!$B$5:$B$504,B187)&gt;0),IF(J187&lt;&gt;INDEX('Registru borderouri'!$H$5:$H$504,MATCH(B187,'Registru borderouri'!$B$5:$B$504,0)),"Produs de alt tip decât borderoul. ",""),"")))</f>
        <v/>
      </c>
    </row>
    <row r="188" spans="1:11" x14ac:dyDescent="0.2">
      <c r="A188" s="1" t="str">
        <f t="shared" si="12"/>
        <v/>
      </c>
      <c r="B188" s="21"/>
      <c r="C188" s="22" t="str">
        <f>IF(B188="","",COUNTIF(INDEX($B:$B,5):B188,B188))</f>
        <v/>
      </c>
      <c r="D188" s="21"/>
      <c r="E188" s="13" t="str">
        <f t="shared" si="13"/>
        <v/>
      </c>
      <c r="F188" s="22" t="str">
        <f t="shared" si="14"/>
        <v/>
      </c>
      <c r="G188" s="14"/>
      <c r="H188" s="15" t="str">
        <f t="shared" si="15"/>
        <v/>
      </c>
      <c r="I188" s="23" t="str">
        <f t="shared" si="16"/>
        <v/>
      </c>
      <c r="J188" s="13" t="str">
        <f t="shared" si="17"/>
        <v/>
      </c>
      <c r="K188" s="24" t="str">
        <f>IF(B188="","",TRIM(IF(COUNTIF('Registru borderouri'!$B$5:$B$504,B188)=0,"Borderou inexistent în registru. ","")&amp;IF(AND(D188&lt;&gt;"",E188=""),"Cod necunoscut. ","")&amp;IF(N(G188)&lt;=0,"Lipsește cantitatea. ","")&amp;IF(AND(J188&lt;&gt;"",COUNTIF('Registru borderouri'!$B$5:$B$504,B188)&gt;0),IF(J188&lt;&gt;INDEX('Registru borderouri'!$H$5:$H$504,MATCH(B188,'Registru borderouri'!$B$5:$B$504,0)),"Produs de alt tip decât borderoul. ",""),"")))</f>
        <v/>
      </c>
    </row>
    <row r="189" spans="1:11" x14ac:dyDescent="0.2">
      <c r="A189" s="1" t="str">
        <f t="shared" si="12"/>
        <v/>
      </c>
      <c r="B189" s="21"/>
      <c r="C189" s="22" t="str">
        <f>IF(B189="","",COUNTIF(INDEX($B:$B,5):B189,B189))</f>
        <v/>
      </c>
      <c r="D189" s="21"/>
      <c r="E189" s="13" t="str">
        <f t="shared" si="13"/>
        <v/>
      </c>
      <c r="F189" s="22" t="str">
        <f t="shared" si="14"/>
        <v/>
      </c>
      <c r="G189" s="14"/>
      <c r="H189" s="15" t="str">
        <f t="shared" si="15"/>
        <v/>
      </c>
      <c r="I189" s="23" t="str">
        <f t="shared" si="16"/>
        <v/>
      </c>
      <c r="J189" s="13" t="str">
        <f t="shared" si="17"/>
        <v/>
      </c>
      <c r="K189" s="24" t="str">
        <f>IF(B189="","",TRIM(IF(COUNTIF('Registru borderouri'!$B$5:$B$504,B189)=0,"Borderou inexistent în registru. ","")&amp;IF(AND(D189&lt;&gt;"",E189=""),"Cod necunoscut. ","")&amp;IF(N(G189)&lt;=0,"Lipsește cantitatea. ","")&amp;IF(AND(J189&lt;&gt;"",COUNTIF('Registru borderouri'!$B$5:$B$504,B189)&gt;0),IF(J189&lt;&gt;INDEX('Registru borderouri'!$H$5:$H$504,MATCH(B189,'Registru borderouri'!$B$5:$B$504,0)),"Produs de alt tip decât borderoul. ",""),"")))</f>
        <v/>
      </c>
    </row>
    <row r="190" spans="1:11" x14ac:dyDescent="0.2">
      <c r="A190" s="1" t="str">
        <f t="shared" si="12"/>
        <v/>
      </c>
      <c r="B190" s="21"/>
      <c r="C190" s="22" t="str">
        <f>IF(B190="","",COUNTIF(INDEX($B:$B,5):B190,B190))</f>
        <v/>
      </c>
      <c r="D190" s="21"/>
      <c r="E190" s="13" t="str">
        <f t="shared" si="13"/>
        <v/>
      </c>
      <c r="F190" s="22" t="str">
        <f t="shared" si="14"/>
        <v/>
      </c>
      <c r="G190" s="14"/>
      <c r="H190" s="15" t="str">
        <f t="shared" si="15"/>
        <v/>
      </c>
      <c r="I190" s="23" t="str">
        <f t="shared" si="16"/>
        <v/>
      </c>
      <c r="J190" s="13" t="str">
        <f t="shared" si="17"/>
        <v/>
      </c>
      <c r="K190" s="24" t="str">
        <f>IF(B190="","",TRIM(IF(COUNTIF('Registru borderouri'!$B$5:$B$504,B190)=0,"Borderou inexistent în registru. ","")&amp;IF(AND(D190&lt;&gt;"",E190=""),"Cod necunoscut. ","")&amp;IF(N(G190)&lt;=0,"Lipsește cantitatea. ","")&amp;IF(AND(J190&lt;&gt;"",COUNTIF('Registru borderouri'!$B$5:$B$504,B190)&gt;0),IF(J190&lt;&gt;INDEX('Registru borderouri'!$H$5:$H$504,MATCH(B190,'Registru borderouri'!$B$5:$B$504,0)),"Produs de alt tip decât borderoul. ",""),"")))</f>
        <v/>
      </c>
    </row>
    <row r="191" spans="1:11" x14ac:dyDescent="0.2">
      <c r="A191" s="1" t="str">
        <f t="shared" si="12"/>
        <v/>
      </c>
      <c r="B191" s="21"/>
      <c r="C191" s="22" t="str">
        <f>IF(B191="","",COUNTIF(INDEX($B:$B,5):B191,B191))</f>
        <v/>
      </c>
      <c r="D191" s="21"/>
      <c r="E191" s="13" t="str">
        <f t="shared" si="13"/>
        <v/>
      </c>
      <c r="F191" s="22" t="str">
        <f t="shared" si="14"/>
        <v/>
      </c>
      <c r="G191" s="14"/>
      <c r="H191" s="15" t="str">
        <f t="shared" si="15"/>
        <v/>
      </c>
      <c r="I191" s="23" t="str">
        <f t="shared" si="16"/>
        <v/>
      </c>
      <c r="J191" s="13" t="str">
        <f t="shared" si="17"/>
        <v/>
      </c>
      <c r="K191" s="24" t="str">
        <f>IF(B191="","",TRIM(IF(COUNTIF('Registru borderouri'!$B$5:$B$504,B191)=0,"Borderou inexistent în registru. ","")&amp;IF(AND(D191&lt;&gt;"",E191=""),"Cod necunoscut. ","")&amp;IF(N(G191)&lt;=0,"Lipsește cantitatea. ","")&amp;IF(AND(J191&lt;&gt;"",COUNTIF('Registru borderouri'!$B$5:$B$504,B191)&gt;0),IF(J191&lt;&gt;INDEX('Registru borderouri'!$H$5:$H$504,MATCH(B191,'Registru borderouri'!$B$5:$B$504,0)),"Produs de alt tip decât borderoul. ",""),"")))</f>
        <v/>
      </c>
    </row>
    <row r="192" spans="1:11" x14ac:dyDescent="0.2">
      <c r="A192" s="1" t="str">
        <f t="shared" si="12"/>
        <v/>
      </c>
      <c r="B192" s="21"/>
      <c r="C192" s="22" t="str">
        <f>IF(B192="","",COUNTIF(INDEX($B:$B,5):B192,B192))</f>
        <v/>
      </c>
      <c r="D192" s="21"/>
      <c r="E192" s="13" t="str">
        <f t="shared" si="13"/>
        <v/>
      </c>
      <c r="F192" s="22" t="str">
        <f t="shared" si="14"/>
        <v/>
      </c>
      <c r="G192" s="14"/>
      <c r="H192" s="15" t="str">
        <f t="shared" si="15"/>
        <v/>
      </c>
      <c r="I192" s="23" t="str">
        <f t="shared" si="16"/>
        <v/>
      </c>
      <c r="J192" s="13" t="str">
        <f t="shared" si="17"/>
        <v/>
      </c>
      <c r="K192" s="24" t="str">
        <f>IF(B192="","",TRIM(IF(COUNTIF('Registru borderouri'!$B$5:$B$504,B192)=0,"Borderou inexistent în registru. ","")&amp;IF(AND(D192&lt;&gt;"",E192=""),"Cod necunoscut. ","")&amp;IF(N(G192)&lt;=0,"Lipsește cantitatea. ","")&amp;IF(AND(J192&lt;&gt;"",COUNTIF('Registru borderouri'!$B$5:$B$504,B192)&gt;0),IF(J192&lt;&gt;INDEX('Registru borderouri'!$H$5:$H$504,MATCH(B192,'Registru borderouri'!$B$5:$B$504,0)),"Produs de alt tip decât borderoul. ",""),"")))</f>
        <v/>
      </c>
    </row>
    <row r="193" spans="1:11" x14ac:dyDescent="0.2">
      <c r="A193" s="1" t="str">
        <f t="shared" si="12"/>
        <v/>
      </c>
      <c r="B193" s="21"/>
      <c r="C193" s="22" t="str">
        <f>IF(B193="","",COUNTIF(INDEX($B:$B,5):B193,B193))</f>
        <v/>
      </c>
      <c r="D193" s="21"/>
      <c r="E193" s="13" t="str">
        <f t="shared" si="13"/>
        <v/>
      </c>
      <c r="F193" s="22" t="str">
        <f t="shared" si="14"/>
        <v/>
      </c>
      <c r="G193" s="14"/>
      <c r="H193" s="15" t="str">
        <f t="shared" si="15"/>
        <v/>
      </c>
      <c r="I193" s="23" t="str">
        <f t="shared" si="16"/>
        <v/>
      </c>
      <c r="J193" s="13" t="str">
        <f t="shared" si="17"/>
        <v/>
      </c>
      <c r="K193" s="24" t="str">
        <f>IF(B193="","",TRIM(IF(COUNTIF('Registru borderouri'!$B$5:$B$504,B193)=0,"Borderou inexistent în registru. ","")&amp;IF(AND(D193&lt;&gt;"",E193=""),"Cod necunoscut. ","")&amp;IF(N(G193)&lt;=0,"Lipsește cantitatea. ","")&amp;IF(AND(J193&lt;&gt;"",COUNTIF('Registru borderouri'!$B$5:$B$504,B193)&gt;0),IF(J193&lt;&gt;INDEX('Registru borderouri'!$H$5:$H$504,MATCH(B193,'Registru borderouri'!$B$5:$B$504,0)),"Produs de alt tip decât borderoul. ",""),"")))</f>
        <v/>
      </c>
    </row>
    <row r="194" spans="1:11" x14ac:dyDescent="0.2">
      <c r="A194" s="1" t="str">
        <f t="shared" si="12"/>
        <v/>
      </c>
      <c r="B194" s="21"/>
      <c r="C194" s="22" t="str">
        <f>IF(B194="","",COUNTIF(INDEX($B:$B,5):B194,B194))</f>
        <v/>
      </c>
      <c r="D194" s="21"/>
      <c r="E194" s="13" t="str">
        <f t="shared" si="13"/>
        <v/>
      </c>
      <c r="F194" s="22" t="str">
        <f t="shared" si="14"/>
        <v/>
      </c>
      <c r="G194" s="14"/>
      <c r="H194" s="15" t="str">
        <f t="shared" si="15"/>
        <v/>
      </c>
      <c r="I194" s="23" t="str">
        <f t="shared" si="16"/>
        <v/>
      </c>
      <c r="J194" s="13" t="str">
        <f t="shared" si="17"/>
        <v/>
      </c>
      <c r="K194" s="24" t="str">
        <f>IF(B194="","",TRIM(IF(COUNTIF('Registru borderouri'!$B$5:$B$504,B194)=0,"Borderou inexistent în registru. ","")&amp;IF(AND(D194&lt;&gt;"",E194=""),"Cod necunoscut. ","")&amp;IF(N(G194)&lt;=0,"Lipsește cantitatea. ","")&amp;IF(AND(J194&lt;&gt;"",COUNTIF('Registru borderouri'!$B$5:$B$504,B194)&gt;0),IF(J194&lt;&gt;INDEX('Registru borderouri'!$H$5:$H$504,MATCH(B194,'Registru borderouri'!$B$5:$B$504,0)),"Produs de alt tip decât borderoul. ",""),"")))</f>
        <v/>
      </c>
    </row>
    <row r="195" spans="1:11" x14ac:dyDescent="0.2">
      <c r="A195" s="1" t="str">
        <f t="shared" si="12"/>
        <v/>
      </c>
      <c r="B195" s="21"/>
      <c r="C195" s="22" t="str">
        <f>IF(B195="","",COUNTIF(INDEX($B:$B,5):B195,B195))</f>
        <v/>
      </c>
      <c r="D195" s="21"/>
      <c r="E195" s="13" t="str">
        <f t="shared" si="13"/>
        <v/>
      </c>
      <c r="F195" s="22" t="str">
        <f t="shared" si="14"/>
        <v/>
      </c>
      <c r="G195" s="14"/>
      <c r="H195" s="15" t="str">
        <f t="shared" si="15"/>
        <v/>
      </c>
      <c r="I195" s="23" t="str">
        <f t="shared" si="16"/>
        <v/>
      </c>
      <c r="J195" s="13" t="str">
        <f t="shared" si="17"/>
        <v/>
      </c>
      <c r="K195" s="24" t="str">
        <f>IF(B195="","",TRIM(IF(COUNTIF('Registru borderouri'!$B$5:$B$504,B195)=0,"Borderou inexistent în registru. ","")&amp;IF(AND(D195&lt;&gt;"",E195=""),"Cod necunoscut. ","")&amp;IF(N(G195)&lt;=0,"Lipsește cantitatea. ","")&amp;IF(AND(J195&lt;&gt;"",COUNTIF('Registru borderouri'!$B$5:$B$504,B195)&gt;0),IF(J195&lt;&gt;INDEX('Registru borderouri'!$H$5:$H$504,MATCH(B195,'Registru borderouri'!$B$5:$B$504,0)),"Produs de alt tip decât borderoul. ",""),"")))</f>
        <v/>
      </c>
    </row>
    <row r="196" spans="1:11" x14ac:dyDescent="0.2">
      <c r="A196" s="1" t="str">
        <f t="shared" si="12"/>
        <v/>
      </c>
      <c r="B196" s="21"/>
      <c r="C196" s="22" t="str">
        <f>IF(B196="","",COUNTIF(INDEX($B:$B,5):B196,B196))</f>
        <v/>
      </c>
      <c r="D196" s="21"/>
      <c r="E196" s="13" t="str">
        <f t="shared" si="13"/>
        <v/>
      </c>
      <c r="F196" s="22" t="str">
        <f t="shared" si="14"/>
        <v/>
      </c>
      <c r="G196" s="14"/>
      <c r="H196" s="15" t="str">
        <f t="shared" si="15"/>
        <v/>
      </c>
      <c r="I196" s="23" t="str">
        <f t="shared" si="16"/>
        <v/>
      </c>
      <c r="J196" s="13" t="str">
        <f t="shared" si="17"/>
        <v/>
      </c>
      <c r="K196" s="24" t="str">
        <f>IF(B196="","",TRIM(IF(COUNTIF('Registru borderouri'!$B$5:$B$504,B196)=0,"Borderou inexistent în registru. ","")&amp;IF(AND(D196&lt;&gt;"",E196=""),"Cod necunoscut. ","")&amp;IF(N(G196)&lt;=0,"Lipsește cantitatea. ","")&amp;IF(AND(J196&lt;&gt;"",COUNTIF('Registru borderouri'!$B$5:$B$504,B196)&gt;0),IF(J196&lt;&gt;INDEX('Registru borderouri'!$H$5:$H$504,MATCH(B196,'Registru borderouri'!$B$5:$B$504,0)),"Produs de alt tip decât borderoul. ",""),"")))</f>
        <v/>
      </c>
    </row>
    <row r="197" spans="1:11" x14ac:dyDescent="0.2">
      <c r="A197" s="1" t="str">
        <f t="shared" ref="A197:A260" si="18">IF(B197="","",B197&amp;"|"&amp;C197)</f>
        <v/>
      </c>
      <c r="B197" s="21"/>
      <c r="C197" s="22" t="str">
        <f>IF(B197="","",COUNTIF(INDEX($B:$B,5):B197,B197))</f>
        <v/>
      </c>
      <c r="D197" s="21"/>
      <c r="E197" s="13" t="str">
        <f t="shared" ref="E197:E260" si="19">IF(D197="","",IFERROR(VLOOKUP(D197,Catalog,2,FALSE),""))</f>
        <v/>
      </c>
      <c r="F197" s="22" t="str">
        <f t="shared" ref="F197:F260" si="20">IF(D197="","",IFERROR(VLOOKUP(D197,Catalog,3,FALSE),""))</f>
        <v/>
      </c>
      <c r="G197" s="14"/>
      <c r="H197" s="15" t="str">
        <f t="shared" ref="H197:H260" si="21">IF(D197="","",IFERROR(VLOOKUP(D197,Catalog,4,FALSE),""))</f>
        <v/>
      </c>
      <c r="I197" s="23" t="str">
        <f t="shared" ref="I197:I260" si="22">IF(OR(N(G197)=0,N(H197)=0),"",ROUND(G197*H197,2))</f>
        <v/>
      </c>
      <c r="J197" s="13" t="str">
        <f t="shared" ref="J197:J260" si="23">IF(D197="","",IFERROR(VLOOKUP(D197,Catalog,5,FALSE),""))</f>
        <v/>
      </c>
      <c r="K197" s="24" t="str">
        <f>IF(B197="","",TRIM(IF(COUNTIF('Registru borderouri'!$B$5:$B$504,B197)=0,"Borderou inexistent în registru. ","")&amp;IF(AND(D197&lt;&gt;"",E197=""),"Cod necunoscut. ","")&amp;IF(N(G197)&lt;=0,"Lipsește cantitatea. ","")&amp;IF(AND(J197&lt;&gt;"",COUNTIF('Registru borderouri'!$B$5:$B$504,B197)&gt;0),IF(J197&lt;&gt;INDEX('Registru borderouri'!$H$5:$H$504,MATCH(B197,'Registru borderouri'!$B$5:$B$504,0)),"Produs de alt tip decât borderoul. ",""),"")))</f>
        <v/>
      </c>
    </row>
    <row r="198" spans="1:11" x14ac:dyDescent="0.2">
      <c r="A198" s="1" t="str">
        <f t="shared" si="18"/>
        <v/>
      </c>
      <c r="B198" s="21"/>
      <c r="C198" s="22" t="str">
        <f>IF(B198="","",COUNTIF(INDEX($B:$B,5):B198,B198))</f>
        <v/>
      </c>
      <c r="D198" s="21"/>
      <c r="E198" s="13" t="str">
        <f t="shared" si="19"/>
        <v/>
      </c>
      <c r="F198" s="22" t="str">
        <f t="shared" si="20"/>
        <v/>
      </c>
      <c r="G198" s="14"/>
      <c r="H198" s="15" t="str">
        <f t="shared" si="21"/>
        <v/>
      </c>
      <c r="I198" s="23" t="str">
        <f t="shared" si="22"/>
        <v/>
      </c>
      <c r="J198" s="13" t="str">
        <f t="shared" si="23"/>
        <v/>
      </c>
      <c r="K198" s="24" t="str">
        <f>IF(B198="","",TRIM(IF(COUNTIF('Registru borderouri'!$B$5:$B$504,B198)=0,"Borderou inexistent în registru. ","")&amp;IF(AND(D198&lt;&gt;"",E198=""),"Cod necunoscut. ","")&amp;IF(N(G198)&lt;=0,"Lipsește cantitatea. ","")&amp;IF(AND(J198&lt;&gt;"",COUNTIF('Registru borderouri'!$B$5:$B$504,B198)&gt;0),IF(J198&lt;&gt;INDEX('Registru borderouri'!$H$5:$H$504,MATCH(B198,'Registru borderouri'!$B$5:$B$504,0)),"Produs de alt tip decât borderoul. ",""),"")))</f>
        <v/>
      </c>
    </row>
    <row r="199" spans="1:11" x14ac:dyDescent="0.2">
      <c r="A199" s="1" t="str">
        <f t="shared" si="18"/>
        <v/>
      </c>
      <c r="B199" s="21"/>
      <c r="C199" s="22" t="str">
        <f>IF(B199="","",COUNTIF(INDEX($B:$B,5):B199,B199))</f>
        <v/>
      </c>
      <c r="D199" s="21"/>
      <c r="E199" s="13" t="str">
        <f t="shared" si="19"/>
        <v/>
      </c>
      <c r="F199" s="22" t="str">
        <f t="shared" si="20"/>
        <v/>
      </c>
      <c r="G199" s="14"/>
      <c r="H199" s="15" t="str">
        <f t="shared" si="21"/>
        <v/>
      </c>
      <c r="I199" s="23" t="str">
        <f t="shared" si="22"/>
        <v/>
      </c>
      <c r="J199" s="13" t="str">
        <f t="shared" si="23"/>
        <v/>
      </c>
      <c r="K199" s="24" t="str">
        <f>IF(B199="","",TRIM(IF(COUNTIF('Registru borderouri'!$B$5:$B$504,B199)=0,"Borderou inexistent în registru. ","")&amp;IF(AND(D199&lt;&gt;"",E199=""),"Cod necunoscut. ","")&amp;IF(N(G199)&lt;=0,"Lipsește cantitatea. ","")&amp;IF(AND(J199&lt;&gt;"",COUNTIF('Registru borderouri'!$B$5:$B$504,B199)&gt;0),IF(J199&lt;&gt;INDEX('Registru borderouri'!$H$5:$H$504,MATCH(B199,'Registru borderouri'!$B$5:$B$504,0)),"Produs de alt tip decât borderoul. ",""),"")))</f>
        <v/>
      </c>
    </row>
    <row r="200" spans="1:11" x14ac:dyDescent="0.2">
      <c r="A200" s="1" t="str">
        <f t="shared" si="18"/>
        <v/>
      </c>
      <c r="B200" s="21"/>
      <c r="C200" s="22" t="str">
        <f>IF(B200="","",COUNTIF(INDEX($B:$B,5):B200,B200))</f>
        <v/>
      </c>
      <c r="D200" s="21"/>
      <c r="E200" s="13" t="str">
        <f t="shared" si="19"/>
        <v/>
      </c>
      <c r="F200" s="22" t="str">
        <f t="shared" si="20"/>
        <v/>
      </c>
      <c r="G200" s="14"/>
      <c r="H200" s="15" t="str">
        <f t="shared" si="21"/>
        <v/>
      </c>
      <c r="I200" s="23" t="str">
        <f t="shared" si="22"/>
        <v/>
      </c>
      <c r="J200" s="13" t="str">
        <f t="shared" si="23"/>
        <v/>
      </c>
      <c r="K200" s="24" t="str">
        <f>IF(B200="","",TRIM(IF(COUNTIF('Registru borderouri'!$B$5:$B$504,B200)=0,"Borderou inexistent în registru. ","")&amp;IF(AND(D200&lt;&gt;"",E200=""),"Cod necunoscut. ","")&amp;IF(N(G200)&lt;=0,"Lipsește cantitatea. ","")&amp;IF(AND(J200&lt;&gt;"",COUNTIF('Registru borderouri'!$B$5:$B$504,B200)&gt;0),IF(J200&lt;&gt;INDEX('Registru borderouri'!$H$5:$H$504,MATCH(B200,'Registru borderouri'!$B$5:$B$504,0)),"Produs de alt tip decât borderoul. ",""),"")))</f>
        <v/>
      </c>
    </row>
    <row r="201" spans="1:11" x14ac:dyDescent="0.2">
      <c r="A201" s="1" t="str">
        <f t="shared" si="18"/>
        <v/>
      </c>
      <c r="B201" s="21"/>
      <c r="C201" s="22" t="str">
        <f>IF(B201="","",COUNTIF(INDEX($B:$B,5):B201,B201))</f>
        <v/>
      </c>
      <c r="D201" s="21"/>
      <c r="E201" s="13" t="str">
        <f t="shared" si="19"/>
        <v/>
      </c>
      <c r="F201" s="22" t="str">
        <f t="shared" si="20"/>
        <v/>
      </c>
      <c r="G201" s="14"/>
      <c r="H201" s="15" t="str">
        <f t="shared" si="21"/>
        <v/>
      </c>
      <c r="I201" s="23" t="str">
        <f t="shared" si="22"/>
        <v/>
      </c>
      <c r="J201" s="13" t="str">
        <f t="shared" si="23"/>
        <v/>
      </c>
      <c r="K201" s="24" t="str">
        <f>IF(B201="","",TRIM(IF(COUNTIF('Registru borderouri'!$B$5:$B$504,B201)=0,"Borderou inexistent în registru. ","")&amp;IF(AND(D201&lt;&gt;"",E201=""),"Cod necunoscut. ","")&amp;IF(N(G201)&lt;=0,"Lipsește cantitatea. ","")&amp;IF(AND(J201&lt;&gt;"",COUNTIF('Registru borderouri'!$B$5:$B$504,B201)&gt;0),IF(J201&lt;&gt;INDEX('Registru borderouri'!$H$5:$H$504,MATCH(B201,'Registru borderouri'!$B$5:$B$504,0)),"Produs de alt tip decât borderoul. ",""),"")))</f>
        <v/>
      </c>
    </row>
    <row r="202" spans="1:11" x14ac:dyDescent="0.2">
      <c r="A202" s="1" t="str">
        <f t="shared" si="18"/>
        <v/>
      </c>
      <c r="B202" s="21"/>
      <c r="C202" s="22" t="str">
        <f>IF(B202="","",COUNTIF(INDEX($B:$B,5):B202,B202))</f>
        <v/>
      </c>
      <c r="D202" s="21"/>
      <c r="E202" s="13" t="str">
        <f t="shared" si="19"/>
        <v/>
      </c>
      <c r="F202" s="22" t="str">
        <f t="shared" si="20"/>
        <v/>
      </c>
      <c r="G202" s="14"/>
      <c r="H202" s="15" t="str">
        <f t="shared" si="21"/>
        <v/>
      </c>
      <c r="I202" s="23" t="str">
        <f t="shared" si="22"/>
        <v/>
      </c>
      <c r="J202" s="13" t="str">
        <f t="shared" si="23"/>
        <v/>
      </c>
      <c r="K202" s="24" t="str">
        <f>IF(B202="","",TRIM(IF(COUNTIF('Registru borderouri'!$B$5:$B$504,B202)=0,"Borderou inexistent în registru. ","")&amp;IF(AND(D202&lt;&gt;"",E202=""),"Cod necunoscut. ","")&amp;IF(N(G202)&lt;=0,"Lipsește cantitatea. ","")&amp;IF(AND(J202&lt;&gt;"",COUNTIF('Registru borderouri'!$B$5:$B$504,B202)&gt;0),IF(J202&lt;&gt;INDEX('Registru borderouri'!$H$5:$H$504,MATCH(B202,'Registru borderouri'!$B$5:$B$504,0)),"Produs de alt tip decât borderoul. ",""),"")))</f>
        <v/>
      </c>
    </row>
    <row r="203" spans="1:11" x14ac:dyDescent="0.2">
      <c r="A203" s="1" t="str">
        <f t="shared" si="18"/>
        <v/>
      </c>
      <c r="B203" s="21"/>
      <c r="C203" s="22" t="str">
        <f>IF(B203="","",COUNTIF(INDEX($B:$B,5):B203,B203))</f>
        <v/>
      </c>
      <c r="D203" s="21"/>
      <c r="E203" s="13" t="str">
        <f t="shared" si="19"/>
        <v/>
      </c>
      <c r="F203" s="22" t="str">
        <f t="shared" si="20"/>
        <v/>
      </c>
      <c r="G203" s="14"/>
      <c r="H203" s="15" t="str">
        <f t="shared" si="21"/>
        <v/>
      </c>
      <c r="I203" s="23" t="str">
        <f t="shared" si="22"/>
        <v/>
      </c>
      <c r="J203" s="13" t="str">
        <f t="shared" si="23"/>
        <v/>
      </c>
      <c r="K203" s="24" t="str">
        <f>IF(B203="","",TRIM(IF(COUNTIF('Registru borderouri'!$B$5:$B$504,B203)=0,"Borderou inexistent în registru. ","")&amp;IF(AND(D203&lt;&gt;"",E203=""),"Cod necunoscut. ","")&amp;IF(N(G203)&lt;=0,"Lipsește cantitatea. ","")&amp;IF(AND(J203&lt;&gt;"",COUNTIF('Registru borderouri'!$B$5:$B$504,B203)&gt;0),IF(J203&lt;&gt;INDEX('Registru borderouri'!$H$5:$H$504,MATCH(B203,'Registru borderouri'!$B$5:$B$504,0)),"Produs de alt tip decât borderoul. ",""),"")))</f>
        <v/>
      </c>
    </row>
    <row r="204" spans="1:11" x14ac:dyDescent="0.2">
      <c r="A204" s="1" t="str">
        <f t="shared" si="18"/>
        <v/>
      </c>
      <c r="B204" s="21"/>
      <c r="C204" s="22" t="str">
        <f>IF(B204="","",COUNTIF(INDEX($B:$B,5):B204,B204))</f>
        <v/>
      </c>
      <c r="D204" s="21"/>
      <c r="E204" s="13" t="str">
        <f t="shared" si="19"/>
        <v/>
      </c>
      <c r="F204" s="22" t="str">
        <f t="shared" si="20"/>
        <v/>
      </c>
      <c r="G204" s="14"/>
      <c r="H204" s="15" t="str">
        <f t="shared" si="21"/>
        <v/>
      </c>
      <c r="I204" s="23" t="str">
        <f t="shared" si="22"/>
        <v/>
      </c>
      <c r="J204" s="13" t="str">
        <f t="shared" si="23"/>
        <v/>
      </c>
      <c r="K204" s="24" t="str">
        <f>IF(B204="","",TRIM(IF(COUNTIF('Registru borderouri'!$B$5:$B$504,B204)=0,"Borderou inexistent în registru. ","")&amp;IF(AND(D204&lt;&gt;"",E204=""),"Cod necunoscut. ","")&amp;IF(N(G204)&lt;=0,"Lipsește cantitatea. ","")&amp;IF(AND(J204&lt;&gt;"",COUNTIF('Registru borderouri'!$B$5:$B$504,B204)&gt;0),IF(J204&lt;&gt;INDEX('Registru borderouri'!$H$5:$H$504,MATCH(B204,'Registru borderouri'!$B$5:$B$504,0)),"Produs de alt tip decât borderoul. ",""),"")))</f>
        <v/>
      </c>
    </row>
    <row r="205" spans="1:11" x14ac:dyDescent="0.2">
      <c r="A205" s="1" t="str">
        <f t="shared" si="18"/>
        <v/>
      </c>
      <c r="B205" s="21"/>
      <c r="C205" s="22" t="str">
        <f>IF(B205="","",COUNTIF(INDEX($B:$B,5):B205,B205))</f>
        <v/>
      </c>
      <c r="D205" s="21"/>
      <c r="E205" s="13" t="str">
        <f t="shared" si="19"/>
        <v/>
      </c>
      <c r="F205" s="22" t="str">
        <f t="shared" si="20"/>
        <v/>
      </c>
      <c r="G205" s="14"/>
      <c r="H205" s="15" t="str">
        <f t="shared" si="21"/>
        <v/>
      </c>
      <c r="I205" s="23" t="str">
        <f t="shared" si="22"/>
        <v/>
      </c>
      <c r="J205" s="13" t="str">
        <f t="shared" si="23"/>
        <v/>
      </c>
      <c r="K205" s="24" t="str">
        <f>IF(B205="","",TRIM(IF(COUNTIF('Registru borderouri'!$B$5:$B$504,B205)=0,"Borderou inexistent în registru. ","")&amp;IF(AND(D205&lt;&gt;"",E205=""),"Cod necunoscut. ","")&amp;IF(N(G205)&lt;=0,"Lipsește cantitatea. ","")&amp;IF(AND(J205&lt;&gt;"",COUNTIF('Registru borderouri'!$B$5:$B$504,B205)&gt;0),IF(J205&lt;&gt;INDEX('Registru borderouri'!$H$5:$H$504,MATCH(B205,'Registru borderouri'!$B$5:$B$504,0)),"Produs de alt tip decât borderoul. ",""),"")))</f>
        <v/>
      </c>
    </row>
    <row r="206" spans="1:11" x14ac:dyDescent="0.2">
      <c r="A206" s="1" t="str">
        <f t="shared" si="18"/>
        <v/>
      </c>
      <c r="B206" s="21"/>
      <c r="C206" s="22" t="str">
        <f>IF(B206="","",COUNTIF(INDEX($B:$B,5):B206,B206))</f>
        <v/>
      </c>
      <c r="D206" s="21"/>
      <c r="E206" s="13" t="str">
        <f t="shared" si="19"/>
        <v/>
      </c>
      <c r="F206" s="22" t="str">
        <f t="shared" si="20"/>
        <v/>
      </c>
      <c r="G206" s="14"/>
      <c r="H206" s="15" t="str">
        <f t="shared" si="21"/>
        <v/>
      </c>
      <c r="I206" s="23" t="str">
        <f t="shared" si="22"/>
        <v/>
      </c>
      <c r="J206" s="13" t="str">
        <f t="shared" si="23"/>
        <v/>
      </c>
      <c r="K206" s="24" t="str">
        <f>IF(B206="","",TRIM(IF(COUNTIF('Registru borderouri'!$B$5:$B$504,B206)=0,"Borderou inexistent în registru. ","")&amp;IF(AND(D206&lt;&gt;"",E206=""),"Cod necunoscut. ","")&amp;IF(N(G206)&lt;=0,"Lipsește cantitatea. ","")&amp;IF(AND(J206&lt;&gt;"",COUNTIF('Registru borderouri'!$B$5:$B$504,B206)&gt;0),IF(J206&lt;&gt;INDEX('Registru borderouri'!$H$5:$H$504,MATCH(B206,'Registru borderouri'!$B$5:$B$504,0)),"Produs de alt tip decât borderoul. ",""),"")))</f>
        <v/>
      </c>
    </row>
    <row r="207" spans="1:11" x14ac:dyDescent="0.2">
      <c r="A207" s="1" t="str">
        <f t="shared" si="18"/>
        <v/>
      </c>
      <c r="B207" s="21"/>
      <c r="C207" s="22" t="str">
        <f>IF(B207="","",COUNTIF(INDEX($B:$B,5):B207,B207))</f>
        <v/>
      </c>
      <c r="D207" s="21"/>
      <c r="E207" s="13" t="str">
        <f t="shared" si="19"/>
        <v/>
      </c>
      <c r="F207" s="22" t="str">
        <f t="shared" si="20"/>
        <v/>
      </c>
      <c r="G207" s="14"/>
      <c r="H207" s="15" t="str">
        <f t="shared" si="21"/>
        <v/>
      </c>
      <c r="I207" s="23" t="str">
        <f t="shared" si="22"/>
        <v/>
      </c>
      <c r="J207" s="13" t="str">
        <f t="shared" si="23"/>
        <v/>
      </c>
      <c r="K207" s="24" t="str">
        <f>IF(B207="","",TRIM(IF(COUNTIF('Registru borderouri'!$B$5:$B$504,B207)=0,"Borderou inexistent în registru. ","")&amp;IF(AND(D207&lt;&gt;"",E207=""),"Cod necunoscut. ","")&amp;IF(N(G207)&lt;=0,"Lipsește cantitatea. ","")&amp;IF(AND(J207&lt;&gt;"",COUNTIF('Registru borderouri'!$B$5:$B$504,B207)&gt;0),IF(J207&lt;&gt;INDEX('Registru borderouri'!$H$5:$H$504,MATCH(B207,'Registru borderouri'!$B$5:$B$504,0)),"Produs de alt tip decât borderoul. ",""),"")))</f>
        <v/>
      </c>
    </row>
    <row r="208" spans="1:11" x14ac:dyDescent="0.2">
      <c r="A208" s="1" t="str">
        <f t="shared" si="18"/>
        <v/>
      </c>
      <c r="B208" s="21"/>
      <c r="C208" s="22" t="str">
        <f>IF(B208="","",COUNTIF(INDEX($B:$B,5):B208,B208))</f>
        <v/>
      </c>
      <c r="D208" s="21"/>
      <c r="E208" s="13" t="str">
        <f t="shared" si="19"/>
        <v/>
      </c>
      <c r="F208" s="22" t="str">
        <f t="shared" si="20"/>
        <v/>
      </c>
      <c r="G208" s="14"/>
      <c r="H208" s="15" t="str">
        <f t="shared" si="21"/>
        <v/>
      </c>
      <c r="I208" s="23" t="str">
        <f t="shared" si="22"/>
        <v/>
      </c>
      <c r="J208" s="13" t="str">
        <f t="shared" si="23"/>
        <v/>
      </c>
      <c r="K208" s="24" t="str">
        <f>IF(B208="","",TRIM(IF(COUNTIF('Registru borderouri'!$B$5:$B$504,B208)=0,"Borderou inexistent în registru. ","")&amp;IF(AND(D208&lt;&gt;"",E208=""),"Cod necunoscut. ","")&amp;IF(N(G208)&lt;=0,"Lipsește cantitatea. ","")&amp;IF(AND(J208&lt;&gt;"",COUNTIF('Registru borderouri'!$B$5:$B$504,B208)&gt;0),IF(J208&lt;&gt;INDEX('Registru borderouri'!$H$5:$H$504,MATCH(B208,'Registru borderouri'!$B$5:$B$504,0)),"Produs de alt tip decât borderoul. ",""),"")))</f>
        <v/>
      </c>
    </row>
    <row r="209" spans="1:11" x14ac:dyDescent="0.2">
      <c r="A209" s="1" t="str">
        <f t="shared" si="18"/>
        <v/>
      </c>
      <c r="B209" s="21"/>
      <c r="C209" s="22" t="str">
        <f>IF(B209="","",COUNTIF(INDEX($B:$B,5):B209,B209))</f>
        <v/>
      </c>
      <c r="D209" s="21"/>
      <c r="E209" s="13" t="str">
        <f t="shared" si="19"/>
        <v/>
      </c>
      <c r="F209" s="22" t="str">
        <f t="shared" si="20"/>
        <v/>
      </c>
      <c r="G209" s="14"/>
      <c r="H209" s="15" t="str">
        <f t="shared" si="21"/>
        <v/>
      </c>
      <c r="I209" s="23" t="str">
        <f t="shared" si="22"/>
        <v/>
      </c>
      <c r="J209" s="13" t="str">
        <f t="shared" si="23"/>
        <v/>
      </c>
      <c r="K209" s="24" t="str">
        <f>IF(B209="","",TRIM(IF(COUNTIF('Registru borderouri'!$B$5:$B$504,B209)=0,"Borderou inexistent în registru. ","")&amp;IF(AND(D209&lt;&gt;"",E209=""),"Cod necunoscut. ","")&amp;IF(N(G209)&lt;=0,"Lipsește cantitatea. ","")&amp;IF(AND(J209&lt;&gt;"",COUNTIF('Registru borderouri'!$B$5:$B$504,B209)&gt;0),IF(J209&lt;&gt;INDEX('Registru borderouri'!$H$5:$H$504,MATCH(B209,'Registru borderouri'!$B$5:$B$504,0)),"Produs de alt tip decât borderoul. ",""),"")))</f>
        <v/>
      </c>
    </row>
    <row r="210" spans="1:11" x14ac:dyDescent="0.2">
      <c r="A210" s="1" t="str">
        <f t="shared" si="18"/>
        <v/>
      </c>
      <c r="B210" s="21"/>
      <c r="C210" s="22" t="str">
        <f>IF(B210="","",COUNTIF(INDEX($B:$B,5):B210,B210))</f>
        <v/>
      </c>
      <c r="D210" s="21"/>
      <c r="E210" s="13" t="str">
        <f t="shared" si="19"/>
        <v/>
      </c>
      <c r="F210" s="22" t="str">
        <f t="shared" si="20"/>
        <v/>
      </c>
      <c r="G210" s="14"/>
      <c r="H210" s="15" t="str">
        <f t="shared" si="21"/>
        <v/>
      </c>
      <c r="I210" s="23" t="str">
        <f t="shared" si="22"/>
        <v/>
      </c>
      <c r="J210" s="13" t="str">
        <f t="shared" si="23"/>
        <v/>
      </c>
      <c r="K210" s="24" t="str">
        <f>IF(B210="","",TRIM(IF(COUNTIF('Registru borderouri'!$B$5:$B$504,B210)=0,"Borderou inexistent în registru. ","")&amp;IF(AND(D210&lt;&gt;"",E210=""),"Cod necunoscut. ","")&amp;IF(N(G210)&lt;=0,"Lipsește cantitatea. ","")&amp;IF(AND(J210&lt;&gt;"",COUNTIF('Registru borderouri'!$B$5:$B$504,B210)&gt;0),IF(J210&lt;&gt;INDEX('Registru borderouri'!$H$5:$H$504,MATCH(B210,'Registru borderouri'!$B$5:$B$504,0)),"Produs de alt tip decât borderoul. ",""),"")))</f>
        <v/>
      </c>
    </row>
    <row r="211" spans="1:11" x14ac:dyDescent="0.2">
      <c r="A211" s="1" t="str">
        <f t="shared" si="18"/>
        <v/>
      </c>
      <c r="B211" s="21"/>
      <c r="C211" s="22" t="str">
        <f>IF(B211="","",COUNTIF(INDEX($B:$B,5):B211,B211))</f>
        <v/>
      </c>
      <c r="D211" s="21"/>
      <c r="E211" s="13" t="str">
        <f t="shared" si="19"/>
        <v/>
      </c>
      <c r="F211" s="22" t="str">
        <f t="shared" si="20"/>
        <v/>
      </c>
      <c r="G211" s="14"/>
      <c r="H211" s="15" t="str">
        <f t="shared" si="21"/>
        <v/>
      </c>
      <c r="I211" s="23" t="str">
        <f t="shared" si="22"/>
        <v/>
      </c>
      <c r="J211" s="13" t="str">
        <f t="shared" si="23"/>
        <v/>
      </c>
      <c r="K211" s="24" t="str">
        <f>IF(B211="","",TRIM(IF(COUNTIF('Registru borderouri'!$B$5:$B$504,B211)=0,"Borderou inexistent în registru. ","")&amp;IF(AND(D211&lt;&gt;"",E211=""),"Cod necunoscut. ","")&amp;IF(N(G211)&lt;=0,"Lipsește cantitatea. ","")&amp;IF(AND(J211&lt;&gt;"",COUNTIF('Registru borderouri'!$B$5:$B$504,B211)&gt;0),IF(J211&lt;&gt;INDEX('Registru borderouri'!$H$5:$H$504,MATCH(B211,'Registru borderouri'!$B$5:$B$504,0)),"Produs de alt tip decât borderoul. ",""),"")))</f>
        <v/>
      </c>
    </row>
    <row r="212" spans="1:11" x14ac:dyDescent="0.2">
      <c r="A212" s="1" t="str">
        <f t="shared" si="18"/>
        <v/>
      </c>
      <c r="B212" s="21"/>
      <c r="C212" s="22" t="str">
        <f>IF(B212="","",COUNTIF(INDEX($B:$B,5):B212,B212))</f>
        <v/>
      </c>
      <c r="D212" s="21"/>
      <c r="E212" s="13" t="str">
        <f t="shared" si="19"/>
        <v/>
      </c>
      <c r="F212" s="22" t="str">
        <f t="shared" si="20"/>
        <v/>
      </c>
      <c r="G212" s="14"/>
      <c r="H212" s="15" t="str">
        <f t="shared" si="21"/>
        <v/>
      </c>
      <c r="I212" s="23" t="str">
        <f t="shared" si="22"/>
        <v/>
      </c>
      <c r="J212" s="13" t="str">
        <f t="shared" si="23"/>
        <v/>
      </c>
      <c r="K212" s="24" t="str">
        <f>IF(B212="","",TRIM(IF(COUNTIF('Registru borderouri'!$B$5:$B$504,B212)=0,"Borderou inexistent în registru. ","")&amp;IF(AND(D212&lt;&gt;"",E212=""),"Cod necunoscut. ","")&amp;IF(N(G212)&lt;=0,"Lipsește cantitatea. ","")&amp;IF(AND(J212&lt;&gt;"",COUNTIF('Registru borderouri'!$B$5:$B$504,B212)&gt;0),IF(J212&lt;&gt;INDEX('Registru borderouri'!$H$5:$H$504,MATCH(B212,'Registru borderouri'!$B$5:$B$504,0)),"Produs de alt tip decât borderoul. ",""),"")))</f>
        <v/>
      </c>
    </row>
    <row r="213" spans="1:11" x14ac:dyDescent="0.2">
      <c r="A213" s="1" t="str">
        <f t="shared" si="18"/>
        <v/>
      </c>
      <c r="B213" s="21"/>
      <c r="C213" s="22" t="str">
        <f>IF(B213="","",COUNTIF(INDEX($B:$B,5):B213,B213))</f>
        <v/>
      </c>
      <c r="D213" s="21"/>
      <c r="E213" s="13" t="str">
        <f t="shared" si="19"/>
        <v/>
      </c>
      <c r="F213" s="22" t="str">
        <f t="shared" si="20"/>
        <v/>
      </c>
      <c r="G213" s="14"/>
      <c r="H213" s="15" t="str">
        <f t="shared" si="21"/>
        <v/>
      </c>
      <c r="I213" s="23" t="str">
        <f t="shared" si="22"/>
        <v/>
      </c>
      <c r="J213" s="13" t="str">
        <f t="shared" si="23"/>
        <v/>
      </c>
      <c r="K213" s="24" t="str">
        <f>IF(B213="","",TRIM(IF(COUNTIF('Registru borderouri'!$B$5:$B$504,B213)=0,"Borderou inexistent în registru. ","")&amp;IF(AND(D213&lt;&gt;"",E213=""),"Cod necunoscut. ","")&amp;IF(N(G213)&lt;=0,"Lipsește cantitatea. ","")&amp;IF(AND(J213&lt;&gt;"",COUNTIF('Registru borderouri'!$B$5:$B$504,B213)&gt;0),IF(J213&lt;&gt;INDEX('Registru borderouri'!$H$5:$H$504,MATCH(B213,'Registru borderouri'!$B$5:$B$504,0)),"Produs de alt tip decât borderoul. ",""),"")))</f>
        <v/>
      </c>
    </row>
    <row r="214" spans="1:11" x14ac:dyDescent="0.2">
      <c r="A214" s="1" t="str">
        <f t="shared" si="18"/>
        <v/>
      </c>
      <c r="B214" s="21"/>
      <c r="C214" s="22" t="str">
        <f>IF(B214="","",COUNTIF(INDEX($B:$B,5):B214,B214))</f>
        <v/>
      </c>
      <c r="D214" s="21"/>
      <c r="E214" s="13" t="str">
        <f t="shared" si="19"/>
        <v/>
      </c>
      <c r="F214" s="22" t="str">
        <f t="shared" si="20"/>
        <v/>
      </c>
      <c r="G214" s="14"/>
      <c r="H214" s="15" t="str">
        <f t="shared" si="21"/>
        <v/>
      </c>
      <c r="I214" s="23" t="str">
        <f t="shared" si="22"/>
        <v/>
      </c>
      <c r="J214" s="13" t="str">
        <f t="shared" si="23"/>
        <v/>
      </c>
      <c r="K214" s="24" t="str">
        <f>IF(B214="","",TRIM(IF(COUNTIF('Registru borderouri'!$B$5:$B$504,B214)=0,"Borderou inexistent în registru. ","")&amp;IF(AND(D214&lt;&gt;"",E214=""),"Cod necunoscut. ","")&amp;IF(N(G214)&lt;=0,"Lipsește cantitatea. ","")&amp;IF(AND(J214&lt;&gt;"",COUNTIF('Registru borderouri'!$B$5:$B$504,B214)&gt;0),IF(J214&lt;&gt;INDEX('Registru borderouri'!$H$5:$H$504,MATCH(B214,'Registru borderouri'!$B$5:$B$504,0)),"Produs de alt tip decât borderoul. ",""),"")))</f>
        <v/>
      </c>
    </row>
    <row r="215" spans="1:11" x14ac:dyDescent="0.2">
      <c r="A215" s="1" t="str">
        <f t="shared" si="18"/>
        <v/>
      </c>
      <c r="B215" s="21"/>
      <c r="C215" s="22" t="str">
        <f>IF(B215="","",COUNTIF(INDEX($B:$B,5):B215,B215))</f>
        <v/>
      </c>
      <c r="D215" s="21"/>
      <c r="E215" s="13" t="str">
        <f t="shared" si="19"/>
        <v/>
      </c>
      <c r="F215" s="22" t="str">
        <f t="shared" si="20"/>
        <v/>
      </c>
      <c r="G215" s="14"/>
      <c r="H215" s="15" t="str">
        <f t="shared" si="21"/>
        <v/>
      </c>
      <c r="I215" s="23" t="str">
        <f t="shared" si="22"/>
        <v/>
      </c>
      <c r="J215" s="13" t="str">
        <f t="shared" si="23"/>
        <v/>
      </c>
      <c r="K215" s="24" t="str">
        <f>IF(B215="","",TRIM(IF(COUNTIF('Registru borderouri'!$B$5:$B$504,B215)=0,"Borderou inexistent în registru. ","")&amp;IF(AND(D215&lt;&gt;"",E215=""),"Cod necunoscut. ","")&amp;IF(N(G215)&lt;=0,"Lipsește cantitatea. ","")&amp;IF(AND(J215&lt;&gt;"",COUNTIF('Registru borderouri'!$B$5:$B$504,B215)&gt;0),IF(J215&lt;&gt;INDEX('Registru borderouri'!$H$5:$H$504,MATCH(B215,'Registru borderouri'!$B$5:$B$504,0)),"Produs de alt tip decât borderoul. ",""),"")))</f>
        <v/>
      </c>
    </row>
    <row r="216" spans="1:11" x14ac:dyDescent="0.2">
      <c r="A216" s="1" t="str">
        <f t="shared" si="18"/>
        <v/>
      </c>
      <c r="B216" s="21"/>
      <c r="C216" s="22" t="str">
        <f>IF(B216="","",COUNTIF(INDEX($B:$B,5):B216,B216))</f>
        <v/>
      </c>
      <c r="D216" s="21"/>
      <c r="E216" s="13" t="str">
        <f t="shared" si="19"/>
        <v/>
      </c>
      <c r="F216" s="22" t="str">
        <f t="shared" si="20"/>
        <v/>
      </c>
      <c r="G216" s="14"/>
      <c r="H216" s="15" t="str">
        <f t="shared" si="21"/>
        <v/>
      </c>
      <c r="I216" s="23" t="str">
        <f t="shared" si="22"/>
        <v/>
      </c>
      <c r="J216" s="13" t="str">
        <f t="shared" si="23"/>
        <v/>
      </c>
      <c r="K216" s="24" t="str">
        <f>IF(B216="","",TRIM(IF(COUNTIF('Registru borderouri'!$B$5:$B$504,B216)=0,"Borderou inexistent în registru. ","")&amp;IF(AND(D216&lt;&gt;"",E216=""),"Cod necunoscut. ","")&amp;IF(N(G216)&lt;=0,"Lipsește cantitatea. ","")&amp;IF(AND(J216&lt;&gt;"",COUNTIF('Registru borderouri'!$B$5:$B$504,B216)&gt;0),IF(J216&lt;&gt;INDEX('Registru borderouri'!$H$5:$H$504,MATCH(B216,'Registru borderouri'!$B$5:$B$504,0)),"Produs de alt tip decât borderoul. ",""),"")))</f>
        <v/>
      </c>
    </row>
    <row r="217" spans="1:11" x14ac:dyDescent="0.2">
      <c r="A217" s="1" t="str">
        <f t="shared" si="18"/>
        <v/>
      </c>
      <c r="B217" s="21"/>
      <c r="C217" s="22" t="str">
        <f>IF(B217="","",COUNTIF(INDEX($B:$B,5):B217,B217))</f>
        <v/>
      </c>
      <c r="D217" s="21"/>
      <c r="E217" s="13" t="str">
        <f t="shared" si="19"/>
        <v/>
      </c>
      <c r="F217" s="22" t="str">
        <f t="shared" si="20"/>
        <v/>
      </c>
      <c r="G217" s="14"/>
      <c r="H217" s="15" t="str">
        <f t="shared" si="21"/>
        <v/>
      </c>
      <c r="I217" s="23" t="str">
        <f t="shared" si="22"/>
        <v/>
      </c>
      <c r="J217" s="13" t="str">
        <f t="shared" si="23"/>
        <v/>
      </c>
      <c r="K217" s="24" t="str">
        <f>IF(B217="","",TRIM(IF(COUNTIF('Registru borderouri'!$B$5:$B$504,B217)=0,"Borderou inexistent în registru. ","")&amp;IF(AND(D217&lt;&gt;"",E217=""),"Cod necunoscut. ","")&amp;IF(N(G217)&lt;=0,"Lipsește cantitatea. ","")&amp;IF(AND(J217&lt;&gt;"",COUNTIF('Registru borderouri'!$B$5:$B$504,B217)&gt;0),IF(J217&lt;&gt;INDEX('Registru borderouri'!$H$5:$H$504,MATCH(B217,'Registru borderouri'!$B$5:$B$504,0)),"Produs de alt tip decât borderoul. ",""),"")))</f>
        <v/>
      </c>
    </row>
    <row r="218" spans="1:11" x14ac:dyDescent="0.2">
      <c r="A218" s="1" t="str">
        <f t="shared" si="18"/>
        <v/>
      </c>
      <c r="B218" s="21"/>
      <c r="C218" s="22" t="str">
        <f>IF(B218="","",COUNTIF(INDEX($B:$B,5):B218,B218))</f>
        <v/>
      </c>
      <c r="D218" s="21"/>
      <c r="E218" s="13" t="str">
        <f t="shared" si="19"/>
        <v/>
      </c>
      <c r="F218" s="22" t="str">
        <f t="shared" si="20"/>
        <v/>
      </c>
      <c r="G218" s="14"/>
      <c r="H218" s="15" t="str">
        <f t="shared" si="21"/>
        <v/>
      </c>
      <c r="I218" s="23" t="str">
        <f t="shared" si="22"/>
        <v/>
      </c>
      <c r="J218" s="13" t="str">
        <f t="shared" si="23"/>
        <v/>
      </c>
      <c r="K218" s="24" t="str">
        <f>IF(B218="","",TRIM(IF(COUNTIF('Registru borderouri'!$B$5:$B$504,B218)=0,"Borderou inexistent în registru. ","")&amp;IF(AND(D218&lt;&gt;"",E218=""),"Cod necunoscut. ","")&amp;IF(N(G218)&lt;=0,"Lipsește cantitatea. ","")&amp;IF(AND(J218&lt;&gt;"",COUNTIF('Registru borderouri'!$B$5:$B$504,B218)&gt;0),IF(J218&lt;&gt;INDEX('Registru borderouri'!$H$5:$H$504,MATCH(B218,'Registru borderouri'!$B$5:$B$504,0)),"Produs de alt tip decât borderoul. ",""),"")))</f>
        <v/>
      </c>
    </row>
    <row r="219" spans="1:11" x14ac:dyDescent="0.2">
      <c r="A219" s="1" t="str">
        <f t="shared" si="18"/>
        <v/>
      </c>
      <c r="B219" s="21"/>
      <c r="C219" s="22" t="str">
        <f>IF(B219="","",COUNTIF(INDEX($B:$B,5):B219,B219))</f>
        <v/>
      </c>
      <c r="D219" s="21"/>
      <c r="E219" s="13" t="str">
        <f t="shared" si="19"/>
        <v/>
      </c>
      <c r="F219" s="22" t="str">
        <f t="shared" si="20"/>
        <v/>
      </c>
      <c r="G219" s="14"/>
      <c r="H219" s="15" t="str">
        <f t="shared" si="21"/>
        <v/>
      </c>
      <c r="I219" s="23" t="str">
        <f t="shared" si="22"/>
        <v/>
      </c>
      <c r="J219" s="13" t="str">
        <f t="shared" si="23"/>
        <v/>
      </c>
      <c r="K219" s="24" t="str">
        <f>IF(B219="","",TRIM(IF(COUNTIF('Registru borderouri'!$B$5:$B$504,B219)=0,"Borderou inexistent în registru. ","")&amp;IF(AND(D219&lt;&gt;"",E219=""),"Cod necunoscut. ","")&amp;IF(N(G219)&lt;=0,"Lipsește cantitatea. ","")&amp;IF(AND(J219&lt;&gt;"",COUNTIF('Registru borderouri'!$B$5:$B$504,B219)&gt;0),IF(J219&lt;&gt;INDEX('Registru borderouri'!$H$5:$H$504,MATCH(B219,'Registru borderouri'!$B$5:$B$504,0)),"Produs de alt tip decât borderoul. ",""),"")))</f>
        <v/>
      </c>
    </row>
    <row r="220" spans="1:11" x14ac:dyDescent="0.2">
      <c r="A220" s="1" t="str">
        <f t="shared" si="18"/>
        <v/>
      </c>
      <c r="B220" s="21"/>
      <c r="C220" s="22" t="str">
        <f>IF(B220="","",COUNTIF(INDEX($B:$B,5):B220,B220))</f>
        <v/>
      </c>
      <c r="D220" s="21"/>
      <c r="E220" s="13" t="str">
        <f t="shared" si="19"/>
        <v/>
      </c>
      <c r="F220" s="22" t="str">
        <f t="shared" si="20"/>
        <v/>
      </c>
      <c r="G220" s="14"/>
      <c r="H220" s="15" t="str">
        <f t="shared" si="21"/>
        <v/>
      </c>
      <c r="I220" s="23" t="str">
        <f t="shared" si="22"/>
        <v/>
      </c>
      <c r="J220" s="13" t="str">
        <f t="shared" si="23"/>
        <v/>
      </c>
      <c r="K220" s="24" t="str">
        <f>IF(B220="","",TRIM(IF(COUNTIF('Registru borderouri'!$B$5:$B$504,B220)=0,"Borderou inexistent în registru. ","")&amp;IF(AND(D220&lt;&gt;"",E220=""),"Cod necunoscut. ","")&amp;IF(N(G220)&lt;=0,"Lipsește cantitatea. ","")&amp;IF(AND(J220&lt;&gt;"",COUNTIF('Registru borderouri'!$B$5:$B$504,B220)&gt;0),IF(J220&lt;&gt;INDEX('Registru borderouri'!$H$5:$H$504,MATCH(B220,'Registru borderouri'!$B$5:$B$504,0)),"Produs de alt tip decât borderoul. ",""),"")))</f>
        <v/>
      </c>
    </row>
    <row r="221" spans="1:11" x14ac:dyDescent="0.2">
      <c r="A221" s="1" t="str">
        <f t="shared" si="18"/>
        <v/>
      </c>
      <c r="B221" s="21"/>
      <c r="C221" s="22" t="str">
        <f>IF(B221="","",COUNTIF(INDEX($B:$B,5):B221,B221))</f>
        <v/>
      </c>
      <c r="D221" s="21"/>
      <c r="E221" s="13" t="str">
        <f t="shared" si="19"/>
        <v/>
      </c>
      <c r="F221" s="22" t="str">
        <f t="shared" si="20"/>
        <v/>
      </c>
      <c r="G221" s="14"/>
      <c r="H221" s="15" t="str">
        <f t="shared" si="21"/>
        <v/>
      </c>
      <c r="I221" s="23" t="str">
        <f t="shared" si="22"/>
        <v/>
      </c>
      <c r="J221" s="13" t="str">
        <f t="shared" si="23"/>
        <v/>
      </c>
      <c r="K221" s="24" t="str">
        <f>IF(B221="","",TRIM(IF(COUNTIF('Registru borderouri'!$B$5:$B$504,B221)=0,"Borderou inexistent în registru. ","")&amp;IF(AND(D221&lt;&gt;"",E221=""),"Cod necunoscut. ","")&amp;IF(N(G221)&lt;=0,"Lipsește cantitatea. ","")&amp;IF(AND(J221&lt;&gt;"",COUNTIF('Registru borderouri'!$B$5:$B$504,B221)&gt;0),IF(J221&lt;&gt;INDEX('Registru borderouri'!$H$5:$H$504,MATCH(B221,'Registru borderouri'!$B$5:$B$504,0)),"Produs de alt tip decât borderoul. ",""),"")))</f>
        <v/>
      </c>
    </row>
    <row r="222" spans="1:11" x14ac:dyDescent="0.2">
      <c r="A222" s="1" t="str">
        <f t="shared" si="18"/>
        <v/>
      </c>
      <c r="B222" s="21"/>
      <c r="C222" s="22" t="str">
        <f>IF(B222="","",COUNTIF(INDEX($B:$B,5):B222,B222))</f>
        <v/>
      </c>
      <c r="D222" s="21"/>
      <c r="E222" s="13" t="str">
        <f t="shared" si="19"/>
        <v/>
      </c>
      <c r="F222" s="22" t="str">
        <f t="shared" si="20"/>
        <v/>
      </c>
      <c r="G222" s="14"/>
      <c r="H222" s="15" t="str">
        <f t="shared" si="21"/>
        <v/>
      </c>
      <c r="I222" s="23" t="str">
        <f t="shared" si="22"/>
        <v/>
      </c>
      <c r="J222" s="13" t="str">
        <f t="shared" si="23"/>
        <v/>
      </c>
      <c r="K222" s="24" t="str">
        <f>IF(B222="","",TRIM(IF(COUNTIF('Registru borderouri'!$B$5:$B$504,B222)=0,"Borderou inexistent în registru. ","")&amp;IF(AND(D222&lt;&gt;"",E222=""),"Cod necunoscut. ","")&amp;IF(N(G222)&lt;=0,"Lipsește cantitatea. ","")&amp;IF(AND(J222&lt;&gt;"",COUNTIF('Registru borderouri'!$B$5:$B$504,B222)&gt;0),IF(J222&lt;&gt;INDEX('Registru borderouri'!$H$5:$H$504,MATCH(B222,'Registru borderouri'!$B$5:$B$504,0)),"Produs de alt tip decât borderoul. ",""),"")))</f>
        <v/>
      </c>
    </row>
    <row r="223" spans="1:11" x14ac:dyDescent="0.2">
      <c r="A223" s="1" t="str">
        <f t="shared" si="18"/>
        <v/>
      </c>
      <c r="B223" s="21"/>
      <c r="C223" s="22" t="str">
        <f>IF(B223="","",COUNTIF(INDEX($B:$B,5):B223,B223))</f>
        <v/>
      </c>
      <c r="D223" s="21"/>
      <c r="E223" s="13" t="str">
        <f t="shared" si="19"/>
        <v/>
      </c>
      <c r="F223" s="22" t="str">
        <f t="shared" si="20"/>
        <v/>
      </c>
      <c r="G223" s="14"/>
      <c r="H223" s="15" t="str">
        <f t="shared" si="21"/>
        <v/>
      </c>
      <c r="I223" s="23" t="str">
        <f t="shared" si="22"/>
        <v/>
      </c>
      <c r="J223" s="13" t="str">
        <f t="shared" si="23"/>
        <v/>
      </c>
      <c r="K223" s="24" t="str">
        <f>IF(B223="","",TRIM(IF(COUNTIF('Registru borderouri'!$B$5:$B$504,B223)=0,"Borderou inexistent în registru. ","")&amp;IF(AND(D223&lt;&gt;"",E223=""),"Cod necunoscut. ","")&amp;IF(N(G223)&lt;=0,"Lipsește cantitatea. ","")&amp;IF(AND(J223&lt;&gt;"",COUNTIF('Registru borderouri'!$B$5:$B$504,B223)&gt;0),IF(J223&lt;&gt;INDEX('Registru borderouri'!$H$5:$H$504,MATCH(B223,'Registru borderouri'!$B$5:$B$504,0)),"Produs de alt tip decât borderoul. ",""),"")))</f>
        <v/>
      </c>
    </row>
    <row r="224" spans="1:11" x14ac:dyDescent="0.2">
      <c r="A224" s="1" t="str">
        <f t="shared" si="18"/>
        <v/>
      </c>
      <c r="B224" s="21"/>
      <c r="C224" s="22" t="str">
        <f>IF(B224="","",COUNTIF(INDEX($B:$B,5):B224,B224))</f>
        <v/>
      </c>
      <c r="D224" s="21"/>
      <c r="E224" s="13" t="str">
        <f t="shared" si="19"/>
        <v/>
      </c>
      <c r="F224" s="22" t="str">
        <f t="shared" si="20"/>
        <v/>
      </c>
      <c r="G224" s="14"/>
      <c r="H224" s="15" t="str">
        <f t="shared" si="21"/>
        <v/>
      </c>
      <c r="I224" s="23" t="str">
        <f t="shared" si="22"/>
        <v/>
      </c>
      <c r="J224" s="13" t="str">
        <f t="shared" si="23"/>
        <v/>
      </c>
      <c r="K224" s="24" t="str">
        <f>IF(B224="","",TRIM(IF(COUNTIF('Registru borderouri'!$B$5:$B$504,B224)=0,"Borderou inexistent în registru. ","")&amp;IF(AND(D224&lt;&gt;"",E224=""),"Cod necunoscut. ","")&amp;IF(N(G224)&lt;=0,"Lipsește cantitatea. ","")&amp;IF(AND(J224&lt;&gt;"",COUNTIF('Registru borderouri'!$B$5:$B$504,B224)&gt;0),IF(J224&lt;&gt;INDEX('Registru borderouri'!$H$5:$H$504,MATCH(B224,'Registru borderouri'!$B$5:$B$504,0)),"Produs de alt tip decât borderoul. ",""),"")))</f>
        <v/>
      </c>
    </row>
    <row r="225" spans="1:11" x14ac:dyDescent="0.2">
      <c r="A225" s="1" t="str">
        <f t="shared" si="18"/>
        <v/>
      </c>
      <c r="B225" s="21"/>
      <c r="C225" s="22" t="str">
        <f>IF(B225="","",COUNTIF(INDEX($B:$B,5):B225,B225))</f>
        <v/>
      </c>
      <c r="D225" s="21"/>
      <c r="E225" s="13" t="str">
        <f t="shared" si="19"/>
        <v/>
      </c>
      <c r="F225" s="22" t="str">
        <f t="shared" si="20"/>
        <v/>
      </c>
      <c r="G225" s="14"/>
      <c r="H225" s="15" t="str">
        <f t="shared" si="21"/>
        <v/>
      </c>
      <c r="I225" s="23" t="str">
        <f t="shared" si="22"/>
        <v/>
      </c>
      <c r="J225" s="13" t="str">
        <f t="shared" si="23"/>
        <v/>
      </c>
      <c r="K225" s="24" t="str">
        <f>IF(B225="","",TRIM(IF(COUNTIF('Registru borderouri'!$B$5:$B$504,B225)=0,"Borderou inexistent în registru. ","")&amp;IF(AND(D225&lt;&gt;"",E225=""),"Cod necunoscut. ","")&amp;IF(N(G225)&lt;=0,"Lipsește cantitatea. ","")&amp;IF(AND(J225&lt;&gt;"",COUNTIF('Registru borderouri'!$B$5:$B$504,B225)&gt;0),IF(J225&lt;&gt;INDEX('Registru borderouri'!$H$5:$H$504,MATCH(B225,'Registru borderouri'!$B$5:$B$504,0)),"Produs de alt tip decât borderoul. ",""),"")))</f>
        <v/>
      </c>
    </row>
    <row r="226" spans="1:11" x14ac:dyDescent="0.2">
      <c r="A226" s="1" t="str">
        <f t="shared" si="18"/>
        <v/>
      </c>
      <c r="B226" s="21"/>
      <c r="C226" s="22" t="str">
        <f>IF(B226="","",COUNTIF(INDEX($B:$B,5):B226,B226))</f>
        <v/>
      </c>
      <c r="D226" s="21"/>
      <c r="E226" s="13" t="str">
        <f t="shared" si="19"/>
        <v/>
      </c>
      <c r="F226" s="22" t="str">
        <f t="shared" si="20"/>
        <v/>
      </c>
      <c r="G226" s="14"/>
      <c r="H226" s="15" t="str">
        <f t="shared" si="21"/>
        <v/>
      </c>
      <c r="I226" s="23" t="str">
        <f t="shared" si="22"/>
        <v/>
      </c>
      <c r="J226" s="13" t="str">
        <f t="shared" si="23"/>
        <v/>
      </c>
      <c r="K226" s="24" t="str">
        <f>IF(B226="","",TRIM(IF(COUNTIF('Registru borderouri'!$B$5:$B$504,B226)=0,"Borderou inexistent în registru. ","")&amp;IF(AND(D226&lt;&gt;"",E226=""),"Cod necunoscut. ","")&amp;IF(N(G226)&lt;=0,"Lipsește cantitatea. ","")&amp;IF(AND(J226&lt;&gt;"",COUNTIF('Registru borderouri'!$B$5:$B$504,B226)&gt;0),IF(J226&lt;&gt;INDEX('Registru borderouri'!$H$5:$H$504,MATCH(B226,'Registru borderouri'!$B$5:$B$504,0)),"Produs de alt tip decât borderoul. ",""),"")))</f>
        <v/>
      </c>
    </row>
    <row r="227" spans="1:11" x14ac:dyDescent="0.2">
      <c r="A227" s="1" t="str">
        <f t="shared" si="18"/>
        <v/>
      </c>
      <c r="B227" s="21"/>
      <c r="C227" s="22" t="str">
        <f>IF(B227="","",COUNTIF(INDEX($B:$B,5):B227,B227))</f>
        <v/>
      </c>
      <c r="D227" s="21"/>
      <c r="E227" s="13" t="str">
        <f t="shared" si="19"/>
        <v/>
      </c>
      <c r="F227" s="22" t="str">
        <f t="shared" si="20"/>
        <v/>
      </c>
      <c r="G227" s="14"/>
      <c r="H227" s="15" t="str">
        <f t="shared" si="21"/>
        <v/>
      </c>
      <c r="I227" s="23" t="str">
        <f t="shared" si="22"/>
        <v/>
      </c>
      <c r="J227" s="13" t="str">
        <f t="shared" si="23"/>
        <v/>
      </c>
      <c r="K227" s="24" t="str">
        <f>IF(B227="","",TRIM(IF(COUNTIF('Registru borderouri'!$B$5:$B$504,B227)=0,"Borderou inexistent în registru. ","")&amp;IF(AND(D227&lt;&gt;"",E227=""),"Cod necunoscut. ","")&amp;IF(N(G227)&lt;=0,"Lipsește cantitatea. ","")&amp;IF(AND(J227&lt;&gt;"",COUNTIF('Registru borderouri'!$B$5:$B$504,B227)&gt;0),IF(J227&lt;&gt;INDEX('Registru borderouri'!$H$5:$H$504,MATCH(B227,'Registru borderouri'!$B$5:$B$504,0)),"Produs de alt tip decât borderoul. ",""),"")))</f>
        <v/>
      </c>
    </row>
    <row r="228" spans="1:11" x14ac:dyDescent="0.2">
      <c r="A228" s="1" t="str">
        <f t="shared" si="18"/>
        <v/>
      </c>
      <c r="B228" s="21"/>
      <c r="C228" s="22" t="str">
        <f>IF(B228="","",COUNTIF(INDEX($B:$B,5):B228,B228))</f>
        <v/>
      </c>
      <c r="D228" s="21"/>
      <c r="E228" s="13" t="str">
        <f t="shared" si="19"/>
        <v/>
      </c>
      <c r="F228" s="22" t="str">
        <f t="shared" si="20"/>
        <v/>
      </c>
      <c r="G228" s="14"/>
      <c r="H228" s="15" t="str">
        <f t="shared" si="21"/>
        <v/>
      </c>
      <c r="I228" s="23" t="str">
        <f t="shared" si="22"/>
        <v/>
      </c>
      <c r="J228" s="13" t="str">
        <f t="shared" si="23"/>
        <v/>
      </c>
      <c r="K228" s="24" t="str">
        <f>IF(B228="","",TRIM(IF(COUNTIF('Registru borderouri'!$B$5:$B$504,B228)=0,"Borderou inexistent în registru. ","")&amp;IF(AND(D228&lt;&gt;"",E228=""),"Cod necunoscut. ","")&amp;IF(N(G228)&lt;=0,"Lipsește cantitatea. ","")&amp;IF(AND(J228&lt;&gt;"",COUNTIF('Registru borderouri'!$B$5:$B$504,B228)&gt;0),IF(J228&lt;&gt;INDEX('Registru borderouri'!$H$5:$H$504,MATCH(B228,'Registru borderouri'!$B$5:$B$504,0)),"Produs de alt tip decât borderoul. ",""),"")))</f>
        <v/>
      </c>
    </row>
    <row r="229" spans="1:11" x14ac:dyDescent="0.2">
      <c r="A229" s="1" t="str">
        <f t="shared" si="18"/>
        <v/>
      </c>
      <c r="B229" s="21"/>
      <c r="C229" s="22" t="str">
        <f>IF(B229="","",COUNTIF(INDEX($B:$B,5):B229,B229))</f>
        <v/>
      </c>
      <c r="D229" s="21"/>
      <c r="E229" s="13" t="str">
        <f t="shared" si="19"/>
        <v/>
      </c>
      <c r="F229" s="22" t="str">
        <f t="shared" si="20"/>
        <v/>
      </c>
      <c r="G229" s="14"/>
      <c r="H229" s="15" t="str">
        <f t="shared" si="21"/>
        <v/>
      </c>
      <c r="I229" s="23" t="str">
        <f t="shared" si="22"/>
        <v/>
      </c>
      <c r="J229" s="13" t="str">
        <f t="shared" si="23"/>
        <v/>
      </c>
      <c r="K229" s="24" t="str">
        <f>IF(B229="","",TRIM(IF(COUNTIF('Registru borderouri'!$B$5:$B$504,B229)=0,"Borderou inexistent în registru. ","")&amp;IF(AND(D229&lt;&gt;"",E229=""),"Cod necunoscut. ","")&amp;IF(N(G229)&lt;=0,"Lipsește cantitatea. ","")&amp;IF(AND(J229&lt;&gt;"",COUNTIF('Registru borderouri'!$B$5:$B$504,B229)&gt;0),IF(J229&lt;&gt;INDEX('Registru borderouri'!$H$5:$H$504,MATCH(B229,'Registru borderouri'!$B$5:$B$504,0)),"Produs de alt tip decât borderoul. ",""),"")))</f>
        <v/>
      </c>
    </row>
    <row r="230" spans="1:11" x14ac:dyDescent="0.2">
      <c r="A230" s="1" t="str">
        <f t="shared" si="18"/>
        <v/>
      </c>
      <c r="B230" s="21"/>
      <c r="C230" s="22" t="str">
        <f>IF(B230="","",COUNTIF(INDEX($B:$B,5):B230,B230))</f>
        <v/>
      </c>
      <c r="D230" s="21"/>
      <c r="E230" s="13" t="str">
        <f t="shared" si="19"/>
        <v/>
      </c>
      <c r="F230" s="22" t="str">
        <f t="shared" si="20"/>
        <v/>
      </c>
      <c r="G230" s="14"/>
      <c r="H230" s="15" t="str">
        <f t="shared" si="21"/>
        <v/>
      </c>
      <c r="I230" s="23" t="str">
        <f t="shared" si="22"/>
        <v/>
      </c>
      <c r="J230" s="13" t="str">
        <f t="shared" si="23"/>
        <v/>
      </c>
      <c r="K230" s="24" t="str">
        <f>IF(B230="","",TRIM(IF(COUNTIF('Registru borderouri'!$B$5:$B$504,B230)=0,"Borderou inexistent în registru. ","")&amp;IF(AND(D230&lt;&gt;"",E230=""),"Cod necunoscut. ","")&amp;IF(N(G230)&lt;=0,"Lipsește cantitatea. ","")&amp;IF(AND(J230&lt;&gt;"",COUNTIF('Registru borderouri'!$B$5:$B$504,B230)&gt;0),IF(J230&lt;&gt;INDEX('Registru borderouri'!$H$5:$H$504,MATCH(B230,'Registru borderouri'!$B$5:$B$504,0)),"Produs de alt tip decât borderoul. ",""),"")))</f>
        <v/>
      </c>
    </row>
    <row r="231" spans="1:11" x14ac:dyDescent="0.2">
      <c r="A231" s="1" t="str">
        <f t="shared" si="18"/>
        <v/>
      </c>
      <c r="B231" s="21"/>
      <c r="C231" s="22" t="str">
        <f>IF(B231="","",COUNTIF(INDEX($B:$B,5):B231,B231))</f>
        <v/>
      </c>
      <c r="D231" s="21"/>
      <c r="E231" s="13" t="str">
        <f t="shared" si="19"/>
        <v/>
      </c>
      <c r="F231" s="22" t="str">
        <f t="shared" si="20"/>
        <v/>
      </c>
      <c r="G231" s="14"/>
      <c r="H231" s="15" t="str">
        <f t="shared" si="21"/>
        <v/>
      </c>
      <c r="I231" s="23" t="str">
        <f t="shared" si="22"/>
        <v/>
      </c>
      <c r="J231" s="13" t="str">
        <f t="shared" si="23"/>
        <v/>
      </c>
      <c r="K231" s="24" t="str">
        <f>IF(B231="","",TRIM(IF(COUNTIF('Registru borderouri'!$B$5:$B$504,B231)=0,"Borderou inexistent în registru. ","")&amp;IF(AND(D231&lt;&gt;"",E231=""),"Cod necunoscut. ","")&amp;IF(N(G231)&lt;=0,"Lipsește cantitatea. ","")&amp;IF(AND(J231&lt;&gt;"",COUNTIF('Registru borderouri'!$B$5:$B$504,B231)&gt;0),IF(J231&lt;&gt;INDEX('Registru borderouri'!$H$5:$H$504,MATCH(B231,'Registru borderouri'!$B$5:$B$504,0)),"Produs de alt tip decât borderoul. ",""),"")))</f>
        <v/>
      </c>
    </row>
    <row r="232" spans="1:11" x14ac:dyDescent="0.2">
      <c r="A232" s="1" t="str">
        <f t="shared" si="18"/>
        <v/>
      </c>
      <c r="B232" s="21"/>
      <c r="C232" s="22" t="str">
        <f>IF(B232="","",COUNTIF(INDEX($B:$B,5):B232,B232))</f>
        <v/>
      </c>
      <c r="D232" s="21"/>
      <c r="E232" s="13" t="str">
        <f t="shared" si="19"/>
        <v/>
      </c>
      <c r="F232" s="22" t="str">
        <f t="shared" si="20"/>
        <v/>
      </c>
      <c r="G232" s="14"/>
      <c r="H232" s="15" t="str">
        <f t="shared" si="21"/>
        <v/>
      </c>
      <c r="I232" s="23" t="str">
        <f t="shared" si="22"/>
        <v/>
      </c>
      <c r="J232" s="13" t="str">
        <f t="shared" si="23"/>
        <v/>
      </c>
      <c r="K232" s="24" t="str">
        <f>IF(B232="","",TRIM(IF(COUNTIF('Registru borderouri'!$B$5:$B$504,B232)=0,"Borderou inexistent în registru. ","")&amp;IF(AND(D232&lt;&gt;"",E232=""),"Cod necunoscut. ","")&amp;IF(N(G232)&lt;=0,"Lipsește cantitatea. ","")&amp;IF(AND(J232&lt;&gt;"",COUNTIF('Registru borderouri'!$B$5:$B$504,B232)&gt;0),IF(J232&lt;&gt;INDEX('Registru borderouri'!$H$5:$H$504,MATCH(B232,'Registru borderouri'!$B$5:$B$504,0)),"Produs de alt tip decât borderoul. ",""),"")))</f>
        <v/>
      </c>
    </row>
    <row r="233" spans="1:11" x14ac:dyDescent="0.2">
      <c r="A233" s="1" t="str">
        <f t="shared" si="18"/>
        <v/>
      </c>
      <c r="B233" s="21"/>
      <c r="C233" s="22" t="str">
        <f>IF(B233="","",COUNTIF(INDEX($B:$B,5):B233,B233))</f>
        <v/>
      </c>
      <c r="D233" s="21"/>
      <c r="E233" s="13" t="str">
        <f t="shared" si="19"/>
        <v/>
      </c>
      <c r="F233" s="22" t="str">
        <f t="shared" si="20"/>
        <v/>
      </c>
      <c r="G233" s="14"/>
      <c r="H233" s="15" t="str">
        <f t="shared" si="21"/>
        <v/>
      </c>
      <c r="I233" s="23" t="str">
        <f t="shared" si="22"/>
        <v/>
      </c>
      <c r="J233" s="13" t="str">
        <f t="shared" si="23"/>
        <v/>
      </c>
      <c r="K233" s="24" t="str">
        <f>IF(B233="","",TRIM(IF(COUNTIF('Registru borderouri'!$B$5:$B$504,B233)=0,"Borderou inexistent în registru. ","")&amp;IF(AND(D233&lt;&gt;"",E233=""),"Cod necunoscut. ","")&amp;IF(N(G233)&lt;=0,"Lipsește cantitatea. ","")&amp;IF(AND(J233&lt;&gt;"",COUNTIF('Registru borderouri'!$B$5:$B$504,B233)&gt;0),IF(J233&lt;&gt;INDEX('Registru borderouri'!$H$5:$H$504,MATCH(B233,'Registru borderouri'!$B$5:$B$504,0)),"Produs de alt tip decât borderoul. ",""),"")))</f>
        <v/>
      </c>
    </row>
    <row r="234" spans="1:11" x14ac:dyDescent="0.2">
      <c r="A234" s="1" t="str">
        <f t="shared" si="18"/>
        <v/>
      </c>
      <c r="B234" s="21"/>
      <c r="C234" s="22" t="str">
        <f>IF(B234="","",COUNTIF(INDEX($B:$B,5):B234,B234))</f>
        <v/>
      </c>
      <c r="D234" s="21"/>
      <c r="E234" s="13" t="str">
        <f t="shared" si="19"/>
        <v/>
      </c>
      <c r="F234" s="22" t="str">
        <f t="shared" si="20"/>
        <v/>
      </c>
      <c r="G234" s="14"/>
      <c r="H234" s="15" t="str">
        <f t="shared" si="21"/>
        <v/>
      </c>
      <c r="I234" s="23" t="str">
        <f t="shared" si="22"/>
        <v/>
      </c>
      <c r="J234" s="13" t="str">
        <f t="shared" si="23"/>
        <v/>
      </c>
      <c r="K234" s="24" t="str">
        <f>IF(B234="","",TRIM(IF(COUNTIF('Registru borderouri'!$B$5:$B$504,B234)=0,"Borderou inexistent în registru. ","")&amp;IF(AND(D234&lt;&gt;"",E234=""),"Cod necunoscut. ","")&amp;IF(N(G234)&lt;=0,"Lipsește cantitatea. ","")&amp;IF(AND(J234&lt;&gt;"",COUNTIF('Registru borderouri'!$B$5:$B$504,B234)&gt;0),IF(J234&lt;&gt;INDEX('Registru borderouri'!$H$5:$H$504,MATCH(B234,'Registru borderouri'!$B$5:$B$504,0)),"Produs de alt tip decât borderoul. ",""),"")))</f>
        <v/>
      </c>
    </row>
    <row r="235" spans="1:11" x14ac:dyDescent="0.2">
      <c r="A235" s="1" t="str">
        <f t="shared" si="18"/>
        <v/>
      </c>
      <c r="B235" s="21"/>
      <c r="C235" s="22" t="str">
        <f>IF(B235="","",COUNTIF(INDEX($B:$B,5):B235,B235))</f>
        <v/>
      </c>
      <c r="D235" s="21"/>
      <c r="E235" s="13" t="str">
        <f t="shared" si="19"/>
        <v/>
      </c>
      <c r="F235" s="22" t="str">
        <f t="shared" si="20"/>
        <v/>
      </c>
      <c r="G235" s="14"/>
      <c r="H235" s="15" t="str">
        <f t="shared" si="21"/>
        <v/>
      </c>
      <c r="I235" s="23" t="str">
        <f t="shared" si="22"/>
        <v/>
      </c>
      <c r="J235" s="13" t="str">
        <f t="shared" si="23"/>
        <v/>
      </c>
      <c r="K235" s="24" t="str">
        <f>IF(B235="","",TRIM(IF(COUNTIF('Registru borderouri'!$B$5:$B$504,B235)=0,"Borderou inexistent în registru. ","")&amp;IF(AND(D235&lt;&gt;"",E235=""),"Cod necunoscut. ","")&amp;IF(N(G235)&lt;=0,"Lipsește cantitatea. ","")&amp;IF(AND(J235&lt;&gt;"",COUNTIF('Registru borderouri'!$B$5:$B$504,B235)&gt;0),IF(J235&lt;&gt;INDEX('Registru borderouri'!$H$5:$H$504,MATCH(B235,'Registru borderouri'!$B$5:$B$504,0)),"Produs de alt tip decât borderoul. ",""),"")))</f>
        <v/>
      </c>
    </row>
    <row r="236" spans="1:11" x14ac:dyDescent="0.2">
      <c r="A236" s="1" t="str">
        <f t="shared" si="18"/>
        <v/>
      </c>
      <c r="B236" s="21"/>
      <c r="C236" s="22" t="str">
        <f>IF(B236="","",COUNTIF(INDEX($B:$B,5):B236,B236))</f>
        <v/>
      </c>
      <c r="D236" s="21"/>
      <c r="E236" s="13" t="str">
        <f t="shared" si="19"/>
        <v/>
      </c>
      <c r="F236" s="22" t="str">
        <f t="shared" si="20"/>
        <v/>
      </c>
      <c r="G236" s="14"/>
      <c r="H236" s="15" t="str">
        <f t="shared" si="21"/>
        <v/>
      </c>
      <c r="I236" s="23" t="str">
        <f t="shared" si="22"/>
        <v/>
      </c>
      <c r="J236" s="13" t="str">
        <f t="shared" si="23"/>
        <v/>
      </c>
      <c r="K236" s="24" t="str">
        <f>IF(B236="","",TRIM(IF(COUNTIF('Registru borderouri'!$B$5:$B$504,B236)=0,"Borderou inexistent în registru. ","")&amp;IF(AND(D236&lt;&gt;"",E236=""),"Cod necunoscut. ","")&amp;IF(N(G236)&lt;=0,"Lipsește cantitatea. ","")&amp;IF(AND(J236&lt;&gt;"",COUNTIF('Registru borderouri'!$B$5:$B$504,B236)&gt;0),IF(J236&lt;&gt;INDEX('Registru borderouri'!$H$5:$H$504,MATCH(B236,'Registru borderouri'!$B$5:$B$504,0)),"Produs de alt tip decât borderoul. ",""),"")))</f>
        <v/>
      </c>
    </row>
    <row r="237" spans="1:11" x14ac:dyDescent="0.2">
      <c r="A237" s="1" t="str">
        <f t="shared" si="18"/>
        <v/>
      </c>
      <c r="B237" s="21"/>
      <c r="C237" s="22" t="str">
        <f>IF(B237="","",COUNTIF(INDEX($B:$B,5):B237,B237))</f>
        <v/>
      </c>
      <c r="D237" s="21"/>
      <c r="E237" s="13" t="str">
        <f t="shared" si="19"/>
        <v/>
      </c>
      <c r="F237" s="22" t="str">
        <f t="shared" si="20"/>
        <v/>
      </c>
      <c r="G237" s="14"/>
      <c r="H237" s="15" t="str">
        <f t="shared" si="21"/>
        <v/>
      </c>
      <c r="I237" s="23" t="str">
        <f t="shared" si="22"/>
        <v/>
      </c>
      <c r="J237" s="13" t="str">
        <f t="shared" si="23"/>
        <v/>
      </c>
      <c r="K237" s="24" t="str">
        <f>IF(B237="","",TRIM(IF(COUNTIF('Registru borderouri'!$B$5:$B$504,B237)=0,"Borderou inexistent în registru. ","")&amp;IF(AND(D237&lt;&gt;"",E237=""),"Cod necunoscut. ","")&amp;IF(N(G237)&lt;=0,"Lipsește cantitatea. ","")&amp;IF(AND(J237&lt;&gt;"",COUNTIF('Registru borderouri'!$B$5:$B$504,B237)&gt;0),IF(J237&lt;&gt;INDEX('Registru borderouri'!$H$5:$H$504,MATCH(B237,'Registru borderouri'!$B$5:$B$504,0)),"Produs de alt tip decât borderoul. ",""),"")))</f>
        <v/>
      </c>
    </row>
    <row r="238" spans="1:11" x14ac:dyDescent="0.2">
      <c r="A238" s="1" t="str">
        <f t="shared" si="18"/>
        <v/>
      </c>
      <c r="B238" s="21"/>
      <c r="C238" s="22" t="str">
        <f>IF(B238="","",COUNTIF(INDEX($B:$B,5):B238,B238))</f>
        <v/>
      </c>
      <c r="D238" s="21"/>
      <c r="E238" s="13" t="str">
        <f t="shared" si="19"/>
        <v/>
      </c>
      <c r="F238" s="22" t="str">
        <f t="shared" si="20"/>
        <v/>
      </c>
      <c r="G238" s="14"/>
      <c r="H238" s="15" t="str">
        <f t="shared" si="21"/>
        <v/>
      </c>
      <c r="I238" s="23" t="str">
        <f t="shared" si="22"/>
        <v/>
      </c>
      <c r="J238" s="13" t="str">
        <f t="shared" si="23"/>
        <v/>
      </c>
      <c r="K238" s="24" t="str">
        <f>IF(B238="","",TRIM(IF(COUNTIF('Registru borderouri'!$B$5:$B$504,B238)=0,"Borderou inexistent în registru. ","")&amp;IF(AND(D238&lt;&gt;"",E238=""),"Cod necunoscut. ","")&amp;IF(N(G238)&lt;=0,"Lipsește cantitatea. ","")&amp;IF(AND(J238&lt;&gt;"",COUNTIF('Registru borderouri'!$B$5:$B$504,B238)&gt;0),IF(J238&lt;&gt;INDEX('Registru borderouri'!$H$5:$H$504,MATCH(B238,'Registru borderouri'!$B$5:$B$504,0)),"Produs de alt tip decât borderoul. ",""),"")))</f>
        <v/>
      </c>
    </row>
    <row r="239" spans="1:11" x14ac:dyDescent="0.2">
      <c r="A239" s="1" t="str">
        <f t="shared" si="18"/>
        <v/>
      </c>
      <c r="B239" s="21"/>
      <c r="C239" s="22" t="str">
        <f>IF(B239="","",COUNTIF(INDEX($B:$B,5):B239,B239))</f>
        <v/>
      </c>
      <c r="D239" s="21"/>
      <c r="E239" s="13" t="str">
        <f t="shared" si="19"/>
        <v/>
      </c>
      <c r="F239" s="22" t="str">
        <f t="shared" si="20"/>
        <v/>
      </c>
      <c r="G239" s="14"/>
      <c r="H239" s="15" t="str">
        <f t="shared" si="21"/>
        <v/>
      </c>
      <c r="I239" s="23" t="str">
        <f t="shared" si="22"/>
        <v/>
      </c>
      <c r="J239" s="13" t="str">
        <f t="shared" si="23"/>
        <v/>
      </c>
      <c r="K239" s="24" t="str">
        <f>IF(B239="","",TRIM(IF(COUNTIF('Registru borderouri'!$B$5:$B$504,B239)=0,"Borderou inexistent în registru. ","")&amp;IF(AND(D239&lt;&gt;"",E239=""),"Cod necunoscut. ","")&amp;IF(N(G239)&lt;=0,"Lipsește cantitatea. ","")&amp;IF(AND(J239&lt;&gt;"",COUNTIF('Registru borderouri'!$B$5:$B$504,B239)&gt;0),IF(J239&lt;&gt;INDEX('Registru borderouri'!$H$5:$H$504,MATCH(B239,'Registru borderouri'!$B$5:$B$504,0)),"Produs de alt tip decât borderoul. ",""),"")))</f>
        <v/>
      </c>
    </row>
    <row r="240" spans="1:11" x14ac:dyDescent="0.2">
      <c r="A240" s="1" t="str">
        <f t="shared" si="18"/>
        <v/>
      </c>
      <c r="B240" s="21"/>
      <c r="C240" s="22" t="str">
        <f>IF(B240="","",COUNTIF(INDEX($B:$B,5):B240,B240))</f>
        <v/>
      </c>
      <c r="D240" s="21"/>
      <c r="E240" s="13" t="str">
        <f t="shared" si="19"/>
        <v/>
      </c>
      <c r="F240" s="22" t="str">
        <f t="shared" si="20"/>
        <v/>
      </c>
      <c r="G240" s="14"/>
      <c r="H240" s="15" t="str">
        <f t="shared" si="21"/>
        <v/>
      </c>
      <c r="I240" s="23" t="str">
        <f t="shared" si="22"/>
        <v/>
      </c>
      <c r="J240" s="13" t="str">
        <f t="shared" si="23"/>
        <v/>
      </c>
      <c r="K240" s="24" t="str">
        <f>IF(B240="","",TRIM(IF(COUNTIF('Registru borderouri'!$B$5:$B$504,B240)=0,"Borderou inexistent în registru. ","")&amp;IF(AND(D240&lt;&gt;"",E240=""),"Cod necunoscut. ","")&amp;IF(N(G240)&lt;=0,"Lipsește cantitatea. ","")&amp;IF(AND(J240&lt;&gt;"",COUNTIF('Registru borderouri'!$B$5:$B$504,B240)&gt;0),IF(J240&lt;&gt;INDEX('Registru borderouri'!$H$5:$H$504,MATCH(B240,'Registru borderouri'!$B$5:$B$504,0)),"Produs de alt tip decât borderoul. ",""),"")))</f>
        <v/>
      </c>
    </row>
    <row r="241" spans="1:11" x14ac:dyDescent="0.2">
      <c r="A241" s="1" t="str">
        <f t="shared" si="18"/>
        <v/>
      </c>
      <c r="B241" s="21"/>
      <c r="C241" s="22" t="str">
        <f>IF(B241="","",COUNTIF(INDEX($B:$B,5):B241,B241))</f>
        <v/>
      </c>
      <c r="D241" s="21"/>
      <c r="E241" s="13" t="str">
        <f t="shared" si="19"/>
        <v/>
      </c>
      <c r="F241" s="22" t="str">
        <f t="shared" si="20"/>
        <v/>
      </c>
      <c r="G241" s="14"/>
      <c r="H241" s="15" t="str">
        <f t="shared" si="21"/>
        <v/>
      </c>
      <c r="I241" s="23" t="str">
        <f t="shared" si="22"/>
        <v/>
      </c>
      <c r="J241" s="13" t="str">
        <f t="shared" si="23"/>
        <v/>
      </c>
      <c r="K241" s="24" t="str">
        <f>IF(B241="","",TRIM(IF(COUNTIF('Registru borderouri'!$B$5:$B$504,B241)=0,"Borderou inexistent în registru. ","")&amp;IF(AND(D241&lt;&gt;"",E241=""),"Cod necunoscut. ","")&amp;IF(N(G241)&lt;=0,"Lipsește cantitatea. ","")&amp;IF(AND(J241&lt;&gt;"",COUNTIF('Registru borderouri'!$B$5:$B$504,B241)&gt;0),IF(J241&lt;&gt;INDEX('Registru borderouri'!$H$5:$H$504,MATCH(B241,'Registru borderouri'!$B$5:$B$504,0)),"Produs de alt tip decât borderoul. ",""),"")))</f>
        <v/>
      </c>
    </row>
    <row r="242" spans="1:11" x14ac:dyDescent="0.2">
      <c r="A242" s="1" t="str">
        <f t="shared" si="18"/>
        <v/>
      </c>
      <c r="B242" s="21"/>
      <c r="C242" s="22" t="str">
        <f>IF(B242="","",COUNTIF(INDEX($B:$B,5):B242,B242))</f>
        <v/>
      </c>
      <c r="D242" s="21"/>
      <c r="E242" s="13" t="str">
        <f t="shared" si="19"/>
        <v/>
      </c>
      <c r="F242" s="22" t="str">
        <f t="shared" si="20"/>
        <v/>
      </c>
      <c r="G242" s="14"/>
      <c r="H242" s="15" t="str">
        <f t="shared" si="21"/>
        <v/>
      </c>
      <c r="I242" s="23" t="str">
        <f t="shared" si="22"/>
        <v/>
      </c>
      <c r="J242" s="13" t="str">
        <f t="shared" si="23"/>
        <v/>
      </c>
      <c r="K242" s="24" t="str">
        <f>IF(B242="","",TRIM(IF(COUNTIF('Registru borderouri'!$B$5:$B$504,B242)=0,"Borderou inexistent în registru. ","")&amp;IF(AND(D242&lt;&gt;"",E242=""),"Cod necunoscut. ","")&amp;IF(N(G242)&lt;=0,"Lipsește cantitatea. ","")&amp;IF(AND(J242&lt;&gt;"",COUNTIF('Registru borderouri'!$B$5:$B$504,B242)&gt;0),IF(J242&lt;&gt;INDEX('Registru borderouri'!$H$5:$H$504,MATCH(B242,'Registru borderouri'!$B$5:$B$504,0)),"Produs de alt tip decât borderoul. ",""),"")))</f>
        <v/>
      </c>
    </row>
    <row r="243" spans="1:11" x14ac:dyDescent="0.2">
      <c r="A243" s="1" t="str">
        <f t="shared" si="18"/>
        <v/>
      </c>
      <c r="B243" s="21"/>
      <c r="C243" s="22" t="str">
        <f>IF(B243="","",COUNTIF(INDEX($B:$B,5):B243,B243))</f>
        <v/>
      </c>
      <c r="D243" s="21"/>
      <c r="E243" s="13" t="str">
        <f t="shared" si="19"/>
        <v/>
      </c>
      <c r="F243" s="22" t="str">
        <f t="shared" si="20"/>
        <v/>
      </c>
      <c r="G243" s="14"/>
      <c r="H243" s="15" t="str">
        <f t="shared" si="21"/>
        <v/>
      </c>
      <c r="I243" s="23" t="str">
        <f t="shared" si="22"/>
        <v/>
      </c>
      <c r="J243" s="13" t="str">
        <f t="shared" si="23"/>
        <v/>
      </c>
      <c r="K243" s="24" t="str">
        <f>IF(B243="","",TRIM(IF(COUNTIF('Registru borderouri'!$B$5:$B$504,B243)=0,"Borderou inexistent în registru. ","")&amp;IF(AND(D243&lt;&gt;"",E243=""),"Cod necunoscut. ","")&amp;IF(N(G243)&lt;=0,"Lipsește cantitatea. ","")&amp;IF(AND(J243&lt;&gt;"",COUNTIF('Registru borderouri'!$B$5:$B$504,B243)&gt;0),IF(J243&lt;&gt;INDEX('Registru borderouri'!$H$5:$H$504,MATCH(B243,'Registru borderouri'!$B$5:$B$504,0)),"Produs de alt tip decât borderoul. ",""),"")))</f>
        <v/>
      </c>
    </row>
    <row r="244" spans="1:11" x14ac:dyDescent="0.2">
      <c r="A244" s="1" t="str">
        <f t="shared" si="18"/>
        <v/>
      </c>
      <c r="B244" s="21"/>
      <c r="C244" s="22" t="str">
        <f>IF(B244="","",COUNTIF(INDEX($B:$B,5):B244,B244))</f>
        <v/>
      </c>
      <c r="D244" s="21"/>
      <c r="E244" s="13" t="str">
        <f t="shared" si="19"/>
        <v/>
      </c>
      <c r="F244" s="22" t="str">
        <f t="shared" si="20"/>
        <v/>
      </c>
      <c r="G244" s="14"/>
      <c r="H244" s="15" t="str">
        <f t="shared" si="21"/>
        <v/>
      </c>
      <c r="I244" s="23" t="str">
        <f t="shared" si="22"/>
        <v/>
      </c>
      <c r="J244" s="13" t="str">
        <f t="shared" si="23"/>
        <v/>
      </c>
      <c r="K244" s="24" t="str">
        <f>IF(B244="","",TRIM(IF(COUNTIF('Registru borderouri'!$B$5:$B$504,B244)=0,"Borderou inexistent în registru. ","")&amp;IF(AND(D244&lt;&gt;"",E244=""),"Cod necunoscut. ","")&amp;IF(N(G244)&lt;=0,"Lipsește cantitatea. ","")&amp;IF(AND(J244&lt;&gt;"",COUNTIF('Registru borderouri'!$B$5:$B$504,B244)&gt;0),IF(J244&lt;&gt;INDEX('Registru borderouri'!$H$5:$H$504,MATCH(B244,'Registru borderouri'!$B$5:$B$504,0)),"Produs de alt tip decât borderoul. ",""),"")))</f>
        <v/>
      </c>
    </row>
    <row r="245" spans="1:11" x14ac:dyDescent="0.2">
      <c r="A245" s="1" t="str">
        <f t="shared" si="18"/>
        <v/>
      </c>
      <c r="B245" s="21"/>
      <c r="C245" s="22" t="str">
        <f>IF(B245="","",COUNTIF(INDEX($B:$B,5):B245,B245))</f>
        <v/>
      </c>
      <c r="D245" s="21"/>
      <c r="E245" s="13" t="str">
        <f t="shared" si="19"/>
        <v/>
      </c>
      <c r="F245" s="22" t="str">
        <f t="shared" si="20"/>
        <v/>
      </c>
      <c r="G245" s="14"/>
      <c r="H245" s="15" t="str">
        <f t="shared" si="21"/>
        <v/>
      </c>
      <c r="I245" s="23" t="str">
        <f t="shared" si="22"/>
        <v/>
      </c>
      <c r="J245" s="13" t="str">
        <f t="shared" si="23"/>
        <v/>
      </c>
      <c r="K245" s="24" t="str">
        <f>IF(B245="","",TRIM(IF(COUNTIF('Registru borderouri'!$B$5:$B$504,B245)=0,"Borderou inexistent în registru. ","")&amp;IF(AND(D245&lt;&gt;"",E245=""),"Cod necunoscut. ","")&amp;IF(N(G245)&lt;=0,"Lipsește cantitatea. ","")&amp;IF(AND(J245&lt;&gt;"",COUNTIF('Registru borderouri'!$B$5:$B$504,B245)&gt;0),IF(J245&lt;&gt;INDEX('Registru borderouri'!$H$5:$H$504,MATCH(B245,'Registru borderouri'!$B$5:$B$504,0)),"Produs de alt tip decât borderoul. ",""),"")))</f>
        <v/>
      </c>
    </row>
    <row r="246" spans="1:11" x14ac:dyDescent="0.2">
      <c r="A246" s="1" t="str">
        <f t="shared" si="18"/>
        <v/>
      </c>
      <c r="B246" s="21"/>
      <c r="C246" s="22" t="str">
        <f>IF(B246="","",COUNTIF(INDEX($B:$B,5):B246,B246))</f>
        <v/>
      </c>
      <c r="D246" s="21"/>
      <c r="E246" s="13" t="str">
        <f t="shared" si="19"/>
        <v/>
      </c>
      <c r="F246" s="22" t="str">
        <f t="shared" si="20"/>
        <v/>
      </c>
      <c r="G246" s="14"/>
      <c r="H246" s="15" t="str">
        <f t="shared" si="21"/>
        <v/>
      </c>
      <c r="I246" s="23" t="str">
        <f t="shared" si="22"/>
        <v/>
      </c>
      <c r="J246" s="13" t="str">
        <f t="shared" si="23"/>
        <v/>
      </c>
      <c r="K246" s="24" t="str">
        <f>IF(B246="","",TRIM(IF(COUNTIF('Registru borderouri'!$B$5:$B$504,B246)=0,"Borderou inexistent în registru. ","")&amp;IF(AND(D246&lt;&gt;"",E246=""),"Cod necunoscut. ","")&amp;IF(N(G246)&lt;=0,"Lipsește cantitatea. ","")&amp;IF(AND(J246&lt;&gt;"",COUNTIF('Registru borderouri'!$B$5:$B$504,B246)&gt;0),IF(J246&lt;&gt;INDEX('Registru borderouri'!$H$5:$H$504,MATCH(B246,'Registru borderouri'!$B$5:$B$504,0)),"Produs de alt tip decât borderoul. ",""),"")))</f>
        <v/>
      </c>
    </row>
    <row r="247" spans="1:11" x14ac:dyDescent="0.2">
      <c r="A247" s="1" t="str">
        <f t="shared" si="18"/>
        <v/>
      </c>
      <c r="B247" s="21"/>
      <c r="C247" s="22" t="str">
        <f>IF(B247="","",COUNTIF(INDEX($B:$B,5):B247,B247))</f>
        <v/>
      </c>
      <c r="D247" s="21"/>
      <c r="E247" s="13" t="str">
        <f t="shared" si="19"/>
        <v/>
      </c>
      <c r="F247" s="22" t="str">
        <f t="shared" si="20"/>
        <v/>
      </c>
      <c r="G247" s="14"/>
      <c r="H247" s="15" t="str">
        <f t="shared" si="21"/>
        <v/>
      </c>
      <c r="I247" s="23" t="str">
        <f t="shared" si="22"/>
        <v/>
      </c>
      <c r="J247" s="13" t="str">
        <f t="shared" si="23"/>
        <v/>
      </c>
      <c r="K247" s="24" t="str">
        <f>IF(B247="","",TRIM(IF(COUNTIF('Registru borderouri'!$B$5:$B$504,B247)=0,"Borderou inexistent în registru. ","")&amp;IF(AND(D247&lt;&gt;"",E247=""),"Cod necunoscut. ","")&amp;IF(N(G247)&lt;=0,"Lipsește cantitatea. ","")&amp;IF(AND(J247&lt;&gt;"",COUNTIF('Registru borderouri'!$B$5:$B$504,B247)&gt;0),IF(J247&lt;&gt;INDEX('Registru borderouri'!$H$5:$H$504,MATCH(B247,'Registru borderouri'!$B$5:$B$504,0)),"Produs de alt tip decât borderoul. ",""),"")))</f>
        <v/>
      </c>
    </row>
    <row r="248" spans="1:11" x14ac:dyDescent="0.2">
      <c r="A248" s="1" t="str">
        <f t="shared" si="18"/>
        <v/>
      </c>
      <c r="B248" s="21"/>
      <c r="C248" s="22" t="str">
        <f>IF(B248="","",COUNTIF(INDEX($B:$B,5):B248,B248))</f>
        <v/>
      </c>
      <c r="D248" s="21"/>
      <c r="E248" s="13" t="str">
        <f t="shared" si="19"/>
        <v/>
      </c>
      <c r="F248" s="22" t="str">
        <f t="shared" si="20"/>
        <v/>
      </c>
      <c r="G248" s="14"/>
      <c r="H248" s="15" t="str">
        <f t="shared" si="21"/>
        <v/>
      </c>
      <c r="I248" s="23" t="str">
        <f t="shared" si="22"/>
        <v/>
      </c>
      <c r="J248" s="13" t="str">
        <f t="shared" si="23"/>
        <v/>
      </c>
      <c r="K248" s="24" t="str">
        <f>IF(B248="","",TRIM(IF(COUNTIF('Registru borderouri'!$B$5:$B$504,B248)=0,"Borderou inexistent în registru. ","")&amp;IF(AND(D248&lt;&gt;"",E248=""),"Cod necunoscut. ","")&amp;IF(N(G248)&lt;=0,"Lipsește cantitatea. ","")&amp;IF(AND(J248&lt;&gt;"",COUNTIF('Registru borderouri'!$B$5:$B$504,B248)&gt;0),IF(J248&lt;&gt;INDEX('Registru borderouri'!$H$5:$H$504,MATCH(B248,'Registru borderouri'!$B$5:$B$504,0)),"Produs de alt tip decât borderoul. ",""),"")))</f>
        <v/>
      </c>
    </row>
    <row r="249" spans="1:11" x14ac:dyDescent="0.2">
      <c r="A249" s="1" t="str">
        <f t="shared" si="18"/>
        <v/>
      </c>
      <c r="B249" s="21"/>
      <c r="C249" s="22" t="str">
        <f>IF(B249="","",COUNTIF(INDEX($B:$B,5):B249,B249))</f>
        <v/>
      </c>
      <c r="D249" s="21"/>
      <c r="E249" s="13" t="str">
        <f t="shared" si="19"/>
        <v/>
      </c>
      <c r="F249" s="22" t="str">
        <f t="shared" si="20"/>
        <v/>
      </c>
      <c r="G249" s="14"/>
      <c r="H249" s="15" t="str">
        <f t="shared" si="21"/>
        <v/>
      </c>
      <c r="I249" s="23" t="str">
        <f t="shared" si="22"/>
        <v/>
      </c>
      <c r="J249" s="13" t="str">
        <f t="shared" si="23"/>
        <v/>
      </c>
      <c r="K249" s="24" t="str">
        <f>IF(B249="","",TRIM(IF(COUNTIF('Registru borderouri'!$B$5:$B$504,B249)=0,"Borderou inexistent în registru. ","")&amp;IF(AND(D249&lt;&gt;"",E249=""),"Cod necunoscut. ","")&amp;IF(N(G249)&lt;=0,"Lipsește cantitatea. ","")&amp;IF(AND(J249&lt;&gt;"",COUNTIF('Registru borderouri'!$B$5:$B$504,B249)&gt;0),IF(J249&lt;&gt;INDEX('Registru borderouri'!$H$5:$H$504,MATCH(B249,'Registru borderouri'!$B$5:$B$504,0)),"Produs de alt tip decât borderoul. ",""),"")))</f>
        <v/>
      </c>
    </row>
    <row r="250" spans="1:11" x14ac:dyDescent="0.2">
      <c r="A250" s="1" t="str">
        <f t="shared" si="18"/>
        <v/>
      </c>
      <c r="B250" s="21"/>
      <c r="C250" s="22" t="str">
        <f>IF(B250="","",COUNTIF(INDEX($B:$B,5):B250,B250))</f>
        <v/>
      </c>
      <c r="D250" s="21"/>
      <c r="E250" s="13" t="str">
        <f t="shared" si="19"/>
        <v/>
      </c>
      <c r="F250" s="22" t="str">
        <f t="shared" si="20"/>
        <v/>
      </c>
      <c r="G250" s="14"/>
      <c r="H250" s="15" t="str">
        <f t="shared" si="21"/>
        <v/>
      </c>
      <c r="I250" s="23" t="str">
        <f t="shared" si="22"/>
        <v/>
      </c>
      <c r="J250" s="13" t="str">
        <f t="shared" si="23"/>
        <v/>
      </c>
      <c r="K250" s="24" t="str">
        <f>IF(B250="","",TRIM(IF(COUNTIF('Registru borderouri'!$B$5:$B$504,B250)=0,"Borderou inexistent în registru. ","")&amp;IF(AND(D250&lt;&gt;"",E250=""),"Cod necunoscut. ","")&amp;IF(N(G250)&lt;=0,"Lipsește cantitatea. ","")&amp;IF(AND(J250&lt;&gt;"",COUNTIF('Registru borderouri'!$B$5:$B$504,B250)&gt;0),IF(J250&lt;&gt;INDEX('Registru borderouri'!$H$5:$H$504,MATCH(B250,'Registru borderouri'!$B$5:$B$504,0)),"Produs de alt tip decât borderoul. ",""),"")))</f>
        <v/>
      </c>
    </row>
    <row r="251" spans="1:11" x14ac:dyDescent="0.2">
      <c r="A251" s="1" t="str">
        <f t="shared" si="18"/>
        <v/>
      </c>
      <c r="B251" s="21"/>
      <c r="C251" s="22" t="str">
        <f>IF(B251="","",COUNTIF(INDEX($B:$B,5):B251,B251))</f>
        <v/>
      </c>
      <c r="D251" s="21"/>
      <c r="E251" s="13" t="str">
        <f t="shared" si="19"/>
        <v/>
      </c>
      <c r="F251" s="22" t="str">
        <f t="shared" si="20"/>
        <v/>
      </c>
      <c r="G251" s="14"/>
      <c r="H251" s="15" t="str">
        <f t="shared" si="21"/>
        <v/>
      </c>
      <c r="I251" s="23" t="str">
        <f t="shared" si="22"/>
        <v/>
      </c>
      <c r="J251" s="13" t="str">
        <f t="shared" si="23"/>
        <v/>
      </c>
      <c r="K251" s="24" t="str">
        <f>IF(B251="","",TRIM(IF(COUNTIF('Registru borderouri'!$B$5:$B$504,B251)=0,"Borderou inexistent în registru. ","")&amp;IF(AND(D251&lt;&gt;"",E251=""),"Cod necunoscut. ","")&amp;IF(N(G251)&lt;=0,"Lipsește cantitatea. ","")&amp;IF(AND(J251&lt;&gt;"",COUNTIF('Registru borderouri'!$B$5:$B$504,B251)&gt;0),IF(J251&lt;&gt;INDEX('Registru borderouri'!$H$5:$H$504,MATCH(B251,'Registru borderouri'!$B$5:$B$504,0)),"Produs de alt tip decât borderoul. ",""),"")))</f>
        <v/>
      </c>
    </row>
    <row r="252" spans="1:11" x14ac:dyDescent="0.2">
      <c r="A252" s="1" t="str">
        <f t="shared" si="18"/>
        <v/>
      </c>
      <c r="B252" s="21"/>
      <c r="C252" s="22" t="str">
        <f>IF(B252="","",COUNTIF(INDEX($B:$B,5):B252,B252))</f>
        <v/>
      </c>
      <c r="D252" s="21"/>
      <c r="E252" s="13" t="str">
        <f t="shared" si="19"/>
        <v/>
      </c>
      <c r="F252" s="22" t="str">
        <f t="shared" si="20"/>
        <v/>
      </c>
      <c r="G252" s="14"/>
      <c r="H252" s="15" t="str">
        <f t="shared" si="21"/>
        <v/>
      </c>
      <c r="I252" s="23" t="str">
        <f t="shared" si="22"/>
        <v/>
      </c>
      <c r="J252" s="13" t="str">
        <f t="shared" si="23"/>
        <v/>
      </c>
      <c r="K252" s="24" t="str">
        <f>IF(B252="","",TRIM(IF(COUNTIF('Registru borderouri'!$B$5:$B$504,B252)=0,"Borderou inexistent în registru. ","")&amp;IF(AND(D252&lt;&gt;"",E252=""),"Cod necunoscut. ","")&amp;IF(N(G252)&lt;=0,"Lipsește cantitatea. ","")&amp;IF(AND(J252&lt;&gt;"",COUNTIF('Registru borderouri'!$B$5:$B$504,B252)&gt;0),IF(J252&lt;&gt;INDEX('Registru borderouri'!$H$5:$H$504,MATCH(B252,'Registru borderouri'!$B$5:$B$504,0)),"Produs de alt tip decât borderoul. ",""),"")))</f>
        <v/>
      </c>
    </row>
    <row r="253" spans="1:11" x14ac:dyDescent="0.2">
      <c r="A253" s="1" t="str">
        <f t="shared" si="18"/>
        <v/>
      </c>
      <c r="B253" s="21"/>
      <c r="C253" s="22" t="str">
        <f>IF(B253="","",COUNTIF(INDEX($B:$B,5):B253,B253))</f>
        <v/>
      </c>
      <c r="D253" s="21"/>
      <c r="E253" s="13" t="str">
        <f t="shared" si="19"/>
        <v/>
      </c>
      <c r="F253" s="22" t="str">
        <f t="shared" si="20"/>
        <v/>
      </c>
      <c r="G253" s="14"/>
      <c r="H253" s="15" t="str">
        <f t="shared" si="21"/>
        <v/>
      </c>
      <c r="I253" s="23" t="str">
        <f t="shared" si="22"/>
        <v/>
      </c>
      <c r="J253" s="13" t="str">
        <f t="shared" si="23"/>
        <v/>
      </c>
      <c r="K253" s="24" t="str">
        <f>IF(B253="","",TRIM(IF(COUNTIF('Registru borderouri'!$B$5:$B$504,B253)=0,"Borderou inexistent în registru. ","")&amp;IF(AND(D253&lt;&gt;"",E253=""),"Cod necunoscut. ","")&amp;IF(N(G253)&lt;=0,"Lipsește cantitatea. ","")&amp;IF(AND(J253&lt;&gt;"",COUNTIF('Registru borderouri'!$B$5:$B$504,B253)&gt;0),IF(J253&lt;&gt;INDEX('Registru borderouri'!$H$5:$H$504,MATCH(B253,'Registru borderouri'!$B$5:$B$504,0)),"Produs de alt tip decât borderoul. ",""),"")))</f>
        <v/>
      </c>
    </row>
    <row r="254" spans="1:11" x14ac:dyDescent="0.2">
      <c r="A254" s="1" t="str">
        <f t="shared" si="18"/>
        <v/>
      </c>
      <c r="B254" s="21"/>
      <c r="C254" s="22" t="str">
        <f>IF(B254="","",COUNTIF(INDEX($B:$B,5):B254,B254))</f>
        <v/>
      </c>
      <c r="D254" s="21"/>
      <c r="E254" s="13" t="str">
        <f t="shared" si="19"/>
        <v/>
      </c>
      <c r="F254" s="22" t="str">
        <f t="shared" si="20"/>
        <v/>
      </c>
      <c r="G254" s="14"/>
      <c r="H254" s="15" t="str">
        <f t="shared" si="21"/>
        <v/>
      </c>
      <c r="I254" s="23" t="str">
        <f t="shared" si="22"/>
        <v/>
      </c>
      <c r="J254" s="13" t="str">
        <f t="shared" si="23"/>
        <v/>
      </c>
      <c r="K254" s="24" t="str">
        <f>IF(B254="","",TRIM(IF(COUNTIF('Registru borderouri'!$B$5:$B$504,B254)=0,"Borderou inexistent în registru. ","")&amp;IF(AND(D254&lt;&gt;"",E254=""),"Cod necunoscut. ","")&amp;IF(N(G254)&lt;=0,"Lipsește cantitatea. ","")&amp;IF(AND(J254&lt;&gt;"",COUNTIF('Registru borderouri'!$B$5:$B$504,B254)&gt;0),IF(J254&lt;&gt;INDEX('Registru borderouri'!$H$5:$H$504,MATCH(B254,'Registru borderouri'!$B$5:$B$504,0)),"Produs de alt tip decât borderoul. ",""),"")))</f>
        <v/>
      </c>
    </row>
    <row r="255" spans="1:11" x14ac:dyDescent="0.2">
      <c r="A255" s="1" t="str">
        <f t="shared" si="18"/>
        <v/>
      </c>
      <c r="B255" s="21"/>
      <c r="C255" s="22" t="str">
        <f>IF(B255="","",COUNTIF(INDEX($B:$B,5):B255,B255))</f>
        <v/>
      </c>
      <c r="D255" s="21"/>
      <c r="E255" s="13" t="str">
        <f t="shared" si="19"/>
        <v/>
      </c>
      <c r="F255" s="22" t="str">
        <f t="shared" si="20"/>
        <v/>
      </c>
      <c r="G255" s="14"/>
      <c r="H255" s="15" t="str">
        <f t="shared" si="21"/>
        <v/>
      </c>
      <c r="I255" s="23" t="str">
        <f t="shared" si="22"/>
        <v/>
      </c>
      <c r="J255" s="13" t="str">
        <f t="shared" si="23"/>
        <v/>
      </c>
      <c r="K255" s="24" t="str">
        <f>IF(B255="","",TRIM(IF(COUNTIF('Registru borderouri'!$B$5:$B$504,B255)=0,"Borderou inexistent în registru. ","")&amp;IF(AND(D255&lt;&gt;"",E255=""),"Cod necunoscut. ","")&amp;IF(N(G255)&lt;=0,"Lipsește cantitatea. ","")&amp;IF(AND(J255&lt;&gt;"",COUNTIF('Registru borderouri'!$B$5:$B$504,B255)&gt;0),IF(J255&lt;&gt;INDEX('Registru borderouri'!$H$5:$H$504,MATCH(B255,'Registru borderouri'!$B$5:$B$504,0)),"Produs de alt tip decât borderoul. ",""),"")))</f>
        <v/>
      </c>
    </row>
    <row r="256" spans="1:11" x14ac:dyDescent="0.2">
      <c r="A256" s="1" t="str">
        <f t="shared" si="18"/>
        <v/>
      </c>
      <c r="B256" s="21"/>
      <c r="C256" s="22" t="str">
        <f>IF(B256="","",COUNTIF(INDEX($B:$B,5):B256,B256))</f>
        <v/>
      </c>
      <c r="D256" s="21"/>
      <c r="E256" s="13" t="str">
        <f t="shared" si="19"/>
        <v/>
      </c>
      <c r="F256" s="22" t="str">
        <f t="shared" si="20"/>
        <v/>
      </c>
      <c r="G256" s="14"/>
      <c r="H256" s="15" t="str">
        <f t="shared" si="21"/>
        <v/>
      </c>
      <c r="I256" s="23" t="str">
        <f t="shared" si="22"/>
        <v/>
      </c>
      <c r="J256" s="13" t="str">
        <f t="shared" si="23"/>
        <v/>
      </c>
      <c r="K256" s="24" t="str">
        <f>IF(B256="","",TRIM(IF(COUNTIF('Registru borderouri'!$B$5:$B$504,B256)=0,"Borderou inexistent în registru. ","")&amp;IF(AND(D256&lt;&gt;"",E256=""),"Cod necunoscut. ","")&amp;IF(N(G256)&lt;=0,"Lipsește cantitatea. ","")&amp;IF(AND(J256&lt;&gt;"",COUNTIF('Registru borderouri'!$B$5:$B$504,B256)&gt;0),IF(J256&lt;&gt;INDEX('Registru borderouri'!$H$5:$H$504,MATCH(B256,'Registru borderouri'!$B$5:$B$504,0)),"Produs de alt tip decât borderoul. ",""),"")))</f>
        <v/>
      </c>
    </row>
    <row r="257" spans="1:11" x14ac:dyDescent="0.2">
      <c r="A257" s="1" t="str">
        <f t="shared" si="18"/>
        <v/>
      </c>
      <c r="B257" s="21"/>
      <c r="C257" s="22" t="str">
        <f>IF(B257="","",COUNTIF(INDEX($B:$B,5):B257,B257))</f>
        <v/>
      </c>
      <c r="D257" s="21"/>
      <c r="E257" s="13" t="str">
        <f t="shared" si="19"/>
        <v/>
      </c>
      <c r="F257" s="22" t="str">
        <f t="shared" si="20"/>
        <v/>
      </c>
      <c r="G257" s="14"/>
      <c r="H257" s="15" t="str">
        <f t="shared" si="21"/>
        <v/>
      </c>
      <c r="I257" s="23" t="str">
        <f t="shared" si="22"/>
        <v/>
      </c>
      <c r="J257" s="13" t="str">
        <f t="shared" si="23"/>
        <v/>
      </c>
      <c r="K257" s="24" t="str">
        <f>IF(B257="","",TRIM(IF(COUNTIF('Registru borderouri'!$B$5:$B$504,B257)=0,"Borderou inexistent în registru. ","")&amp;IF(AND(D257&lt;&gt;"",E257=""),"Cod necunoscut. ","")&amp;IF(N(G257)&lt;=0,"Lipsește cantitatea. ","")&amp;IF(AND(J257&lt;&gt;"",COUNTIF('Registru borderouri'!$B$5:$B$504,B257)&gt;0),IF(J257&lt;&gt;INDEX('Registru borderouri'!$H$5:$H$504,MATCH(B257,'Registru borderouri'!$B$5:$B$504,0)),"Produs de alt tip decât borderoul. ",""),"")))</f>
        <v/>
      </c>
    </row>
    <row r="258" spans="1:11" x14ac:dyDescent="0.2">
      <c r="A258" s="1" t="str">
        <f t="shared" si="18"/>
        <v/>
      </c>
      <c r="B258" s="21"/>
      <c r="C258" s="22" t="str">
        <f>IF(B258="","",COUNTIF(INDEX($B:$B,5):B258,B258))</f>
        <v/>
      </c>
      <c r="D258" s="21"/>
      <c r="E258" s="13" t="str">
        <f t="shared" si="19"/>
        <v/>
      </c>
      <c r="F258" s="22" t="str">
        <f t="shared" si="20"/>
        <v/>
      </c>
      <c r="G258" s="14"/>
      <c r="H258" s="15" t="str">
        <f t="shared" si="21"/>
        <v/>
      </c>
      <c r="I258" s="23" t="str">
        <f t="shared" si="22"/>
        <v/>
      </c>
      <c r="J258" s="13" t="str">
        <f t="shared" si="23"/>
        <v/>
      </c>
      <c r="K258" s="24" t="str">
        <f>IF(B258="","",TRIM(IF(COUNTIF('Registru borderouri'!$B$5:$B$504,B258)=0,"Borderou inexistent în registru. ","")&amp;IF(AND(D258&lt;&gt;"",E258=""),"Cod necunoscut. ","")&amp;IF(N(G258)&lt;=0,"Lipsește cantitatea. ","")&amp;IF(AND(J258&lt;&gt;"",COUNTIF('Registru borderouri'!$B$5:$B$504,B258)&gt;0),IF(J258&lt;&gt;INDEX('Registru borderouri'!$H$5:$H$504,MATCH(B258,'Registru borderouri'!$B$5:$B$504,0)),"Produs de alt tip decât borderoul. ",""),"")))</f>
        <v/>
      </c>
    </row>
    <row r="259" spans="1:11" x14ac:dyDescent="0.2">
      <c r="A259" s="1" t="str">
        <f t="shared" si="18"/>
        <v/>
      </c>
      <c r="B259" s="21"/>
      <c r="C259" s="22" t="str">
        <f>IF(B259="","",COUNTIF(INDEX($B:$B,5):B259,B259))</f>
        <v/>
      </c>
      <c r="D259" s="21"/>
      <c r="E259" s="13" t="str">
        <f t="shared" si="19"/>
        <v/>
      </c>
      <c r="F259" s="22" t="str">
        <f t="shared" si="20"/>
        <v/>
      </c>
      <c r="G259" s="14"/>
      <c r="H259" s="15" t="str">
        <f t="shared" si="21"/>
        <v/>
      </c>
      <c r="I259" s="23" t="str">
        <f t="shared" si="22"/>
        <v/>
      </c>
      <c r="J259" s="13" t="str">
        <f t="shared" si="23"/>
        <v/>
      </c>
      <c r="K259" s="24" t="str">
        <f>IF(B259="","",TRIM(IF(COUNTIF('Registru borderouri'!$B$5:$B$504,B259)=0,"Borderou inexistent în registru. ","")&amp;IF(AND(D259&lt;&gt;"",E259=""),"Cod necunoscut. ","")&amp;IF(N(G259)&lt;=0,"Lipsește cantitatea. ","")&amp;IF(AND(J259&lt;&gt;"",COUNTIF('Registru borderouri'!$B$5:$B$504,B259)&gt;0),IF(J259&lt;&gt;INDEX('Registru borderouri'!$H$5:$H$504,MATCH(B259,'Registru borderouri'!$B$5:$B$504,0)),"Produs de alt tip decât borderoul. ",""),"")))</f>
        <v/>
      </c>
    </row>
    <row r="260" spans="1:11" x14ac:dyDescent="0.2">
      <c r="A260" s="1" t="str">
        <f t="shared" si="18"/>
        <v/>
      </c>
      <c r="B260" s="21"/>
      <c r="C260" s="22" t="str">
        <f>IF(B260="","",COUNTIF(INDEX($B:$B,5):B260,B260))</f>
        <v/>
      </c>
      <c r="D260" s="21"/>
      <c r="E260" s="13" t="str">
        <f t="shared" si="19"/>
        <v/>
      </c>
      <c r="F260" s="22" t="str">
        <f t="shared" si="20"/>
        <v/>
      </c>
      <c r="G260" s="14"/>
      <c r="H260" s="15" t="str">
        <f t="shared" si="21"/>
        <v/>
      </c>
      <c r="I260" s="23" t="str">
        <f t="shared" si="22"/>
        <v/>
      </c>
      <c r="J260" s="13" t="str">
        <f t="shared" si="23"/>
        <v/>
      </c>
      <c r="K260" s="24" t="str">
        <f>IF(B260="","",TRIM(IF(COUNTIF('Registru borderouri'!$B$5:$B$504,B260)=0,"Borderou inexistent în registru. ","")&amp;IF(AND(D260&lt;&gt;"",E260=""),"Cod necunoscut. ","")&amp;IF(N(G260)&lt;=0,"Lipsește cantitatea. ","")&amp;IF(AND(J260&lt;&gt;"",COUNTIF('Registru borderouri'!$B$5:$B$504,B260)&gt;0),IF(J260&lt;&gt;INDEX('Registru borderouri'!$H$5:$H$504,MATCH(B260,'Registru borderouri'!$B$5:$B$504,0)),"Produs de alt tip decât borderoul. ",""),"")))</f>
        <v/>
      </c>
    </row>
    <row r="261" spans="1:11" x14ac:dyDescent="0.2">
      <c r="A261" s="1" t="str">
        <f t="shared" ref="A261:A324" si="24">IF(B261="","",B261&amp;"|"&amp;C261)</f>
        <v/>
      </c>
      <c r="B261" s="21"/>
      <c r="C261" s="22" t="str">
        <f>IF(B261="","",COUNTIF(INDEX($B:$B,5):B261,B261))</f>
        <v/>
      </c>
      <c r="D261" s="21"/>
      <c r="E261" s="13" t="str">
        <f t="shared" ref="E261:E324" si="25">IF(D261="","",IFERROR(VLOOKUP(D261,Catalog,2,FALSE),""))</f>
        <v/>
      </c>
      <c r="F261" s="22" t="str">
        <f t="shared" ref="F261:F324" si="26">IF(D261="","",IFERROR(VLOOKUP(D261,Catalog,3,FALSE),""))</f>
        <v/>
      </c>
      <c r="G261" s="14"/>
      <c r="H261" s="15" t="str">
        <f t="shared" ref="H261:H324" si="27">IF(D261="","",IFERROR(VLOOKUP(D261,Catalog,4,FALSE),""))</f>
        <v/>
      </c>
      <c r="I261" s="23" t="str">
        <f t="shared" ref="I261:I324" si="28">IF(OR(N(G261)=0,N(H261)=0),"",ROUND(G261*H261,2))</f>
        <v/>
      </c>
      <c r="J261" s="13" t="str">
        <f t="shared" ref="J261:J324" si="29">IF(D261="","",IFERROR(VLOOKUP(D261,Catalog,5,FALSE),""))</f>
        <v/>
      </c>
      <c r="K261" s="24" t="str">
        <f>IF(B261="","",TRIM(IF(COUNTIF('Registru borderouri'!$B$5:$B$504,B261)=0,"Borderou inexistent în registru. ","")&amp;IF(AND(D261&lt;&gt;"",E261=""),"Cod necunoscut. ","")&amp;IF(N(G261)&lt;=0,"Lipsește cantitatea. ","")&amp;IF(AND(J261&lt;&gt;"",COUNTIF('Registru borderouri'!$B$5:$B$504,B261)&gt;0),IF(J261&lt;&gt;INDEX('Registru borderouri'!$H$5:$H$504,MATCH(B261,'Registru borderouri'!$B$5:$B$504,0)),"Produs de alt tip decât borderoul. ",""),"")))</f>
        <v/>
      </c>
    </row>
    <row r="262" spans="1:11" x14ac:dyDescent="0.2">
      <c r="A262" s="1" t="str">
        <f t="shared" si="24"/>
        <v/>
      </c>
      <c r="B262" s="21"/>
      <c r="C262" s="22" t="str">
        <f>IF(B262="","",COUNTIF(INDEX($B:$B,5):B262,B262))</f>
        <v/>
      </c>
      <c r="D262" s="21"/>
      <c r="E262" s="13" t="str">
        <f t="shared" si="25"/>
        <v/>
      </c>
      <c r="F262" s="22" t="str">
        <f t="shared" si="26"/>
        <v/>
      </c>
      <c r="G262" s="14"/>
      <c r="H262" s="15" t="str">
        <f t="shared" si="27"/>
        <v/>
      </c>
      <c r="I262" s="23" t="str">
        <f t="shared" si="28"/>
        <v/>
      </c>
      <c r="J262" s="13" t="str">
        <f t="shared" si="29"/>
        <v/>
      </c>
      <c r="K262" s="24" t="str">
        <f>IF(B262="","",TRIM(IF(COUNTIF('Registru borderouri'!$B$5:$B$504,B262)=0,"Borderou inexistent în registru. ","")&amp;IF(AND(D262&lt;&gt;"",E262=""),"Cod necunoscut. ","")&amp;IF(N(G262)&lt;=0,"Lipsește cantitatea. ","")&amp;IF(AND(J262&lt;&gt;"",COUNTIF('Registru borderouri'!$B$5:$B$504,B262)&gt;0),IF(J262&lt;&gt;INDEX('Registru borderouri'!$H$5:$H$504,MATCH(B262,'Registru borderouri'!$B$5:$B$504,0)),"Produs de alt tip decât borderoul. ",""),"")))</f>
        <v/>
      </c>
    </row>
    <row r="263" spans="1:11" x14ac:dyDescent="0.2">
      <c r="A263" s="1" t="str">
        <f t="shared" si="24"/>
        <v/>
      </c>
      <c r="B263" s="21"/>
      <c r="C263" s="22" t="str">
        <f>IF(B263="","",COUNTIF(INDEX($B:$B,5):B263,B263))</f>
        <v/>
      </c>
      <c r="D263" s="21"/>
      <c r="E263" s="13" t="str">
        <f t="shared" si="25"/>
        <v/>
      </c>
      <c r="F263" s="22" t="str">
        <f t="shared" si="26"/>
        <v/>
      </c>
      <c r="G263" s="14"/>
      <c r="H263" s="15" t="str">
        <f t="shared" si="27"/>
        <v/>
      </c>
      <c r="I263" s="23" t="str">
        <f t="shared" si="28"/>
        <v/>
      </c>
      <c r="J263" s="13" t="str">
        <f t="shared" si="29"/>
        <v/>
      </c>
      <c r="K263" s="24" t="str">
        <f>IF(B263="","",TRIM(IF(COUNTIF('Registru borderouri'!$B$5:$B$504,B263)=0,"Borderou inexistent în registru. ","")&amp;IF(AND(D263&lt;&gt;"",E263=""),"Cod necunoscut. ","")&amp;IF(N(G263)&lt;=0,"Lipsește cantitatea. ","")&amp;IF(AND(J263&lt;&gt;"",COUNTIF('Registru borderouri'!$B$5:$B$504,B263)&gt;0),IF(J263&lt;&gt;INDEX('Registru borderouri'!$H$5:$H$504,MATCH(B263,'Registru borderouri'!$B$5:$B$504,0)),"Produs de alt tip decât borderoul. ",""),"")))</f>
        <v/>
      </c>
    </row>
    <row r="264" spans="1:11" x14ac:dyDescent="0.2">
      <c r="A264" s="1" t="str">
        <f t="shared" si="24"/>
        <v/>
      </c>
      <c r="B264" s="21"/>
      <c r="C264" s="22" t="str">
        <f>IF(B264="","",COUNTIF(INDEX($B:$B,5):B264,B264))</f>
        <v/>
      </c>
      <c r="D264" s="21"/>
      <c r="E264" s="13" t="str">
        <f t="shared" si="25"/>
        <v/>
      </c>
      <c r="F264" s="22" t="str">
        <f t="shared" si="26"/>
        <v/>
      </c>
      <c r="G264" s="14"/>
      <c r="H264" s="15" t="str">
        <f t="shared" si="27"/>
        <v/>
      </c>
      <c r="I264" s="23" t="str">
        <f t="shared" si="28"/>
        <v/>
      </c>
      <c r="J264" s="13" t="str">
        <f t="shared" si="29"/>
        <v/>
      </c>
      <c r="K264" s="24" t="str">
        <f>IF(B264="","",TRIM(IF(COUNTIF('Registru borderouri'!$B$5:$B$504,B264)=0,"Borderou inexistent în registru. ","")&amp;IF(AND(D264&lt;&gt;"",E264=""),"Cod necunoscut. ","")&amp;IF(N(G264)&lt;=0,"Lipsește cantitatea. ","")&amp;IF(AND(J264&lt;&gt;"",COUNTIF('Registru borderouri'!$B$5:$B$504,B264)&gt;0),IF(J264&lt;&gt;INDEX('Registru borderouri'!$H$5:$H$504,MATCH(B264,'Registru borderouri'!$B$5:$B$504,0)),"Produs de alt tip decât borderoul. ",""),"")))</f>
        <v/>
      </c>
    </row>
    <row r="265" spans="1:11" x14ac:dyDescent="0.2">
      <c r="A265" s="1" t="str">
        <f t="shared" si="24"/>
        <v/>
      </c>
      <c r="B265" s="21"/>
      <c r="C265" s="22" t="str">
        <f>IF(B265="","",COUNTIF(INDEX($B:$B,5):B265,B265))</f>
        <v/>
      </c>
      <c r="D265" s="21"/>
      <c r="E265" s="13" t="str">
        <f t="shared" si="25"/>
        <v/>
      </c>
      <c r="F265" s="22" t="str">
        <f t="shared" si="26"/>
        <v/>
      </c>
      <c r="G265" s="14"/>
      <c r="H265" s="15" t="str">
        <f t="shared" si="27"/>
        <v/>
      </c>
      <c r="I265" s="23" t="str">
        <f t="shared" si="28"/>
        <v/>
      </c>
      <c r="J265" s="13" t="str">
        <f t="shared" si="29"/>
        <v/>
      </c>
      <c r="K265" s="24" t="str">
        <f>IF(B265="","",TRIM(IF(COUNTIF('Registru borderouri'!$B$5:$B$504,B265)=0,"Borderou inexistent în registru. ","")&amp;IF(AND(D265&lt;&gt;"",E265=""),"Cod necunoscut. ","")&amp;IF(N(G265)&lt;=0,"Lipsește cantitatea. ","")&amp;IF(AND(J265&lt;&gt;"",COUNTIF('Registru borderouri'!$B$5:$B$504,B265)&gt;0),IF(J265&lt;&gt;INDEX('Registru borderouri'!$H$5:$H$504,MATCH(B265,'Registru borderouri'!$B$5:$B$504,0)),"Produs de alt tip decât borderoul. ",""),"")))</f>
        <v/>
      </c>
    </row>
    <row r="266" spans="1:11" x14ac:dyDescent="0.2">
      <c r="A266" s="1" t="str">
        <f t="shared" si="24"/>
        <v/>
      </c>
      <c r="B266" s="21"/>
      <c r="C266" s="22" t="str">
        <f>IF(B266="","",COUNTIF(INDEX($B:$B,5):B266,B266))</f>
        <v/>
      </c>
      <c r="D266" s="21"/>
      <c r="E266" s="13" t="str">
        <f t="shared" si="25"/>
        <v/>
      </c>
      <c r="F266" s="22" t="str">
        <f t="shared" si="26"/>
        <v/>
      </c>
      <c r="G266" s="14"/>
      <c r="H266" s="15" t="str">
        <f t="shared" si="27"/>
        <v/>
      </c>
      <c r="I266" s="23" t="str">
        <f t="shared" si="28"/>
        <v/>
      </c>
      <c r="J266" s="13" t="str">
        <f t="shared" si="29"/>
        <v/>
      </c>
      <c r="K266" s="24" t="str">
        <f>IF(B266="","",TRIM(IF(COUNTIF('Registru borderouri'!$B$5:$B$504,B266)=0,"Borderou inexistent în registru. ","")&amp;IF(AND(D266&lt;&gt;"",E266=""),"Cod necunoscut. ","")&amp;IF(N(G266)&lt;=0,"Lipsește cantitatea. ","")&amp;IF(AND(J266&lt;&gt;"",COUNTIF('Registru borderouri'!$B$5:$B$504,B266)&gt;0),IF(J266&lt;&gt;INDEX('Registru borderouri'!$H$5:$H$504,MATCH(B266,'Registru borderouri'!$B$5:$B$504,0)),"Produs de alt tip decât borderoul. ",""),"")))</f>
        <v/>
      </c>
    </row>
    <row r="267" spans="1:11" x14ac:dyDescent="0.2">
      <c r="A267" s="1" t="str">
        <f t="shared" si="24"/>
        <v/>
      </c>
      <c r="B267" s="21"/>
      <c r="C267" s="22" t="str">
        <f>IF(B267="","",COUNTIF(INDEX($B:$B,5):B267,B267))</f>
        <v/>
      </c>
      <c r="D267" s="21"/>
      <c r="E267" s="13" t="str">
        <f t="shared" si="25"/>
        <v/>
      </c>
      <c r="F267" s="22" t="str">
        <f t="shared" si="26"/>
        <v/>
      </c>
      <c r="G267" s="14"/>
      <c r="H267" s="15" t="str">
        <f t="shared" si="27"/>
        <v/>
      </c>
      <c r="I267" s="23" t="str">
        <f t="shared" si="28"/>
        <v/>
      </c>
      <c r="J267" s="13" t="str">
        <f t="shared" si="29"/>
        <v/>
      </c>
      <c r="K267" s="24" t="str">
        <f>IF(B267="","",TRIM(IF(COUNTIF('Registru borderouri'!$B$5:$B$504,B267)=0,"Borderou inexistent în registru. ","")&amp;IF(AND(D267&lt;&gt;"",E267=""),"Cod necunoscut. ","")&amp;IF(N(G267)&lt;=0,"Lipsește cantitatea. ","")&amp;IF(AND(J267&lt;&gt;"",COUNTIF('Registru borderouri'!$B$5:$B$504,B267)&gt;0),IF(J267&lt;&gt;INDEX('Registru borderouri'!$H$5:$H$504,MATCH(B267,'Registru borderouri'!$B$5:$B$504,0)),"Produs de alt tip decât borderoul. ",""),"")))</f>
        <v/>
      </c>
    </row>
    <row r="268" spans="1:11" x14ac:dyDescent="0.2">
      <c r="A268" s="1" t="str">
        <f t="shared" si="24"/>
        <v/>
      </c>
      <c r="B268" s="21"/>
      <c r="C268" s="22" t="str">
        <f>IF(B268="","",COUNTIF(INDEX($B:$B,5):B268,B268))</f>
        <v/>
      </c>
      <c r="D268" s="21"/>
      <c r="E268" s="13" t="str">
        <f t="shared" si="25"/>
        <v/>
      </c>
      <c r="F268" s="22" t="str">
        <f t="shared" si="26"/>
        <v/>
      </c>
      <c r="G268" s="14"/>
      <c r="H268" s="15" t="str">
        <f t="shared" si="27"/>
        <v/>
      </c>
      <c r="I268" s="23" t="str">
        <f t="shared" si="28"/>
        <v/>
      </c>
      <c r="J268" s="13" t="str">
        <f t="shared" si="29"/>
        <v/>
      </c>
      <c r="K268" s="24" t="str">
        <f>IF(B268="","",TRIM(IF(COUNTIF('Registru borderouri'!$B$5:$B$504,B268)=0,"Borderou inexistent în registru. ","")&amp;IF(AND(D268&lt;&gt;"",E268=""),"Cod necunoscut. ","")&amp;IF(N(G268)&lt;=0,"Lipsește cantitatea. ","")&amp;IF(AND(J268&lt;&gt;"",COUNTIF('Registru borderouri'!$B$5:$B$504,B268)&gt;0),IF(J268&lt;&gt;INDEX('Registru borderouri'!$H$5:$H$504,MATCH(B268,'Registru borderouri'!$B$5:$B$504,0)),"Produs de alt tip decât borderoul. ",""),"")))</f>
        <v/>
      </c>
    </row>
    <row r="269" spans="1:11" x14ac:dyDescent="0.2">
      <c r="A269" s="1" t="str">
        <f t="shared" si="24"/>
        <v/>
      </c>
      <c r="B269" s="21"/>
      <c r="C269" s="22" t="str">
        <f>IF(B269="","",COUNTIF(INDEX($B:$B,5):B269,B269))</f>
        <v/>
      </c>
      <c r="D269" s="21"/>
      <c r="E269" s="13" t="str">
        <f t="shared" si="25"/>
        <v/>
      </c>
      <c r="F269" s="22" t="str">
        <f t="shared" si="26"/>
        <v/>
      </c>
      <c r="G269" s="14"/>
      <c r="H269" s="15" t="str">
        <f t="shared" si="27"/>
        <v/>
      </c>
      <c r="I269" s="23" t="str">
        <f t="shared" si="28"/>
        <v/>
      </c>
      <c r="J269" s="13" t="str">
        <f t="shared" si="29"/>
        <v/>
      </c>
      <c r="K269" s="24" t="str">
        <f>IF(B269="","",TRIM(IF(COUNTIF('Registru borderouri'!$B$5:$B$504,B269)=0,"Borderou inexistent în registru. ","")&amp;IF(AND(D269&lt;&gt;"",E269=""),"Cod necunoscut. ","")&amp;IF(N(G269)&lt;=0,"Lipsește cantitatea. ","")&amp;IF(AND(J269&lt;&gt;"",COUNTIF('Registru borderouri'!$B$5:$B$504,B269)&gt;0),IF(J269&lt;&gt;INDEX('Registru borderouri'!$H$5:$H$504,MATCH(B269,'Registru borderouri'!$B$5:$B$504,0)),"Produs de alt tip decât borderoul. ",""),"")))</f>
        <v/>
      </c>
    </row>
    <row r="270" spans="1:11" x14ac:dyDescent="0.2">
      <c r="A270" s="1" t="str">
        <f t="shared" si="24"/>
        <v/>
      </c>
      <c r="B270" s="21"/>
      <c r="C270" s="22" t="str">
        <f>IF(B270="","",COUNTIF(INDEX($B:$B,5):B270,B270))</f>
        <v/>
      </c>
      <c r="D270" s="21"/>
      <c r="E270" s="13" t="str">
        <f t="shared" si="25"/>
        <v/>
      </c>
      <c r="F270" s="22" t="str">
        <f t="shared" si="26"/>
        <v/>
      </c>
      <c r="G270" s="14"/>
      <c r="H270" s="15" t="str">
        <f t="shared" si="27"/>
        <v/>
      </c>
      <c r="I270" s="23" t="str">
        <f t="shared" si="28"/>
        <v/>
      </c>
      <c r="J270" s="13" t="str">
        <f t="shared" si="29"/>
        <v/>
      </c>
      <c r="K270" s="24" t="str">
        <f>IF(B270="","",TRIM(IF(COUNTIF('Registru borderouri'!$B$5:$B$504,B270)=0,"Borderou inexistent în registru. ","")&amp;IF(AND(D270&lt;&gt;"",E270=""),"Cod necunoscut. ","")&amp;IF(N(G270)&lt;=0,"Lipsește cantitatea. ","")&amp;IF(AND(J270&lt;&gt;"",COUNTIF('Registru borderouri'!$B$5:$B$504,B270)&gt;0),IF(J270&lt;&gt;INDEX('Registru borderouri'!$H$5:$H$504,MATCH(B270,'Registru borderouri'!$B$5:$B$504,0)),"Produs de alt tip decât borderoul. ",""),"")))</f>
        <v/>
      </c>
    </row>
    <row r="271" spans="1:11" x14ac:dyDescent="0.2">
      <c r="A271" s="1" t="str">
        <f t="shared" si="24"/>
        <v/>
      </c>
      <c r="B271" s="21"/>
      <c r="C271" s="22" t="str">
        <f>IF(B271="","",COUNTIF(INDEX($B:$B,5):B271,B271))</f>
        <v/>
      </c>
      <c r="D271" s="21"/>
      <c r="E271" s="13" t="str">
        <f t="shared" si="25"/>
        <v/>
      </c>
      <c r="F271" s="22" t="str">
        <f t="shared" si="26"/>
        <v/>
      </c>
      <c r="G271" s="14"/>
      <c r="H271" s="15" t="str">
        <f t="shared" si="27"/>
        <v/>
      </c>
      <c r="I271" s="23" t="str">
        <f t="shared" si="28"/>
        <v/>
      </c>
      <c r="J271" s="13" t="str">
        <f t="shared" si="29"/>
        <v/>
      </c>
      <c r="K271" s="24" t="str">
        <f>IF(B271="","",TRIM(IF(COUNTIF('Registru borderouri'!$B$5:$B$504,B271)=0,"Borderou inexistent în registru. ","")&amp;IF(AND(D271&lt;&gt;"",E271=""),"Cod necunoscut. ","")&amp;IF(N(G271)&lt;=0,"Lipsește cantitatea. ","")&amp;IF(AND(J271&lt;&gt;"",COUNTIF('Registru borderouri'!$B$5:$B$504,B271)&gt;0),IF(J271&lt;&gt;INDEX('Registru borderouri'!$H$5:$H$504,MATCH(B271,'Registru borderouri'!$B$5:$B$504,0)),"Produs de alt tip decât borderoul. ",""),"")))</f>
        <v/>
      </c>
    </row>
    <row r="272" spans="1:11" x14ac:dyDescent="0.2">
      <c r="A272" s="1" t="str">
        <f t="shared" si="24"/>
        <v/>
      </c>
      <c r="B272" s="21"/>
      <c r="C272" s="22" t="str">
        <f>IF(B272="","",COUNTIF(INDEX($B:$B,5):B272,B272))</f>
        <v/>
      </c>
      <c r="D272" s="21"/>
      <c r="E272" s="13" t="str">
        <f t="shared" si="25"/>
        <v/>
      </c>
      <c r="F272" s="22" t="str">
        <f t="shared" si="26"/>
        <v/>
      </c>
      <c r="G272" s="14"/>
      <c r="H272" s="15" t="str">
        <f t="shared" si="27"/>
        <v/>
      </c>
      <c r="I272" s="23" t="str">
        <f t="shared" si="28"/>
        <v/>
      </c>
      <c r="J272" s="13" t="str">
        <f t="shared" si="29"/>
        <v/>
      </c>
      <c r="K272" s="24" t="str">
        <f>IF(B272="","",TRIM(IF(COUNTIF('Registru borderouri'!$B$5:$B$504,B272)=0,"Borderou inexistent în registru. ","")&amp;IF(AND(D272&lt;&gt;"",E272=""),"Cod necunoscut. ","")&amp;IF(N(G272)&lt;=0,"Lipsește cantitatea. ","")&amp;IF(AND(J272&lt;&gt;"",COUNTIF('Registru borderouri'!$B$5:$B$504,B272)&gt;0),IF(J272&lt;&gt;INDEX('Registru borderouri'!$H$5:$H$504,MATCH(B272,'Registru borderouri'!$B$5:$B$504,0)),"Produs de alt tip decât borderoul. ",""),"")))</f>
        <v/>
      </c>
    </row>
    <row r="273" spans="1:11" x14ac:dyDescent="0.2">
      <c r="A273" s="1" t="str">
        <f t="shared" si="24"/>
        <v/>
      </c>
      <c r="B273" s="21"/>
      <c r="C273" s="22" t="str">
        <f>IF(B273="","",COUNTIF(INDEX($B:$B,5):B273,B273))</f>
        <v/>
      </c>
      <c r="D273" s="21"/>
      <c r="E273" s="13" t="str">
        <f t="shared" si="25"/>
        <v/>
      </c>
      <c r="F273" s="22" t="str">
        <f t="shared" si="26"/>
        <v/>
      </c>
      <c r="G273" s="14"/>
      <c r="H273" s="15" t="str">
        <f t="shared" si="27"/>
        <v/>
      </c>
      <c r="I273" s="23" t="str">
        <f t="shared" si="28"/>
        <v/>
      </c>
      <c r="J273" s="13" t="str">
        <f t="shared" si="29"/>
        <v/>
      </c>
      <c r="K273" s="24" t="str">
        <f>IF(B273="","",TRIM(IF(COUNTIF('Registru borderouri'!$B$5:$B$504,B273)=0,"Borderou inexistent în registru. ","")&amp;IF(AND(D273&lt;&gt;"",E273=""),"Cod necunoscut. ","")&amp;IF(N(G273)&lt;=0,"Lipsește cantitatea. ","")&amp;IF(AND(J273&lt;&gt;"",COUNTIF('Registru borderouri'!$B$5:$B$504,B273)&gt;0),IF(J273&lt;&gt;INDEX('Registru borderouri'!$H$5:$H$504,MATCH(B273,'Registru borderouri'!$B$5:$B$504,0)),"Produs de alt tip decât borderoul. ",""),"")))</f>
        <v/>
      </c>
    </row>
    <row r="274" spans="1:11" x14ac:dyDescent="0.2">
      <c r="A274" s="1" t="str">
        <f t="shared" si="24"/>
        <v/>
      </c>
      <c r="B274" s="21"/>
      <c r="C274" s="22" t="str">
        <f>IF(B274="","",COUNTIF(INDEX($B:$B,5):B274,B274))</f>
        <v/>
      </c>
      <c r="D274" s="21"/>
      <c r="E274" s="13" t="str">
        <f t="shared" si="25"/>
        <v/>
      </c>
      <c r="F274" s="22" t="str">
        <f t="shared" si="26"/>
        <v/>
      </c>
      <c r="G274" s="14"/>
      <c r="H274" s="15" t="str">
        <f t="shared" si="27"/>
        <v/>
      </c>
      <c r="I274" s="23" t="str">
        <f t="shared" si="28"/>
        <v/>
      </c>
      <c r="J274" s="13" t="str">
        <f t="shared" si="29"/>
        <v/>
      </c>
      <c r="K274" s="24" t="str">
        <f>IF(B274="","",TRIM(IF(COUNTIF('Registru borderouri'!$B$5:$B$504,B274)=0,"Borderou inexistent în registru. ","")&amp;IF(AND(D274&lt;&gt;"",E274=""),"Cod necunoscut. ","")&amp;IF(N(G274)&lt;=0,"Lipsește cantitatea. ","")&amp;IF(AND(J274&lt;&gt;"",COUNTIF('Registru borderouri'!$B$5:$B$504,B274)&gt;0),IF(J274&lt;&gt;INDEX('Registru borderouri'!$H$5:$H$504,MATCH(B274,'Registru borderouri'!$B$5:$B$504,0)),"Produs de alt tip decât borderoul. ",""),"")))</f>
        <v/>
      </c>
    </row>
    <row r="275" spans="1:11" x14ac:dyDescent="0.2">
      <c r="A275" s="1" t="str">
        <f t="shared" si="24"/>
        <v/>
      </c>
      <c r="B275" s="21"/>
      <c r="C275" s="22" t="str">
        <f>IF(B275="","",COUNTIF(INDEX($B:$B,5):B275,B275))</f>
        <v/>
      </c>
      <c r="D275" s="21"/>
      <c r="E275" s="13" t="str">
        <f t="shared" si="25"/>
        <v/>
      </c>
      <c r="F275" s="22" t="str">
        <f t="shared" si="26"/>
        <v/>
      </c>
      <c r="G275" s="14"/>
      <c r="H275" s="15" t="str">
        <f t="shared" si="27"/>
        <v/>
      </c>
      <c r="I275" s="23" t="str">
        <f t="shared" si="28"/>
        <v/>
      </c>
      <c r="J275" s="13" t="str">
        <f t="shared" si="29"/>
        <v/>
      </c>
      <c r="K275" s="24" t="str">
        <f>IF(B275="","",TRIM(IF(COUNTIF('Registru borderouri'!$B$5:$B$504,B275)=0,"Borderou inexistent în registru. ","")&amp;IF(AND(D275&lt;&gt;"",E275=""),"Cod necunoscut. ","")&amp;IF(N(G275)&lt;=0,"Lipsește cantitatea. ","")&amp;IF(AND(J275&lt;&gt;"",COUNTIF('Registru borderouri'!$B$5:$B$504,B275)&gt;0),IF(J275&lt;&gt;INDEX('Registru borderouri'!$H$5:$H$504,MATCH(B275,'Registru borderouri'!$B$5:$B$504,0)),"Produs de alt tip decât borderoul. ",""),"")))</f>
        <v/>
      </c>
    </row>
    <row r="276" spans="1:11" x14ac:dyDescent="0.2">
      <c r="A276" s="1" t="str">
        <f t="shared" si="24"/>
        <v/>
      </c>
      <c r="B276" s="21"/>
      <c r="C276" s="22" t="str">
        <f>IF(B276="","",COUNTIF(INDEX($B:$B,5):B276,B276))</f>
        <v/>
      </c>
      <c r="D276" s="21"/>
      <c r="E276" s="13" t="str">
        <f t="shared" si="25"/>
        <v/>
      </c>
      <c r="F276" s="22" t="str">
        <f t="shared" si="26"/>
        <v/>
      </c>
      <c r="G276" s="14"/>
      <c r="H276" s="15" t="str">
        <f t="shared" si="27"/>
        <v/>
      </c>
      <c r="I276" s="23" t="str">
        <f t="shared" si="28"/>
        <v/>
      </c>
      <c r="J276" s="13" t="str">
        <f t="shared" si="29"/>
        <v/>
      </c>
      <c r="K276" s="24" t="str">
        <f>IF(B276="","",TRIM(IF(COUNTIF('Registru borderouri'!$B$5:$B$504,B276)=0,"Borderou inexistent în registru. ","")&amp;IF(AND(D276&lt;&gt;"",E276=""),"Cod necunoscut. ","")&amp;IF(N(G276)&lt;=0,"Lipsește cantitatea. ","")&amp;IF(AND(J276&lt;&gt;"",COUNTIF('Registru borderouri'!$B$5:$B$504,B276)&gt;0),IF(J276&lt;&gt;INDEX('Registru borderouri'!$H$5:$H$504,MATCH(B276,'Registru borderouri'!$B$5:$B$504,0)),"Produs de alt tip decât borderoul. ",""),"")))</f>
        <v/>
      </c>
    </row>
    <row r="277" spans="1:11" x14ac:dyDescent="0.2">
      <c r="A277" s="1" t="str">
        <f t="shared" si="24"/>
        <v/>
      </c>
      <c r="B277" s="21"/>
      <c r="C277" s="22" t="str">
        <f>IF(B277="","",COUNTIF(INDEX($B:$B,5):B277,B277))</f>
        <v/>
      </c>
      <c r="D277" s="21"/>
      <c r="E277" s="13" t="str">
        <f t="shared" si="25"/>
        <v/>
      </c>
      <c r="F277" s="22" t="str">
        <f t="shared" si="26"/>
        <v/>
      </c>
      <c r="G277" s="14"/>
      <c r="H277" s="15" t="str">
        <f t="shared" si="27"/>
        <v/>
      </c>
      <c r="I277" s="23" t="str">
        <f t="shared" si="28"/>
        <v/>
      </c>
      <c r="J277" s="13" t="str">
        <f t="shared" si="29"/>
        <v/>
      </c>
      <c r="K277" s="24" t="str">
        <f>IF(B277="","",TRIM(IF(COUNTIF('Registru borderouri'!$B$5:$B$504,B277)=0,"Borderou inexistent în registru. ","")&amp;IF(AND(D277&lt;&gt;"",E277=""),"Cod necunoscut. ","")&amp;IF(N(G277)&lt;=0,"Lipsește cantitatea. ","")&amp;IF(AND(J277&lt;&gt;"",COUNTIF('Registru borderouri'!$B$5:$B$504,B277)&gt;0),IF(J277&lt;&gt;INDEX('Registru borderouri'!$H$5:$H$504,MATCH(B277,'Registru borderouri'!$B$5:$B$504,0)),"Produs de alt tip decât borderoul. ",""),"")))</f>
        <v/>
      </c>
    </row>
    <row r="278" spans="1:11" x14ac:dyDescent="0.2">
      <c r="A278" s="1" t="str">
        <f t="shared" si="24"/>
        <v/>
      </c>
      <c r="B278" s="21"/>
      <c r="C278" s="22" t="str">
        <f>IF(B278="","",COUNTIF(INDEX($B:$B,5):B278,B278))</f>
        <v/>
      </c>
      <c r="D278" s="21"/>
      <c r="E278" s="13" t="str">
        <f t="shared" si="25"/>
        <v/>
      </c>
      <c r="F278" s="22" t="str">
        <f t="shared" si="26"/>
        <v/>
      </c>
      <c r="G278" s="14"/>
      <c r="H278" s="15" t="str">
        <f t="shared" si="27"/>
        <v/>
      </c>
      <c r="I278" s="23" t="str">
        <f t="shared" si="28"/>
        <v/>
      </c>
      <c r="J278" s="13" t="str">
        <f t="shared" si="29"/>
        <v/>
      </c>
      <c r="K278" s="24" t="str">
        <f>IF(B278="","",TRIM(IF(COUNTIF('Registru borderouri'!$B$5:$B$504,B278)=0,"Borderou inexistent în registru. ","")&amp;IF(AND(D278&lt;&gt;"",E278=""),"Cod necunoscut. ","")&amp;IF(N(G278)&lt;=0,"Lipsește cantitatea. ","")&amp;IF(AND(J278&lt;&gt;"",COUNTIF('Registru borderouri'!$B$5:$B$504,B278)&gt;0),IF(J278&lt;&gt;INDEX('Registru borderouri'!$H$5:$H$504,MATCH(B278,'Registru borderouri'!$B$5:$B$504,0)),"Produs de alt tip decât borderoul. ",""),"")))</f>
        <v/>
      </c>
    </row>
    <row r="279" spans="1:11" x14ac:dyDescent="0.2">
      <c r="A279" s="1" t="str">
        <f t="shared" si="24"/>
        <v/>
      </c>
      <c r="B279" s="21"/>
      <c r="C279" s="22" t="str">
        <f>IF(B279="","",COUNTIF(INDEX($B:$B,5):B279,B279))</f>
        <v/>
      </c>
      <c r="D279" s="21"/>
      <c r="E279" s="13" t="str">
        <f t="shared" si="25"/>
        <v/>
      </c>
      <c r="F279" s="22" t="str">
        <f t="shared" si="26"/>
        <v/>
      </c>
      <c r="G279" s="14"/>
      <c r="H279" s="15" t="str">
        <f t="shared" si="27"/>
        <v/>
      </c>
      <c r="I279" s="23" t="str">
        <f t="shared" si="28"/>
        <v/>
      </c>
      <c r="J279" s="13" t="str">
        <f t="shared" si="29"/>
        <v/>
      </c>
      <c r="K279" s="24" t="str">
        <f>IF(B279="","",TRIM(IF(COUNTIF('Registru borderouri'!$B$5:$B$504,B279)=0,"Borderou inexistent în registru. ","")&amp;IF(AND(D279&lt;&gt;"",E279=""),"Cod necunoscut. ","")&amp;IF(N(G279)&lt;=0,"Lipsește cantitatea. ","")&amp;IF(AND(J279&lt;&gt;"",COUNTIF('Registru borderouri'!$B$5:$B$504,B279)&gt;0),IF(J279&lt;&gt;INDEX('Registru borderouri'!$H$5:$H$504,MATCH(B279,'Registru borderouri'!$B$5:$B$504,0)),"Produs de alt tip decât borderoul. ",""),"")))</f>
        <v/>
      </c>
    </row>
    <row r="280" spans="1:11" x14ac:dyDescent="0.2">
      <c r="A280" s="1" t="str">
        <f t="shared" si="24"/>
        <v/>
      </c>
      <c r="B280" s="21"/>
      <c r="C280" s="22" t="str">
        <f>IF(B280="","",COUNTIF(INDEX($B:$B,5):B280,B280))</f>
        <v/>
      </c>
      <c r="D280" s="21"/>
      <c r="E280" s="13" t="str">
        <f t="shared" si="25"/>
        <v/>
      </c>
      <c r="F280" s="22" t="str">
        <f t="shared" si="26"/>
        <v/>
      </c>
      <c r="G280" s="14"/>
      <c r="H280" s="15" t="str">
        <f t="shared" si="27"/>
        <v/>
      </c>
      <c r="I280" s="23" t="str">
        <f t="shared" si="28"/>
        <v/>
      </c>
      <c r="J280" s="13" t="str">
        <f t="shared" si="29"/>
        <v/>
      </c>
      <c r="K280" s="24" t="str">
        <f>IF(B280="","",TRIM(IF(COUNTIF('Registru borderouri'!$B$5:$B$504,B280)=0,"Borderou inexistent în registru. ","")&amp;IF(AND(D280&lt;&gt;"",E280=""),"Cod necunoscut. ","")&amp;IF(N(G280)&lt;=0,"Lipsește cantitatea. ","")&amp;IF(AND(J280&lt;&gt;"",COUNTIF('Registru borderouri'!$B$5:$B$504,B280)&gt;0),IF(J280&lt;&gt;INDEX('Registru borderouri'!$H$5:$H$504,MATCH(B280,'Registru borderouri'!$B$5:$B$504,0)),"Produs de alt tip decât borderoul. ",""),"")))</f>
        <v/>
      </c>
    </row>
    <row r="281" spans="1:11" x14ac:dyDescent="0.2">
      <c r="A281" s="1" t="str">
        <f t="shared" si="24"/>
        <v/>
      </c>
      <c r="B281" s="21"/>
      <c r="C281" s="22" t="str">
        <f>IF(B281="","",COUNTIF(INDEX($B:$B,5):B281,B281))</f>
        <v/>
      </c>
      <c r="D281" s="21"/>
      <c r="E281" s="13" t="str">
        <f t="shared" si="25"/>
        <v/>
      </c>
      <c r="F281" s="22" t="str">
        <f t="shared" si="26"/>
        <v/>
      </c>
      <c r="G281" s="14"/>
      <c r="H281" s="15" t="str">
        <f t="shared" si="27"/>
        <v/>
      </c>
      <c r="I281" s="23" t="str">
        <f t="shared" si="28"/>
        <v/>
      </c>
      <c r="J281" s="13" t="str">
        <f t="shared" si="29"/>
        <v/>
      </c>
      <c r="K281" s="24" t="str">
        <f>IF(B281="","",TRIM(IF(COUNTIF('Registru borderouri'!$B$5:$B$504,B281)=0,"Borderou inexistent în registru. ","")&amp;IF(AND(D281&lt;&gt;"",E281=""),"Cod necunoscut. ","")&amp;IF(N(G281)&lt;=0,"Lipsește cantitatea. ","")&amp;IF(AND(J281&lt;&gt;"",COUNTIF('Registru borderouri'!$B$5:$B$504,B281)&gt;0),IF(J281&lt;&gt;INDEX('Registru borderouri'!$H$5:$H$504,MATCH(B281,'Registru borderouri'!$B$5:$B$504,0)),"Produs de alt tip decât borderoul. ",""),"")))</f>
        <v/>
      </c>
    </row>
    <row r="282" spans="1:11" x14ac:dyDescent="0.2">
      <c r="A282" s="1" t="str">
        <f t="shared" si="24"/>
        <v/>
      </c>
      <c r="B282" s="21"/>
      <c r="C282" s="22" t="str">
        <f>IF(B282="","",COUNTIF(INDEX($B:$B,5):B282,B282))</f>
        <v/>
      </c>
      <c r="D282" s="21"/>
      <c r="E282" s="13" t="str">
        <f t="shared" si="25"/>
        <v/>
      </c>
      <c r="F282" s="22" t="str">
        <f t="shared" si="26"/>
        <v/>
      </c>
      <c r="G282" s="14"/>
      <c r="H282" s="15" t="str">
        <f t="shared" si="27"/>
        <v/>
      </c>
      <c r="I282" s="23" t="str">
        <f t="shared" si="28"/>
        <v/>
      </c>
      <c r="J282" s="13" t="str">
        <f t="shared" si="29"/>
        <v/>
      </c>
      <c r="K282" s="24" t="str">
        <f>IF(B282="","",TRIM(IF(COUNTIF('Registru borderouri'!$B$5:$B$504,B282)=0,"Borderou inexistent în registru. ","")&amp;IF(AND(D282&lt;&gt;"",E282=""),"Cod necunoscut. ","")&amp;IF(N(G282)&lt;=0,"Lipsește cantitatea. ","")&amp;IF(AND(J282&lt;&gt;"",COUNTIF('Registru borderouri'!$B$5:$B$504,B282)&gt;0),IF(J282&lt;&gt;INDEX('Registru borderouri'!$H$5:$H$504,MATCH(B282,'Registru borderouri'!$B$5:$B$504,0)),"Produs de alt tip decât borderoul. ",""),"")))</f>
        <v/>
      </c>
    </row>
    <row r="283" spans="1:11" x14ac:dyDescent="0.2">
      <c r="A283" s="1" t="str">
        <f t="shared" si="24"/>
        <v/>
      </c>
      <c r="B283" s="21"/>
      <c r="C283" s="22" t="str">
        <f>IF(B283="","",COUNTIF(INDEX($B:$B,5):B283,B283))</f>
        <v/>
      </c>
      <c r="D283" s="21"/>
      <c r="E283" s="13" t="str">
        <f t="shared" si="25"/>
        <v/>
      </c>
      <c r="F283" s="22" t="str">
        <f t="shared" si="26"/>
        <v/>
      </c>
      <c r="G283" s="14"/>
      <c r="H283" s="15" t="str">
        <f t="shared" si="27"/>
        <v/>
      </c>
      <c r="I283" s="23" t="str">
        <f t="shared" si="28"/>
        <v/>
      </c>
      <c r="J283" s="13" t="str">
        <f t="shared" si="29"/>
        <v/>
      </c>
      <c r="K283" s="24" t="str">
        <f>IF(B283="","",TRIM(IF(COUNTIF('Registru borderouri'!$B$5:$B$504,B283)=0,"Borderou inexistent în registru. ","")&amp;IF(AND(D283&lt;&gt;"",E283=""),"Cod necunoscut. ","")&amp;IF(N(G283)&lt;=0,"Lipsește cantitatea. ","")&amp;IF(AND(J283&lt;&gt;"",COUNTIF('Registru borderouri'!$B$5:$B$504,B283)&gt;0),IF(J283&lt;&gt;INDEX('Registru borderouri'!$H$5:$H$504,MATCH(B283,'Registru borderouri'!$B$5:$B$504,0)),"Produs de alt tip decât borderoul. ",""),"")))</f>
        <v/>
      </c>
    </row>
    <row r="284" spans="1:11" x14ac:dyDescent="0.2">
      <c r="A284" s="1" t="str">
        <f t="shared" si="24"/>
        <v/>
      </c>
      <c r="B284" s="21"/>
      <c r="C284" s="22" t="str">
        <f>IF(B284="","",COUNTIF(INDEX($B:$B,5):B284,B284))</f>
        <v/>
      </c>
      <c r="D284" s="21"/>
      <c r="E284" s="13" t="str">
        <f t="shared" si="25"/>
        <v/>
      </c>
      <c r="F284" s="22" t="str">
        <f t="shared" si="26"/>
        <v/>
      </c>
      <c r="G284" s="14"/>
      <c r="H284" s="15" t="str">
        <f t="shared" si="27"/>
        <v/>
      </c>
      <c r="I284" s="23" t="str">
        <f t="shared" si="28"/>
        <v/>
      </c>
      <c r="J284" s="13" t="str">
        <f t="shared" si="29"/>
        <v/>
      </c>
      <c r="K284" s="24" t="str">
        <f>IF(B284="","",TRIM(IF(COUNTIF('Registru borderouri'!$B$5:$B$504,B284)=0,"Borderou inexistent în registru. ","")&amp;IF(AND(D284&lt;&gt;"",E284=""),"Cod necunoscut. ","")&amp;IF(N(G284)&lt;=0,"Lipsește cantitatea. ","")&amp;IF(AND(J284&lt;&gt;"",COUNTIF('Registru borderouri'!$B$5:$B$504,B284)&gt;0),IF(J284&lt;&gt;INDEX('Registru borderouri'!$H$5:$H$504,MATCH(B284,'Registru borderouri'!$B$5:$B$504,0)),"Produs de alt tip decât borderoul. ",""),"")))</f>
        <v/>
      </c>
    </row>
    <row r="285" spans="1:11" x14ac:dyDescent="0.2">
      <c r="A285" s="1" t="str">
        <f t="shared" si="24"/>
        <v/>
      </c>
      <c r="B285" s="21"/>
      <c r="C285" s="22" t="str">
        <f>IF(B285="","",COUNTIF(INDEX($B:$B,5):B285,B285))</f>
        <v/>
      </c>
      <c r="D285" s="21"/>
      <c r="E285" s="13" t="str">
        <f t="shared" si="25"/>
        <v/>
      </c>
      <c r="F285" s="22" t="str">
        <f t="shared" si="26"/>
        <v/>
      </c>
      <c r="G285" s="14"/>
      <c r="H285" s="15" t="str">
        <f t="shared" si="27"/>
        <v/>
      </c>
      <c r="I285" s="23" t="str">
        <f t="shared" si="28"/>
        <v/>
      </c>
      <c r="J285" s="13" t="str">
        <f t="shared" si="29"/>
        <v/>
      </c>
      <c r="K285" s="24" t="str">
        <f>IF(B285="","",TRIM(IF(COUNTIF('Registru borderouri'!$B$5:$B$504,B285)=0,"Borderou inexistent în registru. ","")&amp;IF(AND(D285&lt;&gt;"",E285=""),"Cod necunoscut. ","")&amp;IF(N(G285)&lt;=0,"Lipsește cantitatea. ","")&amp;IF(AND(J285&lt;&gt;"",COUNTIF('Registru borderouri'!$B$5:$B$504,B285)&gt;0),IF(J285&lt;&gt;INDEX('Registru borderouri'!$H$5:$H$504,MATCH(B285,'Registru borderouri'!$B$5:$B$504,0)),"Produs de alt tip decât borderoul. ",""),"")))</f>
        <v/>
      </c>
    </row>
    <row r="286" spans="1:11" x14ac:dyDescent="0.2">
      <c r="A286" s="1" t="str">
        <f t="shared" si="24"/>
        <v/>
      </c>
      <c r="B286" s="21"/>
      <c r="C286" s="22" t="str">
        <f>IF(B286="","",COUNTIF(INDEX($B:$B,5):B286,B286))</f>
        <v/>
      </c>
      <c r="D286" s="21"/>
      <c r="E286" s="13" t="str">
        <f t="shared" si="25"/>
        <v/>
      </c>
      <c r="F286" s="22" t="str">
        <f t="shared" si="26"/>
        <v/>
      </c>
      <c r="G286" s="14"/>
      <c r="H286" s="15" t="str">
        <f t="shared" si="27"/>
        <v/>
      </c>
      <c r="I286" s="23" t="str">
        <f t="shared" si="28"/>
        <v/>
      </c>
      <c r="J286" s="13" t="str">
        <f t="shared" si="29"/>
        <v/>
      </c>
      <c r="K286" s="24" t="str">
        <f>IF(B286="","",TRIM(IF(COUNTIF('Registru borderouri'!$B$5:$B$504,B286)=0,"Borderou inexistent în registru. ","")&amp;IF(AND(D286&lt;&gt;"",E286=""),"Cod necunoscut. ","")&amp;IF(N(G286)&lt;=0,"Lipsește cantitatea. ","")&amp;IF(AND(J286&lt;&gt;"",COUNTIF('Registru borderouri'!$B$5:$B$504,B286)&gt;0),IF(J286&lt;&gt;INDEX('Registru borderouri'!$H$5:$H$504,MATCH(B286,'Registru borderouri'!$B$5:$B$504,0)),"Produs de alt tip decât borderoul. ",""),"")))</f>
        <v/>
      </c>
    </row>
    <row r="287" spans="1:11" x14ac:dyDescent="0.2">
      <c r="A287" s="1" t="str">
        <f t="shared" si="24"/>
        <v/>
      </c>
      <c r="B287" s="21"/>
      <c r="C287" s="22" t="str">
        <f>IF(B287="","",COUNTIF(INDEX($B:$B,5):B287,B287))</f>
        <v/>
      </c>
      <c r="D287" s="21"/>
      <c r="E287" s="13" t="str">
        <f t="shared" si="25"/>
        <v/>
      </c>
      <c r="F287" s="22" t="str">
        <f t="shared" si="26"/>
        <v/>
      </c>
      <c r="G287" s="14"/>
      <c r="H287" s="15" t="str">
        <f t="shared" si="27"/>
        <v/>
      </c>
      <c r="I287" s="23" t="str">
        <f t="shared" si="28"/>
        <v/>
      </c>
      <c r="J287" s="13" t="str">
        <f t="shared" si="29"/>
        <v/>
      </c>
      <c r="K287" s="24" t="str">
        <f>IF(B287="","",TRIM(IF(COUNTIF('Registru borderouri'!$B$5:$B$504,B287)=0,"Borderou inexistent în registru. ","")&amp;IF(AND(D287&lt;&gt;"",E287=""),"Cod necunoscut. ","")&amp;IF(N(G287)&lt;=0,"Lipsește cantitatea. ","")&amp;IF(AND(J287&lt;&gt;"",COUNTIF('Registru borderouri'!$B$5:$B$504,B287)&gt;0),IF(J287&lt;&gt;INDEX('Registru borderouri'!$H$5:$H$504,MATCH(B287,'Registru borderouri'!$B$5:$B$504,0)),"Produs de alt tip decât borderoul. ",""),"")))</f>
        <v/>
      </c>
    </row>
    <row r="288" spans="1:11" x14ac:dyDescent="0.2">
      <c r="A288" s="1" t="str">
        <f t="shared" si="24"/>
        <v/>
      </c>
      <c r="B288" s="21"/>
      <c r="C288" s="22" t="str">
        <f>IF(B288="","",COUNTIF(INDEX($B:$B,5):B288,B288))</f>
        <v/>
      </c>
      <c r="D288" s="21"/>
      <c r="E288" s="13" t="str">
        <f t="shared" si="25"/>
        <v/>
      </c>
      <c r="F288" s="22" t="str">
        <f t="shared" si="26"/>
        <v/>
      </c>
      <c r="G288" s="14"/>
      <c r="H288" s="15" t="str">
        <f t="shared" si="27"/>
        <v/>
      </c>
      <c r="I288" s="23" t="str">
        <f t="shared" si="28"/>
        <v/>
      </c>
      <c r="J288" s="13" t="str">
        <f t="shared" si="29"/>
        <v/>
      </c>
      <c r="K288" s="24" t="str">
        <f>IF(B288="","",TRIM(IF(COUNTIF('Registru borderouri'!$B$5:$B$504,B288)=0,"Borderou inexistent în registru. ","")&amp;IF(AND(D288&lt;&gt;"",E288=""),"Cod necunoscut. ","")&amp;IF(N(G288)&lt;=0,"Lipsește cantitatea. ","")&amp;IF(AND(J288&lt;&gt;"",COUNTIF('Registru borderouri'!$B$5:$B$504,B288)&gt;0),IF(J288&lt;&gt;INDEX('Registru borderouri'!$H$5:$H$504,MATCH(B288,'Registru borderouri'!$B$5:$B$504,0)),"Produs de alt tip decât borderoul. ",""),"")))</f>
        <v/>
      </c>
    </row>
    <row r="289" spans="1:11" x14ac:dyDescent="0.2">
      <c r="A289" s="1" t="str">
        <f t="shared" si="24"/>
        <v/>
      </c>
      <c r="B289" s="21"/>
      <c r="C289" s="22" t="str">
        <f>IF(B289="","",COUNTIF(INDEX($B:$B,5):B289,B289))</f>
        <v/>
      </c>
      <c r="D289" s="21"/>
      <c r="E289" s="13" t="str">
        <f t="shared" si="25"/>
        <v/>
      </c>
      <c r="F289" s="22" t="str">
        <f t="shared" si="26"/>
        <v/>
      </c>
      <c r="G289" s="14"/>
      <c r="H289" s="15" t="str">
        <f t="shared" si="27"/>
        <v/>
      </c>
      <c r="I289" s="23" t="str">
        <f t="shared" si="28"/>
        <v/>
      </c>
      <c r="J289" s="13" t="str">
        <f t="shared" si="29"/>
        <v/>
      </c>
      <c r="K289" s="24" t="str">
        <f>IF(B289="","",TRIM(IF(COUNTIF('Registru borderouri'!$B$5:$B$504,B289)=0,"Borderou inexistent în registru. ","")&amp;IF(AND(D289&lt;&gt;"",E289=""),"Cod necunoscut. ","")&amp;IF(N(G289)&lt;=0,"Lipsește cantitatea. ","")&amp;IF(AND(J289&lt;&gt;"",COUNTIF('Registru borderouri'!$B$5:$B$504,B289)&gt;0),IF(J289&lt;&gt;INDEX('Registru borderouri'!$H$5:$H$504,MATCH(B289,'Registru borderouri'!$B$5:$B$504,0)),"Produs de alt tip decât borderoul. ",""),"")))</f>
        <v/>
      </c>
    </row>
    <row r="290" spans="1:11" x14ac:dyDescent="0.2">
      <c r="A290" s="1" t="str">
        <f t="shared" si="24"/>
        <v/>
      </c>
      <c r="B290" s="21"/>
      <c r="C290" s="22" t="str">
        <f>IF(B290="","",COUNTIF(INDEX($B:$B,5):B290,B290))</f>
        <v/>
      </c>
      <c r="D290" s="21"/>
      <c r="E290" s="13" t="str">
        <f t="shared" si="25"/>
        <v/>
      </c>
      <c r="F290" s="22" t="str">
        <f t="shared" si="26"/>
        <v/>
      </c>
      <c r="G290" s="14"/>
      <c r="H290" s="15" t="str">
        <f t="shared" si="27"/>
        <v/>
      </c>
      <c r="I290" s="23" t="str">
        <f t="shared" si="28"/>
        <v/>
      </c>
      <c r="J290" s="13" t="str">
        <f t="shared" si="29"/>
        <v/>
      </c>
      <c r="K290" s="24" t="str">
        <f>IF(B290="","",TRIM(IF(COUNTIF('Registru borderouri'!$B$5:$B$504,B290)=0,"Borderou inexistent în registru. ","")&amp;IF(AND(D290&lt;&gt;"",E290=""),"Cod necunoscut. ","")&amp;IF(N(G290)&lt;=0,"Lipsește cantitatea. ","")&amp;IF(AND(J290&lt;&gt;"",COUNTIF('Registru borderouri'!$B$5:$B$504,B290)&gt;0),IF(J290&lt;&gt;INDEX('Registru borderouri'!$H$5:$H$504,MATCH(B290,'Registru borderouri'!$B$5:$B$504,0)),"Produs de alt tip decât borderoul. ",""),"")))</f>
        <v/>
      </c>
    </row>
    <row r="291" spans="1:11" x14ac:dyDescent="0.2">
      <c r="A291" s="1" t="str">
        <f t="shared" si="24"/>
        <v/>
      </c>
      <c r="B291" s="21"/>
      <c r="C291" s="22" t="str">
        <f>IF(B291="","",COUNTIF(INDEX($B:$B,5):B291,B291))</f>
        <v/>
      </c>
      <c r="D291" s="21"/>
      <c r="E291" s="13" t="str">
        <f t="shared" si="25"/>
        <v/>
      </c>
      <c r="F291" s="22" t="str">
        <f t="shared" si="26"/>
        <v/>
      </c>
      <c r="G291" s="14"/>
      <c r="H291" s="15" t="str">
        <f t="shared" si="27"/>
        <v/>
      </c>
      <c r="I291" s="23" t="str">
        <f t="shared" si="28"/>
        <v/>
      </c>
      <c r="J291" s="13" t="str">
        <f t="shared" si="29"/>
        <v/>
      </c>
      <c r="K291" s="24" t="str">
        <f>IF(B291="","",TRIM(IF(COUNTIF('Registru borderouri'!$B$5:$B$504,B291)=0,"Borderou inexistent în registru. ","")&amp;IF(AND(D291&lt;&gt;"",E291=""),"Cod necunoscut. ","")&amp;IF(N(G291)&lt;=0,"Lipsește cantitatea. ","")&amp;IF(AND(J291&lt;&gt;"",COUNTIF('Registru borderouri'!$B$5:$B$504,B291)&gt;0),IF(J291&lt;&gt;INDEX('Registru borderouri'!$H$5:$H$504,MATCH(B291,'Registru borderouri'!$B$5:$B$504,0)),"Produs de alt tip decât borderoul. ",""),"")))</f>
        <v/>
      </c>
    </row>
    <row r="292" spans="1:11" x14ac:dyDescent="0.2">
      <c r="A292" s="1" t="str">
        <f t="shared" si="24"/>
        <v/>
      </c>
      <c r="B292" s="21"/>
      <c r="C292" s="22" t="str">
        <f>IF(B292="","",COUNTIF(INDEX($B:$B,5):B292,B292))</f>
        <v/>
      </c>
      <c r="D292" s="21"/>
      <c r="E292" s="13" t="str">
        <f t="shared" si="25"/>
        <v/>
      </c>
      <c r="F292" s="22" t="str">
        <f t="shared" si="26"/>
        <v/>
      </c>
      <c r="G292" s="14"/>
      <c r="H292" s="15" t="str">
        <f t="shared" si="27"/>
        <v/>
      </c>
      <c r="I292" s="23" t="str">
        <f t="shared" si="28"/>
        <v/>
      </c>
      <c r="J292" s="13" t="str">
        <f t="shared" si="29"/>
        <v/>
      </c>
      <c r="K292" s="24" t="str">
        <f>IF(B292="","",TRIM(IF(COUNTIF('Registru borderouri'!$B$5:$B$504,B292)=0,"Borderou inexistent în registru. ","")&amp;IF(AND(D292&lt;&gt;"",E292=""),"Cod necunoscut. ","")&amp;IF(N(G292)&lt;=0,"Lipsește cantitatea. ","")&amp;IF(AND(J292&lt;&gt;"",COUNTIF('Registru borderouri'!$B$5:$B$504,B292)&gt;0),IF(J292&lt;&gt;INDEX('Registru borderouri'!$H$5:$H$504,MATCH(B292,'Registru borderouri'!$B$5:$B$504,0)),"Produs de alt tip decât borderoul. ",""),"")))</f>
        <v/>
      </c>
    </row>
    <row r="293" spans="1:11" x14ac:dyDescent="0.2">
      <c r="A293" s="1" t="str">
        <f t="shared" si="24"/>
        <v/>
      </c>
      <c r="B293" s="21"/>
      <c r="C293" s="22" t="str">
        <f>IF(B293="","",COUNTIF(INDEX($B:$B,5):B293,B293))</f>
        <v/>
      </c>
      <c r="D293" s="21"/>
      <c r="E293" s="13" t="str">
        <f t="shared" si="25"/>
        <v/>
      </c>
      <c r="F293" s="22" t="str">
        <f t="shared" si="26"/>
        <v/>
      </c>
      <c r="G293" s="14"/>
      <c r="H293" s="15" t="str">
        <f t="shared" si="27"/>
        <v/>
      </c>
      <c r="I293" s="23" t="str">
        <f t="shared" si="28"/>
        <v/>
      </c>
      <c r="J293" s="13" t="str">
        <f t="shared" si="29"/>
        <v/>
      </c>
      <c r="K293" s="24" t="str">
        <f>IF(B293="","",TRIM(IF(COUNTIF('Registru borderouri'!$B$5:$B$504,B293)=0,"Borderou inexistent în registru. ","")&amp;IF(AND(D293&lt;&gt;"",E293=""),"Cod necunoscut. ","")&amp;IF(N(G293)&lt;=0,"Lipsește cantitatea. ","")&amp;IF(AND(J293&lt;&gt;"",COUNTIF('Registru borderouri'!$B$5:$B$504,B293)&gt;0),IF(J293&lt;&gt;INDEX('Registru borderouri'!$H$5:$H$504,MATCH(B293,'Registru borderouri'!$B$5:$B$504,0)),"Produs de alt tip decât borderoul. ",""),"")))</f>
        <v/>
      </c>
    </row>
    <row r="294" spans="1:11" x14ac:dyDescent="0.2">
      <c r="A294" s="1" t="str">
        <f t="shared" si="24"/>
        <v/>
      </c>
      <c r="B294" s="21"/>
      <c r="C294" s="22" t="str">
        <f>IF(B294="","",COUNTIF(INDEX($B:$B,5):B294,B294))</f>
        <v/>
      </c>
      <c r="D294" s="21"/>
      <c r="E294" s="13" t="str">
        <f t="shared" si="25"/>
        <v/>
      </c>
      <c r="F294" s="22" t="str">
        <f t="shared" si="26"/>
        <v/>
      </c>
      <c r="G294" s="14"/>
      <c r="H294" s="15" t="str">
        <f t="shared" si="27"/>
        <v/>
      </c>
      <c r="I294" s="23" t="str">
        <f t="shared" si="28"/>
        <v/>
      </c>
      <c r="J294" s="13" t="str">
        <f t="shared" si="29"/>
        <v/>
      </c>
      <c r="K294" s="24" t="str">
        <f>IF(B294="","",TRIM(IF(COUNTIF('Registru borderouri'!$B$5:$B$504,B294)=0,"Borderou inexistent în registru. ","")&amp;IF(AND(D294&lt;&gt;"",E294=""),"Cod necunoscut. ","")&amp;IF(N(G294)&lt;=0,"Lipsește cantitatea. ","")&amp;IF(AND(J294&lt;&gt;"",COUNTIF('Registru borderouri'!$B$5:$B$504,B294)&gt;0),IF(J294&lt;&gt;INDEX('Registru borderouri'!$H$5:$H$504,MATCH(B294,'Registru borderouri'!$B$5:$B$504,0)),"Produs de alt tip decât borderoul. ",""),"")))</f>
        <v/>
      </c>
    </row>
    <row r="295" spans="1:11" x14ac:dyDescent="0.2">
      <c r="A295" s="1" t="str">
        <f t="shared" si="24"/>
        <v/>
      </c>
      <c r="B295" s="21"/>
      <c r="C295" s="22" t="str">
        <f>IF(B295="","",COUNTIF(INDEX($B:$B,5):B295,B295))</f>
        <v/>
      </c>
      <c r="D295" s="21"/>
      <c r="E295" s="13" t="str">
        <f t="shared" si="25"/>
        <v/>
      </c>
      <c r="F295" s="22" t="str">
        <f t="shared" si="26"/>
        <v/>
      </c>
      <c r="G295" s="14"/>
      <c r="H295" s="15" t="str">
        <f t="shared" si="27"/>
        <v/>
      </c>
      <c r="I295" s="23" t="str">
        <f t="shared" si="28"/>
        <v/>
      </c>
      <c r="J295" s="13" t="str">
        <f t="shared" si="29"/>
        <v/>
      </c>
      <c r="K295" s="24" t="str">
        <f>IF(B295="","",TRIM(IF(COUNTIF('Registru borderouri'!$B$5:$B$504,B295)=0,"Borderou inexistent în registru. ","")&amp;IF(AND(D295&lt;&gt;"",E295=""),"Cod necunoscut. ","")&amp;IF(N(G295)&lt;=0,"Lipsește cantitatea. ","")&amp;IF(AND(J295&lt;&gt;"",COUNTIF('Registru borderouri'!$B$5:$B$504,B295)&gt;0),IF(J295&lt;&gt;INDEX('Registru borderouri'!$H$5:$H$504,MATCH(B295,'Registru borderouri'!$B$5:$B$504,0)),"Produs de alt tip decât borderoul. ",""),"")))</f>
        <v/>
      </c>
    </row>
    <row r="296" spans="1:11" x14ac:dyDescent="0.2">
      <c r="A296" s="1" t="str">
        <f t="shared" si="24"/>
        <v/>
      </c>
      <c r="B296" s="21"/>
      <c r="C296" s="22" t="str">
        <f>IF(B296="","",COUNTIF(INDEX($B:$B,5):B296,B296))</f>
        <v/>
      </c>
      <c r="D296" s="21"/>
      <c r="E296" s="13" t="str">
        <f t="shared" si="25"/>
        <v/>
      </c>
      <c r="F296" s="22" t="str">
        <f t="shared" si="26"/>
        <v/>
      </c>
      <c r="G296" s="14"/>
      <c r="H296" s="15" t="str">
        <f t="shared" si="27"/>
        <v/>
      </c>
      <c r="I296" s="23" t="str">
        <f t="shared" si="28"/>
        <v/>
      </c>
      <c r="J296" s="13" t="str">
        <f t="shared" si="29"/>
        <v/>
      </c>
      <c r="K296" s="24" t="str">
        <f>IF(B296="","",TRIM(IF(COUNTIF('Registru borderouri'!$B$5:$B$504,B296)=0,"Borderou inexistent în registru. ","")&amp;IF(AND(D296&lt;&gt;"",E296=""),"Cod necunoscut. ","")&amp;IF(N(G296)&lt;=0,"Lipsește cantitatea. ","")&amp;IF(AND(J296&lt;&gt;"",COUNTIF('Registru borderouri'!$B$5:$B$504,B296)&gt;0),IF(J296&lt;&gt;INDEX('Registru borderouri'!$H$5:$H$504,MATCH(B296,'Registru borderouri'!$B$5:$B$504,0)),"Produs de alt tip decât borderoul. ",""),"")))</f>
        <v/>
      </c>
    </row>
    <row r="297" spans="1:11" x14ac:dyDescent="0.2">
      <c r="A297" s="1" t="str">
        <f t="shared" si="24"/>
        <v/>
      </c>
      <c r="B297" s="21"/>
      <c r="C297" s="22" t="str">
        <f>IF(B297="","",COUNTIF(INDEX($B:$B,5):B297,B297))</f>
        <v/>
      </c>
      <c r="D297" s="21"/>
      <c r="E297" s="13" t="str">
        <f t="shared" si="25"/>
        <v/>
      </c>
      <c r="F297" s="22" t="str">
        <f t="shared" si="26"/>
        <v/>
      </c>
      <c r="G297" s="14"/>
      <c r="H297" s="15" t="str">
        <f t="shared" si="27"/>
        <v/>
      </c>
      <c r="I297" s="23" t="str">
        <f t="shared" si="28"/>
        <v/>
      </c>
      <c r="J297" s="13" t="str">
        <f t="shared" si="29"/>
        <v/>
      </c>
      <c r="K297" s="24" t="str">
        <f>IF(B297="","",TRIM(IF(COUNTIF('Registru borderouri'!$B$5:$B$504,B297)=0,"Borderou inexistent în registru. ","")&amp;IF(AND(D297&lt;&gt;"",E297=""),"Cod necunoscut. ","")&amp;IF(N(G297)&lt;=0,"Lipsește cantitatea. ","")&amp;IF(AND(J297&lt;&gt;"",COUNTIF('Registru borderouri'!$B$5:$B$504,B297)&gt;0),IF(J297&lt;&gt;INDEX('Registru borderouri'!$H$5:$H$504,MATCH(B297,'Registru borderouri'!$B$5:$B$504,0)),"Produs de alt tip decât borderoul. ",""),"")))</f>
        <v/>
      </c>
    </row>
    <row r="298" spans="1:11" x14ac:dyDescent="0.2">
      <c r="A298" s="1" t="str">
        <f t="shared" si="24"/>
        <v/>
      </c>
      <c r="B298" s="21"/>
      <c r="C298" s="22" t="str">
        <f>IF(B298="","",COUNTIF(INDEX($B:$B,5):B298,B298))</f>
        <v/>
      </c>
      <c r="D298" s="21"/>
      <c r="E298" s="13" t="str">
        <f t="shared" si="25"/>
        <v/>
      </c>
      <c r="F298" s="22" t="str">
        <f t="shared" si="26"/>
        <v/>
      </c>
      <c r="G298" s="14"/>
      <c r="H298" s="15" t="str">
        <f t="shared" si="27"/>
        <v/>
      </c>
      <c r="I298" s="23" t="str">
        <f t="shared" si="28"/>
        <v/>
      </c>
      <c r="J298" s="13" t="str">
        <f t="shared" si="29"/>
        <v/>
      </c>
      <c r="K298" s="24" t="str">
        <f>IF(B298="","",TRIM(IF(COUNTIF('Registru borderouri'!$B$5:$B$504,B298)=0,"Borderou inexistent în registru. ","")&amp;IF(AND(D298&lt;&gt;"",E298=""),"Cod necunoscut. ","")&amp;IF(N(G298)&lt;=0,"Lipsește cantitatea. ","")&amp;IF(AND(J298&lt;&gt;"",COUNTIF('Registru borderouri'!$B$5:$B$504,B298)&gt;0),IF(J298&lt;&gt;INDEX('Registru borderouri'!$H$5:$H$504,MATCH(B298,'Registru borderouri'!$B$5:$B$504,0)),"Produs de alt tip decât borderoul. ",""),"")))</f>
        <v/>
      </c>
    </row>
    <row r="299" spans="1:11" x14ac:dyDescent="0.2">
      <c r="A299" s="1" t="str">
        <f t="shared" si="24"/>
        <v/>
      </c>
      <c r="B299" s="21"/>
      <c r="C299" s="22" t="str">
        <f>IF(B299="","",COUNTIF(INDEX($B:$B,5):B299,B299))</f>
        <v/>
      </c>
      <c r="D299" s="21"/>
      <c r="E299" s="13" t="str">
        <f t="shared" si="25"/>
        <v/>
      </c>
      <c r="F299" s="22" t="str">
        <f t="shared" si="26"/>
        <v/>
      </c>
      <c r="G299" s="14"/>
      <c r="H299" s="15" t="str">
        <f t="shared" si="27"/>
        <v/>
      </c>
      <c r="I299" s="23" t="str">
        <f t="shared" si="28"/>
        <v/>
      </c>
      <c r="J299" s="13" t="str">
        <f t="shared" si="29"/>
        <v/>
      </c>
      <c r="K299" s="24" t="str">
        <f>IF(B299="","",TRIM(IF(COUNTIF('Registru borderouri'!$B$5:$B$504,B299)=0,"Borderou inexistent în registru. ","")&amp;IF(AND(D299&lt;&gt;"",E299=""),"Cod necunoscut. ","")&amp;IF(N(G299)&lt;=0,"Lipsește cantitatea. ","")&amp;IF(AND(J299&lt;&gt;"",COUNTIF('Registru borderouri'!$B$5:$B$504,B299)&gt;0),IF(J299&lt;&gt;INDEX('Registru borderouri'!$H$5:$H$504,MATCH(B299,'Registru borderouri'!$B$5:$B$504,0)),"Produs de alt tip decât borderoul. ",""),"")))</f>
        <v/>
      </c>
    </row>
    <row r="300" spans="1:11" x14ac:dyDescent="0.2">
      <c r="A300" s="1" t="str">
        <f t="shared" si="24"/>
        <v/>
      </c>
      <c r="B300" s="21"/>
      <c r="C300" s="22" t="str">
        <f>IF(B300="","",COUNTIF(INDEX($B:$B,5):B300,B300))</f>
        <v/>
      </c>
      <c r="D300" s="21"/>
      <c r="E300" s="13" t="str">
        <f t="shared" si="25"/>
        <v/>
      </c>
      <c r="F300" s="22" t="str">
        <f t="shared" si="26"/>
        <v/>
      </c>
      <c r="G300" s="14"/>
      <c r="H300" s="15" t="str">
        <f t="shared" si="27"/>
        <v/>
      </c>
      <c r="I300" s="23" t="str">
        <f t="shared" si="28"/>
        <v/>
      </c>
      <c r="J300" s="13" t="str">
        <f t="shared" si="29"/>
        <v/>
      </c>
      <c r="K300" s="24" t="str">
        <f>IF(B300="","",TRIM(IF(COUNTIF('Registru borderouri'!$B$5:$B$504,B300)=0,"Borderou inexistent în registru. ","")&amp;IF(AND(D300&lt;&gt;"",E300=""),"Cod necunoscut. ","")&amp;IF(N(G300)&lt;=0,"Lipsește cantitatea. ","")&amp;IF(AND(J300&lt;&gt;"",COUNTIF('Registru borderouri'!$B$5:$B$504,B300)&gt;0),IF(J300&lt;&gt;INDEX('Registru borderouri'!$H$5:$H$504,MATCH(B300,'Registru borderouri'!$B$5:$B$504,0)),"Produs de alt tip decât borderoul. ",""),"")))</f>
        <v/>
      </c>
    </row>
    <row r="301" spans="1:11" x14ac:dyDescent="0.2">
      <c r="A301" s="1" t="str">
        <f t="shared" si="24"/>
        <v/>
      </c>
      <c r="B301" s="21"/>
      <c r="C301" s="22" t="str">
        <f>IF(B301="","",COUNTIF(INDEX($B:$B,5):B301,B301))</f>
        <v/>
      </c>
      <c r="D301" s="21"/>
      <c r="E301" s="13" t="str">
        <f t="shared" si="25"/>
        <v/>
      </c>
      <c r="F301" s="22" t="str">
        <f t="shared" si="26"/>
        <v/>
      </c>
      <c r="G301" s="14"/>
      <c r="H301" s="15" t="str">
        <f t="shared" si="27"/>
        <v/>
      </c>
      <c r="I301" s="23" t="str">
        <f t="shared" si="28"/>
        <v/>
      </c>
      <c r="J301" s="13" t="str">
        <f t="shared" si="29"/>
        <v/>
      </c>
      <c r="K301" s="24" t="str">
        <f>IF(B301="","",TRIM(IF(COUNTIF('Registru borderouri'!$B$5:$B$504,B301)=0,"Borderou inexistent în registru. ","")&amp;IF(AND(D301&lt;&gt;"",E301=""),"Cod necunoscut. ","")&amp;IF(N(G301)&lt;=0,"Lipsește cantitatea. ","")&amp;IF(AND(J301&lt;&gt;"",COUNTIF('Registru borderouri'!$B$5:$B$504,B301)&gt;0),IF(J301&lt;&gt;INDEX('Registru borderouri'!$H$5:$H$504,MATCH(B301,'Registru borderouri'!$B$5:$B$504,0)),"Produs de alt tip decât borderoul. ",""),"")))</f>
        <v/>
      </c>
    </row>
    <row r="302" spans="1:11" x14ac:dyDescent="0.2">
      <c r="A302" s="1" t="str">
        <f t="shared" si="24"/>
        <v/>
      </c>
      <c r="B302" s="21"/>
      <c r="C302" s="22" t="str">
        <f>IF(B302="","",COUNTIF(INDEX($B:$B,5):B302,B302))</f>
        <v/>
      </c>
      <c r="D302" s="21"/>
      <c r="E302" s="13" t="str">
        <f t="shared" si="25"/>
        <v/>
      </c>
      <c r="F302" s="22" t="str">
        <f t="shared" si="26"/>
        <v/>
      </c>
      <c r="G302" s="14"/>
      <c r="H302" s="15" t="str">
        <f t="shared" si="27"/>
        <v/>
      </c>
      <c r="I302" s="23" t="str">
        <f t="shared" si="28"/>
        <v/>
      </c>
      <c r="J302" s="13" t="str">
        <f t="shared" si="29"/>
        <v/>
      </c>
      <c r="K302" s="24" t="str">
        <f>IF(B302="","",TRIM(IF(COUNTIF('Registru borderouri'!$B$5:$B$504,B302)=0,"Borderou inexistent în registru. ","")&amp;IF(AND(D302&lt;&gt;"",E302=""),"Cod necunoscut. ","")&amp;IF(N(G302)&lt;=0,"Lipsește cantitatea. ","")&amp;IF(AND(J302&lt;&gt;"",COUNTIF('Registru borderouri'!$B$5:$B$504,B302)&gt;0),IF(J302&lt;&gt;INDEX('Registru borderouri'!$H$5:$H$504,MATCH(B302,'Registru borderouri'!$B$5:$B$504,0)),"Produs de alt tip decât borderoul. ",""),"")))</f>
        <v/>
      </c>
    </row>
    <row r="303" spans="1:11" x14ac:dyDescent="0.2">
      <c r="A303" s="1" t="str">
        <f t="shared" si="24"/>
        <v/>
      </c>
      <c r="B303" s="21"/>
      <c r="C303" s="22" t="str">
        <f>IF(B303="","",COUNTIF(INDEX($B:$B,5):B303,B303))</f>
        <v/>
      </c>
      <c r="D303" s="21"/>
      <c r="E303" s="13" t="str">
        <f t="shared" si="25"/>
        <v/>
      </c>
      <c r="F303" s="22" t="str">
        <f t="shared" si="26"/>
        <v/>
      </c>
      <c r="G303" s="14"/>
      <c r="H303" s="15" t="str">
        <f t="shared" si="27"/>
        <v/>
      </c>
      <c r="I303" s="23" t="str">
        <f t="shared" si="28"/>
        <v/>
      </c>
      <c r="J303" s="13" t="str">
        <f t="shared" si="29"/>
        <v/>
      </c>
      <c r="K303" s="24" t="str">
        <f>IF(B303="","",TRIM(IF(COUNTIF('Registru borderouri'!$B$5:$B$504,B303)=0,"Borderou inexistent în registru. ","")&amp;IF(AND(D303&lt;&gt;"",E303=""),"Cod necunoscut. ","")&amp;IF(N(G303)&lt;=0,"Lipsește cantitatea. ","")&amp;IF(AND(J303&lt;&gt;"",COUNTIF('Registru borderouri'!$B$5:$B$504,B303)&gt;0),IF(J303&lt;&gt;INDEX('Registru borderouri'!$H$5:$H$504,MATCH(B303,'Registru borderouri'!$B$5:$B$504,0)),"Produs de alt tip decât borderoul. ",""),"")))</f>
        <v/>
      </c>
    </row>
    <row r="304" spans="1:11" x14ac:dyDescent="0.2">
      <c r="A304" s="1" t="str">
        <f t="shared" si="24"/>
        <v/>
      </c>
      <c r="B304" s="21"/>
      <c r="C304" s="22" t="str">
        <f>IF(B304="","",COUNTIF(INDEX($B:$B,5):B304,B304))</f>
        <v/>
      </c>
      <c r="D304" s="21"/>
      <c r="E304" s="13" t="str">
        <f t="shared" si="25"/>
        <v/>
      </c>
      <c r="F304" s="22" t="str">
        <f t="shared" si="26"/>
        <v/>
      </c>
      <c r="G304" s="14"/>
      <c r="H304" s="15" t="str">
        <f t="shared" si="27"/>
        <v/>
      </c>
      <c r="I304" s="23" t="str">
        <f t="shared" si="28"/>
        <v/>
      </c>
      <c r="J304" s="13" t="str">
        <f t="shared" si="29"/>
        <v/>
      </c>
      <c r="K304" s="24" t="str">
        <f>IF(B304="","",TRIM(IF(COUNTIF('Registru borderouri'!$B$5:$B$504,B304)=0,"Borderou inexistent în registru. ","")&amp;IF(AND(D304&lt;&gt;"",E304=""),"Cod necunoscut. ","")&amp;IF(N(G304)&lt;=0,"Lipsește cantitatea. ","")&amp;IF(AND(J304&lt;&gt;"",COUNTIF('Registru borderouri'!$B$5:$B$504,B304)&gt;0),IF(J304&lt;&gt;INDEX('Registru borderouri'!$H$5:$H$504,MATCH(B304,'Registru borderouri'!$B$5:$B$504,0)),"Produs de alt tip decât borderoul. ",""),"")))</f>
        <v/>
      </c>
    </row>
    <row r="305" spans="1:11" x14ac:dyDescent="0.2">
      <c r="A305" s="1" t="str">
        <f t="shared" si="24"/>
        <v/>
      </c>
      <c r="B305" s="21"/>
      <c r="C305" s="22" t="str">
        <f>IF(B305="","",COUNTIF(INDEX($B:$B,5):B305,B305))</f>
        <v/>
      </c>
      <c r="D305" s="21"/>
      <c r="E305" s="13" t="str">
        <f t="shared" si="25"/>
        <v/>
      </c>
      <c r="F305" s="22" t="str">
        <f t="shared" si="26"/>
        <v/>
      </c>
      <c r="G305" s="14"/>
      <c r="H305" s="15" t="str">
        <f t="shared" si="27"/>
        <v/>
      </c>
      <c r="I305" s="23" t="str">
        <f t="shared" si="28"/>
        <v/>
      </c>
      <c r="J305" s="13" t="str">
        <f t="shared" si="29"/>
        <v/>
      </c>
      <c r="K305" s="24" t="str">
        <f>IF(B305="","",TRIM(IF(COUNTIF('Registru borderouri'!$B$5:$B$504,B305)=0,"Borderou inexistent în registru. ","")&amp;IF(AND(D305&lt;&gt;"",E305=""),"Cod necunoscut. ","")&amp;IF(N(G305)&lt;=0,"Lipsește cantitatea. ","")&amp;IF(AND(J305&lt;&gt;"",COUNTIF('Registru borderouri'!$B$5:$B$504,B305)&gt;0),IF(J305&lt;&gt;INDEX('Registru borderouri'!$H$5:$H$504,MATCH(B305,'Registru borderouri'!$B$5:$B$504,0)),"Produs de alt tip decât borderoul. ",""),"")))</f>
        <v/>
      </c>
    </row>
    <row r="306" spans="1:11" x14ac:dyDescent="0.2">
      <c r="A306" s="1" t="str">
        <f t="shared" si="24"/>
        <v/>
      </c>
      <c r="B306" s="21"/>
      <c r="C306" s="22" t="str">
        <f>IF(B306="","",COUNTIF(INDEX($B:$B,5):B306,B306))</f>
        <v/>
      </c>
      <c r="D306" s="21"/>
      <c r="E306" s="13" t="str">
        <f t="shared" si="25"/>
        <v/>
      </c>
      <c r="F306" s="22" t="str">
        <f t="shared" si="26"/>
        <v/>
      </c>
      <c r="G306" s="14"/>
      <c r="H306" s="15" t="str">
        <f t="shared" si="27"/>
        <v/>
      </c>
      <c r="I306" s="23" t="str">
        <f t="shared" si="28"/>
        <v/>
      </c>
      <c r="J306" s="13" t="str">
        <f t="shared" si="29"/>
        <v/>
      </c>
      <c r="K306" s="24" t="str">
        <f>IF(B306="","",TRIM(IF(COUNTIF('Registru borderouri'!$B$5:$B$504,B306)=0,"Borderou inexistent în registru. ","")&amp;IF(AND(D306&lt;&gt;"",E306=""),"Cod necunoscut. ","")&amp;IF(N(G306)&lt;=0,"Lipsește cantitatea. ","")&amp;IF(AND(J306&lt;&gt;"",COUNTIF('Registru borderouri'!$B$5:$B$504,B306)&gt;0),IF(J306&lt;&gt;INDEX('Registru borderouri'!$H$5:$H$504,MATCH(B306,'Registru borderouri'!$B$5:$B$504,0)),"Produs de alt tip decât borderoul. ",""),"")))</f>
        <v/>
      </c>
    </row>
    <row r="307" spans="1:11" x14ac:dyDescent="0.2">
      <c r="A307" s="1" t="str">
        <f t="shared" si="24"/>
        <v/>
      </c>
      <c r="B307" s="21"/>
      <c r="C307" s="22" t="str">
        <f>IF(B307="","",COUNTIF(INDEX($B:$B,5):B307,B307))</f>
        <v/>
      </c>
      <c r="D307" s="21"/>
      <c r="E307" s="13" t="str">
        <f t="shared" si="25"/>
        <v/>
      </c>
      <c r="F307" s="22" t="str">
        <f t="shared" si="26"/>
        <v/>
      </c>
      <c r="G307" s="14"/>
      <c r="H307" s="15" t="str">
        <f t="shared" si="27"/>
        <v/>
      </c>
      <c r="I307" s="23" t="str">
        <f t="shared" si="28"/>
        <v/>
      </c>
      <c r="J307" s="13" t="str">
        <f t="shared" si="29"/>
        <v/>
      </c>
      <c r="K307" s="24" t="str">
        <f>IF(B307="","",TRIM(IF(COUNTIF('Registru borderouri'!$B$5:$B$504,B307)=0,"Borderou inexistent în registru. ","")&amp;IF(AND(D307&lt;&gt;"",E307=""),"Cod necunoscut. ","")&amp;IF(N(G307)&lt;=0,"Lipsește cantitatea. ","")&amp;IF(AND(J307&lt;&gt;"",COUNTIF('Registru borderouri'!$B$5:$B$504,B307)&gt;0),IF(J307&lt;&gt;INDEX('Registru borderouri'!$H$5:$H$504,MATCH(B307,'Registru borderouri'!$B$5:$B$504,0)),"Produs de alt tip decât borderoul. ",""),"")))</f>
        <v/>
      </c>
    </row>
    <row r="308" spans="1:11" x14ac:dyDescent="0.2">
      <c r="A308" s="1" t="str">
        <f t="shared" si="24"/>
        <v/>
      </c>
      <c r="B308" s="21"/>
      <c r="C308" s="22" t="str">
        <f>IF(B308="","",COUNTIF(INDEX($B:$B,5):B308,B308))</f>
        <v/>
      </c>
      <c r="D308" s="21"/>
      <c r="E308" s="13" t="str">
        <f t="shared" si="25"/>
        <v/>
      </c>
      <c r="F308" s="22" t="str">
        <f t="shared" si="26"/>
        <v/>
      </c>
      <c r="G308" s="14"/>
      <c r="H308" s="15" t="str">
        <f t="shared" si="27"/>
        <v/>
      </c>
      <c r="I308" s="23" t="str">
        <f t="shared" si="28"/>
        <v/>
      </c>
      <c r="J308" s="13" t="str">
        <f t="shared" si="29"/>
        <v/>
      </c>
      <c r="K308" s="24" t="str">
        <f>IF(B308="","",TRIM(IF(COUNTIF('Registru borderouri'!$B$5:$B$504,B308)=0,"Borderou inexistent în registru. ","")&amp;IF(AND(D308&lt;&gt;"",E308=""),"Cod necunoscut. ","")&amp;IF(N(G308)&lt;=0,"Lipsește cantitatea. ","")&amp;IF(AND(J308&lt;&gt;"",COUNTIF('Registru borderouri'!$B$5:$B$504,B308)&gt;0),IF(J308&lt;&gt;INDEX('Registru borderouri'!$H$5:$H$504,MATCH(B308,'Registru borderouri'!$B$5:$B$504,0)),"Produs de alt tip decât borderoul. ",""),"")))</f>
        <v/>
      </c>
    </row>
    <row r="309" spans="1:11" x14ac:dyDescent="0.2">
      <c r="A309" s="1" t="str">
        <f t="shared" si="24"/>
        <v/>
      </c>
      <c r="B309" s="21"/>
      <c r="C309" s="22" t="str">
        <f>IF(B309="","",COUNTIF(INDEX($B:$B,5):B309,B309))</f>
        <v/>
      </c>
      <c r="D309" s="21"/>
      <c r="E309" s="13" t="str">
        <f t="shared" si="25"/>
        <v/>
      </c>
      <c r="F309" s="22" t="str">
        <f t="shared" si="26"/>
        <v/>
      </c>
      <c r="G309" s="14"/>
      <c r="H309" s="15" t="str">
        <f t="shared" si="27"/>
        <v/>
      </c>
      <c r="I309" s="23" t="str">
        <f t="shared" si="28"/>
        <v/>
      </c>
      <c r="J309" s="13" t="str">
        <f t="shared" si="29"/>
        <v/>
      </c>
      <c r="K309" s="24" t="str">
        <f>IF(B309="","",TRIM(IF(COUNTIF('Registru borderouri'!$B$5:$B$504,B309)=0,"Borderou inexistent în registru. ","")&amp;IF(AND(D309&lt;&gt;"",E309=""),"Cod necunoscut. ","")&amp;IF(N(G309)&lt;=0,"Lipsește cantitatea. ","")&amp;IF(AND(J309&lt;&gt;"",COUNTIF('Registru borderouri'!$B$5:$B$504,B309)&gt;0),IF(J309&lt;&gt;INDEX('Registru borderouri'!$H$5:$H$504,MATCH(B309,'Registru borderouri'!$B$5:$B$504,0)),"Produs de alt tip decât borderoul. ",""),"")))</f>
        <v/>
      </c>
    </row>
    <row r="310" spans="1:11" x14ac:dyDescent="0.2">
      <c r="A310" s="1" t="str">
        <f t="shared" si="24"/>
        <v/>
      </c>
      <c r="B310" s="21"/>
      <c r="C310" s="22" t="str">
        <f>IF(B310="","",COUNTIF(INDEX($B:$B,5):B310,B310))</f>
        <v/>
      </c>
      <c r="D310" s="21"/>
      <c r="E310" s="13" t="str">
        <f t="shared" si="25"/>
        <v/>
      </c>
      <c r="F310" s="22" t="str">
        <f t="shared" si="26"/>
        <v/>
      </c>
      <c r="G310" s="14"/>
      <c r="H310" s="15" t="str">
        <f t="shared" si="27"/>
        <v/>
      </c>
      <c r="I310" s="23" t="str">
        <f t="shared" si="28"/>
        <v/>
      </c>
      <c r="J310" s="13" t="str">
        <f t="shared" si="29"/>
        <v/>
      </c>
      <c r="K310" s="24" t="str">
        <f>IF(B310="","",TRIM(IF(COUNTIF('Registru borderouri'!$B$5:$B$504,B310)=0,"Borderou inexistent în registru. ","")&amp;IF(AND(D310&lt;&gt;"",E310=""),"Cod necunoscut. ","")&amp;IF(N(G310)&lt;=0,"Lipsește cantitatea. ","")&amp;IF(AND(J310&lt;&gt;"",COUNTIF('Registru borderouri'!$B$5:$B$504,B310)&gt;0),IF(J310&lt;&gt;INDEX('Registru borderouri'!$H$5:$H$504,MATCH(B310,'Registru borderouri'!$B$5:$B$504,0)),"Produs de alt tip decât borderoul. ",""),"")))</f>
        <v/>
      </c>
    </row>
    <row r="311" spans="1:11" x14ac:dyDescent="0.2">
      <c r="A311" s="1" t="str">
        <f t="shared" si="24"/>
        <v/>
      </c>
      <c r="B311" s="21"/>
      <c r="C311" s="22" t="str">
        <f>IF(B311="","",COUNTIF(INDEX($B:$B,5):B311,B311))</f>
        <v/>
      </c>
      <c r="D311" s="21"/>
      <c r="E311" s="13" t="str">
        <f t="shared" si="25"/>
        <v/>
      </c>
      <c r="F311" s="22" t="str">
        <f t="shared" si="26"/>
        <v/>
      </c>
      <c r="G311" s="14"/>
      <c r="H311" s="15" t="str">
        <f t="shared" si="27"/>
        <v/>
      </c>
      <c r="I311" s="23" t="str">
        <f t="shared" si="28"/>
        <v/>
      </c>
      <c r="J311" s="13" t="str">
        <f t="shared" si="29"/>
        <v/>
      </c>
      <c r="K311" s="24" t="str">
        <f>IF(B311="","",TRIM(IF(COUNTIF('Registru borderouri'!$B$5:$B$504,B311)=0,"Borderou inexistent în registru. ","")&amp;IF(AND(D311&lt;&gt;"",E311=""),"Cod necunoscut. ","")&amp;IF(N(G311)&lt;=0,"Lipsește cantitatea. ","")&amp;IF(AND(J311&lt;&gt;"",COUNTIF('Registru borderouri'!$B$5:$B$504,B311)&gt;0),IF(J311&lt;&gt;INDEX('Registru borderouri'!$H$5:$H$504,MATCH(B311,'Registru borderouri'!$B$5:$B$504,0)),"Produs de alt tip decât borderoul. ",""),"")))</f>
        <v/>
      </c>
    </row>
    <row r="312" spans="1:11" x14ac:dyDescent="0.2">
      <c r="A312" s="1" t="str">
        <f t="shared" si="24"/>
        <v/>
      </c>
      <c r="B312" s="21"/>
      <c r="C312" s="22" t="str">
        <f>IF(B312="","",COUNTIF(INDEX($B:$B,5):B312,B312))</f>
        <v/>
      </c>
      <c r="D312" s="21"/>
      <c r="E312" s="13" t="str">
        <f t="shared" si="25"/>
        <v/>
      </c>
      <c r="F312" s="22" t="str">
        <f t="shared" si="26"/>
        <v/>
      </c>
      <c r="G312" s="14"/>
      <c r="H312" s="15" t="str">
        <f t="shared" si="27"/>
        <v/>
      </c>
      <c r="I312" s="23" t="str">
        <f t="shared" si="28"/>
        <v/>
      </c>
      <c r="J312" s="13" t="str">
        <f t="shared" si="29"/>
        <v/>
      </c>
      <c r="K312" s="24" t="str">
        <f>IF(B312="","",TRIM(IF(COUNTIF('Registru borderouri'!$B$5:$B$504,B312)=0,"Borderou inexistent în registru. ","")&amp;IF(AND(D312&lt;&gt;"",E312=""),"Cod necunoscut. ","")&amp;IF(N(G312)&lt;=0,"Lipsește cantitatea. ","")&amp;IF(AND(J312&lt;&gt;"",COUNTIF('Registru borderouri'!$B$5:$B$504,B312)&gt;0),IF(J312&lt;&gt;INDEX('Registru borderouri'!$H$5:$H$504,MATCH(B312,'Registru borderouri'!$B$5:$B$504,0)),"Produs de alt tip decât borderoul. ",""),"")))</f>
        <v/>
      </c>
    </row>
    <row r="313" spans="1:11" x14ac:dyDescent="0.2">
      <c r="A313" s="1" t="str">
        <f t="shared" si="24"/>
        <v/>
      </c>
      <c r="B313" s="21"/>
      <c r="C313" s="22" t="str">
        <f>IF(B313="","",COUNTIF(INDEX($B:$B,5):B313,B313))</f>
        <v/>
      </c>
      <c r="D313" s="21"/>
      <c r="E313" s="13" t="str">
        <f t="shared" si="25"/>
        <v/>
      </c>
      <c r="F313" s="22" t="str">
        <f t="shared" si="26"/>
        <v/>
      </c>
      <c r="G313" s="14"/>
      <c r="H313" s="15" t="str">
        <f t="shared" si="27"/>
        <v/>
      </c>
      <c r="I313" s="23" t="str">
        <f t="shared" si="28"/>
        <v/>
      </c>
      <c r="J313" s="13" t="str">
        <f t="shared" si="29"/>
        <v/>
      </c>
      <c r="K313" s="24" t="str">
        <f>IF(B313="","",TRIM(IF(COUNTIF('Registru borderouri'!$B$5:$B$504,B313)=0,"Borderou inexistent în registru. ","")&amp;IF(AND(D313&lt;&gt;"",E313=""),"Cod necunoscut. ","")&amp;IF(N(G313)&lt;=0,"Lipsește cantitatea. ","")&amp;IF(AND(J313&lt;&gt;"",COUNTIF('Registru borderouri'!$B$5:$B$504,B313)&gt;0),IF(J313&lt;&gt;INDEX('Registru borderouri'!$H$5:$H$504,MATCH(B313,'Registru borderouri'!$B$5:$B$504,0)),"Produs de alt tip decât borderoul. ",""),"")))</f>
        <v/>
      </c>
    </row>
    <row r="314" spans="1:11" x14ac:dyDescent="0.2">
      <c r="A314" s="1" t="str">
        <f t="shared" si="24"/>
        <v/>
      </c>
      <c r="B314" s="21"/>
      <c r="C314" s="22" t="str">
        <f>IF(B314="","",COUNTIF(INDEX($B:$B,5):B314,B314))</f>
        <v/>
      </c>
      <c r="D314" s="21"/>
      <c r="E314" s="13" t="str">
        <f t="shared" si="25"/>
        <v/>
      </c>
      <c r="F314" s="22" t="str">
        <f t="shared" si="26"/>
        <v/>
      </c>
      <c r="G314" s="14"/>
      <c r="H314" s="15" t="str">
        <f t="shared" si="27"/>
        <v/>
      </c>
      <c r="I314" s="23" t="str">
        <f t="shared" si="28"/>
        <v/>
      </c>
      <c r="J314" s="13" t="str">
        <f t="shared" si="29"/>
        <v/>
      </c>
      <c r="K314" s="24" t="str">
        <f>IF(B314="","",TRIM(IF(COUNTIF('Registru borderouri'!$B$5:$B$504,B314)=0,"Borderou inexistent în registru. ","")&amp;IF(AND(D314&lt;&gt;"",E314=""),"Cod necunoscut. ","")&amp;IF(N(G314)&lt;=0,"Lipsește cantitatea. ","")&amp;IF(AND(J314&lt;&gt;"",COUNTIF('Registru borderouri'!$B$5:$B$504,B314)&gt;0),IF(J314&lt;&gt;INDEX('Registru borderouri'!$H$5:$H$504,MATCH(B314,'Registru borderouri'!$B$5:$B$504,0)),"Produs de alt tip decât borderoul. ",""),"")))</f>
        <v/>
      </c>
    </row>
    <row r="315" spans="1:11" x14ac:dyDescent="0.2">
      <c r="A315" s="1" t="str">
        <f t="shared" si="24"/>
        <v/>
      </c>
      <c r="B315" s="21"/>
      <c r="C315" s="22" t="str">
        <f>IF(B315="","",COUNTIF(INDEX($B:$B,5):B315,B315))</f>
        <v/>
      </c>
      <c r="D315" s="21"/>
      <c r="E315" s="13" t="str">
        <f t="shared" si="25"/>
        <v/>
      </c>
      <c r="F315" s="22" t="str">
        <f t="shared" si="26"/>
        <v/>
      </c>
      <c r="G315" s="14"/>
      <c r="H315" s="15" t="str">
        <f t="shared" si="27"/>
        <v/>
      </c>
      <c r="I315" s="23" t="str">
        <f t="shared" si="28"/>
        <v/>
      </c>
      <c r="J315" s="13" t="str">
        <f t="shared" si="29"/>
        <v/>
      </c>
      <c r="K315" s="24" t="str">
        <f>IF(B315="","",TRIM(IF(COUNTIF('Registru borderouri'!$B$5:$B$504,B315)=0,"Borderou inexistent în registru. ","")&amp;IF(AND(D315&lt;&gt;"",E315=""),"Cod necunoscut. ","")&amp;IF(N(G315)&lt;=0,"Lipsește cantitatea. ","")&amp;IF(AND(J315&lt;&gt;"",COUNTIF('Registru borderouri'!$B$5:$B$504,B315)&gt;0),IF(J315&lt;&gt;INDEX('Registru borderouri'!$H$5:$H$504,MATCH(B315,'Registru borderouri'!$B$5:$B$504,0)),"Produs de alt tip decât borderoul. ",""),"")))</f>
        <v/>
      </c>
    </row>
    <row r="316" spans="1:11" x14ac:dyDescent="0.2">
      <c r="A316" s="1" t="str">
        <f t="shared" si="24"/>
        <v/>
      </c>
      <c r="B316" s="21"/>
      <c r="C316" s="22" t="str">
        <f>IF(B316="","",COUNTIF(INDEX($B:$B,5):B316,B316))</f>
        <v/>
      </c>
      <c r="D316" s="21"/>
      <c r="E316" s="13" t="str">
        <f t="shared" si="25"/>
        <v/>
      </c>
      <c r="F316" s="22" t="str">
        <f t="shared" si="26"/>
        <v/>
      </c>
      <c r="G316" s="14"/>
      <c r="H316" s="15" t="str">
        <f t="shared" si="27"/>
        <v/>
      </c>
      <c r="I316" s="23" t="str">
        <f t="shared" si="28"/>
        <v/>
      </c>
      <c r="J316" s="13" t="str">
        <f t="shared" si="29"/>
        <v/>
      </c>
      <c r="K316" s="24" t="str">
        <f>IF(B316="","",TRIM(IF(COUNTIF('Registru borderouri'!$B$5:$B$504,B316)=0,"Borderou inexistent în registru. ","")&amp;IF(AND(D316&lt;&gt;"",E316=""),"Cod necunoscut. ","")&amp;IF(N(G316)&lt;=0,"Lipsește cantitatea. ","")&amp;IF(AND(J316&lt;&gt;"",COUNTIF('Registru borderouri'!$B$5:$B$504,B316)&gt;0),IF(J316&lt;&gt;INDEX('Registru borderouri'!$H$5:$H$504,MATCH(B316,'Registru borderouri'!$B$5:$B$504,0)),"Produs de alt tip decât borderoul. ",""),"")))</f>
        <v/>
      </c>
    </row>
    <row r="317" spans="1:11" x14ac:dyDescent="0.2">
      <c r="A317" s="1" t="str">
        <f t="shared" si="24"/>
        <v/>
      </c>
      <c r="B317" s="21"/>
      <c r="C317" s="22" t="str">
        <f>IF(B317="","",COUNTIF(INDEX($B:$B,5):B317,B317))</f>
        <v/>
      </c>
      <c r="D317" s="21"/>
      <c r="E317" s="13" t="str">
        <f t="shared" si="25"/>
        <v/>
      </c>
      <c r="F317" s="22" t="str">
        <f t="shared" si="26"/>
        <v/>
      </c>
      <c r="G317" s="14"/>
      <c r="H317" s="15" t="str">
        <f t="shared" si="27"/>
        <v/>
      </c>
      <c r="I317" s="23" t="str">
        <f t="shared" si="28"/>
        <v/>
      </c>
      <c r="J317" s="13" t="str">
        <f t="shared" si="29"/>
        <v/>
      </c>
      <c r="K317" s="24" t="str">
        <f>IF(B317="","",TRIM(IF(COUNTIF('Registru borderouri'!$B$5:$B$504,B317)=0,"Borderou inexistent în registru. ","")&amp;IF(AND(D317&lt;&gt;"",E317=""),"Cod necunoscut. ","")&amp;IF(N(G317)&lt;=0,"Lipsește cantitatea. ","")&amp;IF(AND(J317&lt;&gt;"",COUNTIF('Registru borderouri'!$B$5:$B$504,B317)&gt;0),IF(J317&lt;&gt;INDEX('Registru borderouri'!$H$5:$H$504,MATCH(B317,'Registru borderouri'!$B$5:$B$504,0)),"Produs de alt tip decât borderoul. ",""),"")))</f>
        <v/>
      </c>
    </row>
    <row r="318" spans="1:11" x14ac:dyDescent="0.2">
      <c r="A318" s="1" t="str">
        <f t="shared" si="24"/>
        <v/>
      </c>
      <c r="B318" s="21"/>
      <c r="C318" s="22" t="str">
        <f>IF(B318="","",COUNTIF(INDEX($B:$B,5):B318,B318))</f>
        <v/>
      </c>
      <c r="D318" s="21"/>
      <c r="E318" s="13" t="str">
        <f t="shared" si="25"/>
        <v/>
      </c>
      <c r="F318" s="22" t="str">
        <f t="shared" si="26"/>
        <v/>
      </c>
      <c r="G318" s="14"/>
      <c r="H318" s="15" t="str">
        <f t="shared" si="27"/>
        <v/>
      </c>
      <c r="I318" s="23" t="str">
        <f t="shared" si="28"/>
        <v/>
      </c>
      <c r="J318" s="13" t="str">
        <f t="shared" si="29"/>
        <v/>
      </c>
      <c r="K318" s="24" t="str">
        <f>IF(B318="","",TRIM(IF(COUNTIF('Registru borderouri'!$B$5:$B$504,B318)=0,"Borderou inexistent în registru. ","")&amp;IF(AND(D318&lt;&gt;"",E318=""),"Cod necunoscut. ","")&amp;IF(N(G318)&lt;=0,"Lipsește cantitatea. ","")&amp;IF(AND(J318&lt;&gt;"",COUNTIF('Registru borderouri'!$B$5:$B$504,B318)&gt;0),IF(J318&lt;&gt;INDEX('Registru borderouri'!$H$5:$H$504,MATCH(B318,'Registru borderouri'!$B$5:$B$504,0)),"Produs de alt tip decât borderoul. ",""),"")))</f>
        <v/>
      </c>
    </row>
    <row r="319" spans="1:11" x14ac:dyDescent="0.2">
      <c r="A319" s="1" t="str">
        <f t="shared" si="24"/>
        <v/>
      </c>
      <c r="B319" s="21"/>
      <c r="C319" s="22" t="str">
        <f>IF(B319="","",COUNTIF(INDEX($B:$B,5):B319,B319))</f>
        <v/>
      </c>
      <c r="D319" s="21"/>
      <c r="E319" s="13" t="str">
        <f t="shared" si="25"/>
        <v/>
      </c>
      <c r="F319" s="22" t="str">
        <f t="shared" si="26"/>
        <v/>
      </c>
      <c r="G319" s="14"/>
      <c r="H319" s="15" t="str">
        <f t="shared" si="27"/>
        <v/>
      </c>
      <c r="I319" s="23" t="str">
        <f t="shared" si="28"/>
        <v/>
      </c>
      <c r="J319" s="13" t="str">
        <f t="shared" si="29"/>
        <v/>
      </c>
      <c r="K319" s="24" t="str">
        <f>IF(B319="","",TRIM(IF(COUNTIF('Registru borderouri'!$B$5:$B$504,B319)=0,"Borderou inexistent în registru. ","")&amp;IF(AND(D319&lt;&gt;"",E319=""),"Cod necunoscut. ","")&amp;IF(N(G319)&lt;=0,"Lipsește cantitatea. ","")&amp;IF(AND(J319&lt;&gt;"",COUNTIF('Registru borderouri'!$B$5:$B$504,B319)&gt;0),IF(J319&lt;&gt;INDEX('Registru borderouri'!$H$5:$H$504,MATCH(B319,'Registru borderouri'!$B$5:$B$504,0)),"Produs de alt tip decât borderoul. ",""),"")))</f>
        <v/>
      </c>
    </row>
    <row r="320" spans="1:11" x14ac:dyDescent="0.2">
      <c r="A320" s="1" t="str">
        <f t="shared" si="24"/>
        <v/>
      </c>
      <c r="B320" s="21"/>
      <c r="C320" s="22" t="str">
        <f>IF(B320="","",COUNTIF(INDEX($B:$B,5):B320,B320))</f>
        <v/>
      </c>
      <c r="D320" s="21"/>
      <c r="E320" s="13" t="str">
        <f t="shared" si="25"/>
        <v/>
      </c>
      <c r="F320" s="22" t="str">
        <f t="shared" si="26"/>
        <v/>
      </c>
      <c r="G320" s="14"/>
      <c r="H320" s="15" t="str">
        <f t="shared" si="27"/>
        <v/>
      </c>
      <c r="I320" s="23" t="str">
        <f t="shared" si="28"/>
        <v/>
      </c>
      <c r="J320" s="13" t="str">
        <f t="shared" si="29"/>
        <v/>
      </c>
      <c r="K320" s="24" t="str">
        <f>IF(B320="","",TRIM(IF(COUNTIF('Registru borderouri'!$B$5:$B$504,B320)=0,"Borderou inexistent în registru. ","")&amp;IF(AND(D320&lt;&gt;"",E320=""),"Cod necunoscut. ","")&amp;IF(N(G320)&lt;=0,"Lipsește cantitatea. ","")&amp;IF(AND(J320&lt;&gt;"",COUNTIF('Registru borderouri'!$B$5:$B$504,B320)&gt;0),IF(J320&lt;&gt;INDEX('Registru borderouri'!$H$5:$H$504,MATCH(B320,'Registru borderouri'!$B$5:$B$504,0)),"Produs de alt tip decât borderoul. ",""),"")))</f>
        <v/>
      </c>
    </row>
    <row r="321" spans="1:11" x14ac:dyDescent="0.2">
      <c r="A321" s="1" t="str">
        <f t="shared" si="24"/>
        <v/>
      </c>
      <c r="B321" s="21"/>
      <c r="C321" s="22" t="str">
        <f>IF(B321="","",COUNTIF(INDEX($B:$B,5):B321,B321))</f>
        <v/>
      </c>
      <c r="D321" s="21"/>
      <c r="E321" s="13" t="str">
        <f t="shared" si="25"/>
        <v/>
      </c>
      <c r="F321" s="22" t="str">
        <f t="shared" si="26"/>
        <v/>
      </c>
      <c r="G321" s="14"/>
      <c r="H321" s="15" t="str">
        <f t="shared" si="27"/>
        <v/>
      </c>
      <c r="I321" s="23" t="str">
        <f t="shared" si="28"/>
        <v/>
      </c>
      <c r="J321" s="13" t="str">
        <f t="shared" si="29"/>
        <v/>
      </c>
      <c r="K321" s="24" t="str">
        <f>IF(B321="","",TRIM(IF(COUNTIF('Registru borderouri'!$B$5:$B$504,B321)=0,"Borderou inexistent în registru. ","")&amp;IF(AND(D321&lt;&gt;"",E321=""),"Cod necunoscut. ","")&amp;IF(N(G321)&lt;=0,"Lipsește cantitatea. ","")&amp;IF(AND(J321&lt;&gt;"",COUNTIF('Registru borderouri'!$B$5:$B$504,B321)&gt;0),IF(J321&lt;&gt;INDEX('Registru borderouri'!$H$5:$H$504,MATCH(B321,'Registru borderouri'!$B$5:$B$504,0)),"Produs de alt tip decât borderoul. ",""),"")))</f>
        <v/>
      </c>
    </row>
    <row r="322" spans="1:11" x14ac:dyDescent="0.2">
      <c r="A322" s="1" t="str">
        <f t="shared" si="24"/>
        <v/>
      </c>
      <c r="B322" s="21"/>
      <c r="C322" s="22" t="str">
        <f>IF(B322="","",COUNTIF(INDEX($B:$B,5):B322,B322))</f>
        <v/>
      </c>
      <c r="D322" s="21"/>
      <c r="E322" s="13" t="str">
        <f t="shared" si="25"/>
        <v/>
      </c>
      <c r="F322" s="22" t="str">
        <f t="shared" si="26"/>
        <v/>
      </c>
      <c r="G322" s="14"/>
      <c r="H322" s="15" t="str">
        <f t="shared" si="27"/>
        <v/>
      </c>
      <c r="I322" s="23" t="str">
        <f t="shared" si="28"/>
        <v/>
      </c>
      <c r="J322" s="13" t="str">
        <f t="shared" si="29"/>
        <v/>
      </c>
      <c r="K322" s="24" t="str">
        <f>IF(B322="","",TRIM(IF(COUNTIF('Registru borderouri'!$B$5:$B$504,B322)=0,"Borderou inexistent în registru. ","")&amp;IF(AND(D322&lt;&gt;"",E322=""),"Cod necunoscut. ","")&amp;IF(N(G322)&lt;=0,"Lipsește cantitatea. ","")&amp;IF(AND(J322&lt;&gt;"",COUNTIF('Registru borderouri'!$B$5:$B$504,B322)&gt;0),IF(J322&lt;&gt;INDEX('Registru borderouri'!$H$5:$H$504,MATCH(B322,'Registru borderouri'!$B$5:$B$504,0)),"Produs de alt tip decât borderoul. ",""),"")))</f>
        <v/>
      </c>
    </row>
    <row r="323" spans="1:11" x14ac:dyDescent="0.2">
      <c r="A323" s="1" t="str">
        <f t="shared" si="24"/>
        <v/>
      </c>
      <c r="B323" s="21"/>
      <c r="C323" s="22" t="str">
        <f>IF(B323="","",COUNTIF(INDEX($B:$B,5):B323,B323))</f>
        <v/>
      </c>
      <c r="D323" s="21"/>
      <c r="E323" s="13" t="str">
        <f t="shared" si="25"/>
        <v/>
      </c>
      <c r="F323" s="22" t="str">
        <f t="shared" si="26"/>
        <v/>
      </c>
      <c r="G323" s="14"/>
      <c r="H323" s="15" t="str">
        <f t="shared" si="27"/>
        <v/>
      </c>
      <c r="I323" s="23" t="str">
        <f t="shared" si="28"/>
        <v/>
      </c>
      <c r="J323" s="13" t="str">
        <f t="shared" si="29"/>
        <v/>
      </c>
      <c r="K323" s="24" t="str">
        <f>IF(B323="","",TRIM(IF(COUNTIF('Registru borderouri'!$B$5:$B$504,B323)=0,"Borderou inexistent în registru. ","")&amp;IF(AND(D323&lt;&gt;"",E323=""),"Cod necunoscut. ","")&amp;IF(N(G323)&lt;=0,"Lipsește cantitatea. ","")&amp;IF(AND(J323&lt;&gt;"",COUNTIF('Registru borderouri'!$B$5:$B$504,B323)&gt;0),IF(J323&lt;&gt;INDEX('Registru borderouri'!$H$5:$H$504,MATCH(B323,'Registru borderouri'!$B$5:$B$504,0)),"Produs de alt tip decât borderoul. ",""),"")))</f>
        <v/>
      </c>
    </row>
    <row r="324" spans="1:11" x14ac:dyDescent="0.2">
      <c r="A324" s="1" t="str">
        <f t="shared" si="24"/>
        <v/>
      </c>
      <c r="B324" s="21"/>
      <c r="C324" s="22" t="str">
        <f>IF(B324="","",COUNTIF(INDEX($B:$B,5):B324,B324))</f>
        <v/>
      </c>
      <c r="D324" s="21"/>
      <c r="E324" s="13" t="str">
        <f t="shared" si="25"/>
        <v/>
      </c>
      <c r="F324" s="22" t="str">
        <f t="shared" si="26"/>
        <v/>
      </c>
      <c r="G324" s="14"/>
      <c r="H324" s="15" t="str">
        <f t="shared" si="27"/>
        <v/>
      </c>
      <c r="I324" s="23" t="str">
        <f t="shared" si="28"/>
        <v/>
      </c>
      <c r="J324" s="13" t="str">
        <f t="shared" si="29"/>
        <v/>
      </c>
      <c r="K324" s="24" t="str">
        <f>IF(B324="","",TRIM(IF(COUNTIF('Registru borderouri'!$B$5:$B$504,B324)=0,"Borderou inexistent în registru. ","")&amp;IF(AND(D324&lt;&gt;"",E324=""),"Cod necunoscut. ","")&amp;IF(N(G324)&lt;=0,"Lipsește cantitatea. ","")&amp;IF(AND(J324&lt;&gt;"",COUNTIF('Registru borderouri'!$B$5:$B$504,B324)&gt;0),IF(J324&lt;&gt;INDEX('Registru borderouri'!$H$5:$H$504,MATCH(B324,'Registru borderouri'!$B$5:$B$504,0)),"Produs de alt tip decât borderoul. ",""),"")))</f>
        <v/>
      </c>
    </row>
    <row r="325" spans="1:11" x14ac:dyDescent="0.2">
      <c r="A325" s="1" t="str">
        <f t="shared" ref="A325:A388" si="30">IF(B325="","",B325&amp;"|"&amp;C325)</f>
        <v/>
      </c>
      <c r="B325" s="21"/>
      <c r="C325" s="22" t="str">
        <f>IF(B325="","",COUNTIF(INDEX($B:$B,5):B325,B325))</f>
        <v/>
      </c>
      <c r="D325" s="21"/>
      <c r="E325" s="13" t="str">
        <f t="shared" ref="E325:E388" si="31">IF(D325="","",IFERROR(VLOOKUP(D325,Catalog,2,FALSE),""))</f>
        <v/>
      </c>
      <c r="F325" s="22" t="str">
        <f t="shared" ref="F325:F388" si="32">IF(D325="","",IFERROR(VLOOKUP(D325,Catalog,3,FALSE),""))</f>
        <v/>
      </c>
      <c r="G325" s="14"/>
      <c r="H325" s="15" t="str">
        <f t="shared" ref="H325:H388" si="33">IF(D325="","",IFERROR(VLOOKUP(D325,Catalog,4,FALSE),""))</f>
        <v/>
      </c>
      <c r="I325" s="23" t="str">
        <f t="shared" ref="I325:I388" si="34">IF(OR(N(G325)=0,N(H325)=0),"",ROUND(G325*H325,2))</f>
        <v/>
      </c>
      <c r="J325" s="13" t="str">
        <f t="shared" ref="J325:J388" si="35">IF(D325="","",IFERROR(VLOOKUP(D325,Catalog,5,FALSE),""))</f>
        <v/>
      </c>
      <c r="K325" s="24" t="str">
        <f>IF(B325="","",TRIM(IF(COUNTIF('Registru borderouri'!$B$5:$B$504,B325)=0,"Borderou inexistent în registru. ","")&amp;IF(AND(D325&lt;&gt;"",E325=""),"Cod necunoscut. ","")&amp;IF(N(G325)&lt;=0,"Lipsește cantitatea. ","")&amp;IF(AND(J325&lt;&gt;"",COUNTIF('Registru borderouri'!$B$5:$B$504,B325)&gt;0),IF(J325&lt;&gt;INDEX('Registru borderouri'!$H$5:$H$504,MATCH(B325,'Registru borderouri'!$B$5:$B$504,0)),"Produs de alt tip decât borderoul. ",""),"")))</f>
        <v/>
      </c>
    </row>
    <row r="326" spans="1:11" x14ac:dyDescent="0.2">
      <c r="A326" s="1" t="str">
        <f t="shared" si="30"/>
        <v/>
      </c>
      <c r="B326" s="21"/>
      <c r="C326" s="22" t="str">
        <f>IF(B326="","",COUNTIF(INDEX($B:$B,5):B326,B326))</f>
        <v/>
      </c>
      <c r="D326" s="21"/>
      <c r="E326" s="13" t="str">
        <f t="shared" si="31"/>
        <v/>
      </c>
      <c r="F326" s="22" t="str">
        <f t="shared" si="32"/>
        <v/>
      </c>
      <c r="G326" s="14"/>
      <c r="H326" s="15" t="str">
        <f t="shared" si="33"/>
        <v/>
      </c>
      <c r="I326" s="23" t="str">
        <f t="shared" si="34"/>
        <v/>
      </c>
      <c r="J326" s="13" t="str">
        <f t="shared" si="35"/>
        <v/>
      </c>
      <c r="K326" s="24" t="str">
        <f>IF(B326="","",TRIM(IF(COUNTIF('Registru borderouri'!$B$5:$B$504,B326)=0,"Borderou inexistent în registru. ","")&amp;IF(AND(D326&lt;&gt;"",E326=""),"Cod necunoscut. ","")&amp;IF(N(G326)&lt;=0,"Lipsește cantitatea. ","")&amp;IF(AND(J326&lt;&gt;"",COUNTIF('Registru borderouri'!$B$5:$B$504,B326)&gt;0),IF(J326&lt;&gt;INDEX('Registru borderouri'!$H$5:$H$504,MATCH(B326,'Registru borderouri'!$B$5:$B$504,0)),"Produs de alt tip decât borderoul. ",""),"")))</f>
        <v/>
      </c>
    </row>
    <row r="327" spans="1:11" x14ac:dyDescent="0.2">
      <c r="A327" s="1" t="str">
        <f t="shared" si="30"/>
        <v/>
      </c>
      <c r="B327" s="21"/>
      <c r="C327" s="22" t="str">
        <f>IF(B327="","",COUNTIF(INDEX($B:$B,5):B327,B327))</f>
        <v/>
      </c>
      <c r="D327" s="21"/>
      <c r="E327" s="13" t="str">
        <f t="shared" si="31"/>
        <v/>
      </c>
      <c r="F327" s="22" t="str">
        <f t="shared" si="32"/>
        <v/>
      </c>
      <c r="G327" s="14"/>
      <c r="H327" s="15" t="str">
        <f t="shared" si="33"/>
        <v/>
      </c>
      <c r="I327" s="23" t="str">
        <f t="shared" si="34"/>
        <v/>
      </c>
      <c r="J327" s="13" t="str">
        <f t="shared" si="35"/>
        <v/>
      </c>
      <c r="K327" s="24" t="str">
        <f>IF(B327="","",TRIM(IF(COUNTIF('Registru borderouri'!$B$5:$B$504,B327)=0,"Borderou inexistent în registru. ","")&amp;IF(AND(D327&lt;&gt;"",E327=""),"Cod necunoscut. ","")&amp;IF(N(G327)&lt;=0,"Lipsește cantitatea. ","")&amp;IF(AND(J327&lt;&gt;"",COUNTIF('Registru borderouri'!$B$5:$B$504,B327)&gt;0),IF(J327&lt;&gt;INDEX('Registru borderouri'!$H$5:$H$504,MATCH(B327,'Registru borderouri'!$B$5:$B$504,0)),"Produs de alt tip decât borderoul. ",""),"")))</f>
        <v/>
      </c>
    </row>
    <row r="328" spans="1:11" x14ac:dyDescent="0.2">
      <c r="A328" s="1" t="str">
        <f t="shared" si="30"/>
        <v/>
      </c>
      <c r="B328" s="21"/>
      <c r="C328" s="22" t="str">
        <f>IF(B328="","",COUNTIF(INDEX($B:$B,5):B328,B328))</f>
        <v/>
      </c>
      <c r="D328" s="21"/>
      <c r="E328" s="13" t="str">
        <f t="shared" si="31"/>
        <v/>
      </c>
      <c r="F328" s="22" t="str">
        <f t="shared" si="32"/>
        <v/>
      </c>
      <c r="G328" s="14"/>
      <c r="H328" s="15" t="str">
        <f t="shared" si="33"/>
        <v/>
      </c>
      <c r="I328" s="23" t="str">
        <f t="shared" si="34"/>
        <v/>
      </c>
      <c r="J328" s="13" t="str">
        <f t="shared" si="35"/>
        <v/>
      </c>
      <c r="K328" s="24" t="str">
        <f>IF(B328="","",TRIM(IF(COUNTIF('Registru borderouri'!$B$5:$B$504,B328)=0,"Borderou inexistent în registru. ","")&amp;IF(AND(D328&lt;&gt;"",E328=""),"Cod necunoscut. ","")&amp;IF(N(G328)&lt;=0,"Lipsește cantitatea. ","")&amp;IF(AND(J328&lt;&gt;"",COUNTIF('Registru borderouri'!$B$5:$B$504,B328)&gt;0),IF(J328&lt;&gt;INDEX('Registru borderouri'!$H$5:$H$504,MATCH(B328,'Registru borderouri'!$B$5:$B$504,0)),"Produs de alt tip decât borderoul. ",""),"")))</f>
        <v/>
      </c>
    </row>
    <row r="329" spans="1:11" x14ac:dyDescent="0.2">
      <c r="A329" s="1" t="str">
        <f t="shared" si="30"/>
        <v/>
      </c>
      <c r="B329" s="21"/>
      <c r="C329" s="22" t="str">
        <f>IF(B329="","",COUNTIF(INDEX($B:$B,5):B329,B329))</f>
        <v/>
      </c>
      <c r="D329" s="21"/>
      <c r="E329" s="13" t="str">
        <f t="shared" si="31"/>
        <v/>
      </c>
      <c r="F329" s="22" t="str">
        <f t="shared" si="32"/>
        <v/>
      </c>
      <c r="G329" s="14"/>
      <c r="H329" s="15" t="str">
        <f t="shared" si="33"/>
        <v/>
      </c>
      <c r="I329" s="23" t="str">
        <f t="shared" si="34"/>
        <v/>
      </c>
      <c r="J329" s="13" t="str">
        <f t="shared" si="35"/>
        <v/>
      </c>
      <c r="K329" s="24" t="str">
        <f>IF(B329="","",TRIM(IF(COUNTIF('Registru borderouri'!$B$5:$B$504,B329)=0,"Borderou inexistent în registru. ","")&amp;IF(AND(D329&lt;&gt;"",E329=""),"Cod necunoscut. ","")&amp;IF(N(G329)&lt;=0,"Lipsește cantitatea. ","")&amp;IF(AND(J329&lt;&gt;"",COUNTIF('Registru borderouri'!$B$5:$B$504,B329)&gt;0),IF(J329&lt;&gt;INDEX('Registru borderouri'!$H$5:$H$504,MATCH(B329,'Registru borderouri'!$B$5:$B$504,0)),"Produs de alt tip decât borderoul. ",""),"")))</f>
        <v/>
      </c>
    </row>
    <row r="330" spans="1:11" x14ac:dyDescent="0.2">
      <c r="A330" s="1" t="str">
        <f t="shared" si="30"/>
        <v/>
      </c>
      <c r="B330" s="21"/>
      <c r="C330" s="22" t="str">
        <f>IF(B330="","",COUNTIF(INDEX($B:$B,5):B330,B330))</f>
        <v/>
      </c>
      <c r="D330" s="21"/>
      <c r="E330" s="13" t="str">
        <f t="shared" si="31"/>
        <v/>
      </c>
      <c r="F330" s="22" t="str">
        <f t="shared" si="32"/>
        <v/>
      </c>
      <c r="G330" s="14"/>
      <c r="H330" s="15" t="str">
        <f t="shared" si="33"/>
        <v/>
      </c>
      <c r="I330" s="23" t="str">
        <f t="shared" si="34"/>
        <v/>
      </c>
      <c r="J330" s="13" t="str">
        <f t="shared" si="35"/>
        <v/>
      </c>
      <c r="K330" s="24" t="str">
        <f>IF(B330="","",TRIM(IF(COUNTIF('Registru borderouri'!$B$5:$B$504,B330)=0,"Borderou inexistent în registru. ","")&amp;IF(AND(D330&lt;&gt;"",E330=""),"Cod necunoscut. ","")&amp;IF(N(G330)&lt;=0,"Lipsește cantitatea. ","")&amp;IF(AND(J330&lt;&gt;"",COUNTIF('Registru borderouri'!$B$5:$B$504,B330)&gt;0),IF(J330&lt;&gt;INDEX('Registru borderouri'!$H$5:$H$504,MATCH(B330,'Registru borderouri'!$B$5:$B$504,0)),"Produs de alt tip decât borderoul. ",""),"")))</f>
        <v/>
      </c>
    </row>
    <row r="331" spans="1:11" x14ac:dyDescent="0.2">
      <c r="A331" s="1" t="str">
        <f t="shared" si="30"/>
        <v/>
      </c>
      <c r="B331" s="21"/>
      <c r="C331" s="22" t="str">
        <f>IF(B331="","",COUNTIF(INDEX($B:$B,5):B331,B331))</f>
        <v/>
      </c>
      <c r="D331" s="21"/>
      <c r="E331" s="13" t="str">
        <f t="shared" si="31"/>
        <v/>
      </c>
      <c r="F331" s="22" t="str">
        <f t="shared" si="32"/>
        <v/>
      </c>
      <c r="G331" s="14"/>
      <c r="H331" s="15" t="str">
        <f t="shared" si="33"/>
        <v/>
      </c>
      <c r="I331" s="23" t="str">
        <f t="shared" si="34"/>
        <v/>
      </c>
      <c r="J331" s="13" t="str">
        <f t="shared" si="35"/>
        <v/>
      </c>
      <c r="K331" s="24" t="str">
        <f>IF(B331="","",TRIM(IF(COUNTIF('Registru borderouri'!$B$5:$B$504,B331)=0,"Borderou inexistent în registru. ","")&amp;IF(AND(D331&lt;&gt;"",E331=""),"Cod necunoscut. ","")&amp;IF(N(G331)&lt;=0,"Lipsește cantitatea. ","")&amp;IF(AND(J331&lt;&gt;"",COUNTIF('Registru borderouri'!$B$5:$B$504,B331)&gt;0),IF(J331&lt;&gt;INDEX('Registru borderouri'!$H$5:$H$504,MATCH(B331,'Registru borderouri'!$B$5:$B$504,0)),"Produs de alt tip decât borderoul. ",""),"")))</f>
        <v/>
      </c>
    </row>
    <row r="332" spans="1:11" x14ac:dyDescent="0.2">
      <c r="A332" s="1" t="str">
        <f t="shared" si="30"/>
        <v/>
      </c>
      <c r="B332" s="21"/>
      <c r="C332" s="22" t="str">
        <f>IF(B332="","",COUNTIF(INDEX($B:$B,5):B332,B332))</f>
        <v/>
      </c>
      <c r="D332" s="21"/>
      <c r="E332" s="13" t="str">
        <f t="shared" si="31"/>
        <v/>
      </c>
      <c r="F332" s="22" t="str">
        <f t="shared" si="32"/>
        <v/>
      </c>
      <c r="G332" s="14"/>
      <c r="H332" s="15" t="str">
        <f t="shared" si="33"/>
        <v/>
      </c>
      <c r="I332" s="23" t="str">
        <f t="shared" si="34"/>
        <v/>
      </c>
      <c r="J332" s="13" t="str">
        <f t="shared" si="35"/>
        <v/>
      </c>
      <c r="K332" s="24" t="str">
        <f>IF(B332="","",TRIM(IF(COUNTIF('Registru borderouri'!$B$5:$B$504,B332)=0,"Borderou inexistent în registru. ","")&amp;IF(AND(D332&lt;&gt;"",E332=""),"Cod necunoscut. ","")&amp;IF(N(G332)&lt;=0,"Lipsește cantitatea. ","")&amp;IF(AND(J332&lt;&gt;"",COUNTIF('Registru borderouri'!$B$5:$B$504,B332)&gt;0),IF(J332&lt;&gt;INDEX('Registru borderouri'!$H$5:$H$504,MATCH(B332,'Registru borderouri'!$B$5:$B$504,0)),"Produs de alt tip decât borderoul. ",""),"")))</f>
        <v/>
      </c>
    </row>
    <row r="333" spans="1:11" x14ac:dyDescent="0.2">
      <c r="A333" s="1" t="str">
        <f t="shared" si="30"/>
        <v/>
      </c>
      <c r="B333" s="21"/>
      <c r="C333" s="22" t="str">
        <f>IF(B333="","",COUNTIF(INDEX($B:$B,5):B333,B333))</f>
        <v/>
      </c>
      <c r="D333" s="21"/>
      <c r="E333" s="13" t="str">
        <f t="shared" si="31"/>
        <v/>
      </c>
      <c r="F333" s="22" t="str">
        <f t="shared" si="32"/>
        <v/>
      </c>
      <c r="G333" s="14"/>
      <c r="H333" s="15" t="str">
        <f t="shared" si="33"/>
        <v/>
      </c>
      <c r="I333" s="23" t="str">
        <f t="shared" si="34"/>
        <v/>
      </c>
      <c r="J333" s="13" t="str">
        <f t="shared" si="35"/>
        <v/>
      </c>
      <c r="K333" s="24" t="str">
        <f>IF(B333="","",TRIM(IF(COUNTIF('Registru borderouri'!$B$5:$B$504,B333)=0,"Borderou inexistent în registru. ","")&amp;IF(AND(D333&lt;&gt;"",E333=""),"Cod necunoscut. ","")&amp;IF(N(G333)&lt;=0,"Lipsește cantitatea. ","")&amp;IF(AND(J333&lt;&gt;"",COUNTIF('Registru borderouri'!$B$5:$B$504,B333)&gt;0),IF(J333&lt;&gt;INDEX('Registru borderouri'!$H$5:$H$504,MATCH(B333,'Registru borderouri'!$B$5:$B$504,0)),"Produs de alt tip decât borderoul. ",""),"")))</f>
        <v/>
      </c>
    </row>
    <row r="334" spans="1:11" x14ac:dyDescent="0.2">
      <c r="A334" s="1" t="str">
        <f t="shared" si="30"/>
        <v/>
      </c>
      <c r="B334" s="21"/>
      <c r="C334" s="22" t="str">
        <f>IF(B334="","",COUNTIF(INDEX($B:$B,5):B334,B334))</f>
        <v/>
      </c>
      <c r="D334" s="21"/>
      <c r="E334" s="13" t="str">
        <f t="shared" si="31"/>
        <v/>
      </c>
      <c r="F334" s="22" t="str">
        <f t="shared" si="32"/>
        <v/>
      </c>
      <c r="G334" s="14"/>
      <c r="H334" s="15" t="str">
        <f t="shared" si="33"/>
        <v/>
      </c>
      <c r="I334" s="23" t="str">
        <f t="shared" si="34"/>
        <v/>
      </c>
      <c r="J334" s="13" t="str">
        <f t="shared" si="35"/>
        <v/>
      </c>
      <c r="K334" s="24" t="str">
        <f>IF(B334="","",TRIM(IF(COUNTIF('Registru borderouri'!$B$5:$B$504,B334)=0,"Borderou inexistent în registru. ","")&amp;IF(AND(D334&lt;&gt;"",E334=""),"Cod necunoscut. ","")&amp;IF(N(G334)&lt;=0,"Lipsește cantitatea. ","")&amp;IF(AND(J334&lt;&gt;"",COUNTIF('Registru borderouri'!$B$5:$B$504,B334)&gt;0),IF(J334&lt;&gt;INDEX('Registru borderouri'!$H$5:$H$504,MATCH(B334,'Registru borderouri'!$B$5:$B$504,0)),"Produs de alt tip decât borderoul. ",""),"")))</f>
        <v/>
      </c>
    </row>
    <row r="335" spans="1:11" x14ac:dyDescent="0.2">
      <c r="A335" s="1" t="str">
        <f t="shared" si="30"/>
        <v/>
      </c>
      <c r="B335" s="21"/>
      <c r="C335" s="22" t="str">
        <f>IF(B335="","",COUNTIF(INDEX($B:$B,5):B335,B335))</f>
        <v/>
      </c>
      <c r="D335" s="21"/>
      <c r="E335" s="13" t="str">
        <f t="shared" si="31"/>
        <v/>
      </c>
      <c r="F335" s="22" t="str">
        <f t="shared" si="32"/>
        <v/>
      </c>
      <c r="G335" s="14"/>
      <c r="H335" s="15" t="str">
        <f t="shared" si="33"/>
        <v/>
      </c>
      <c r="I335" s="23" t="str">
        <f t="shared" si="34"/>
        <v/>
      </c>
      <c r="J335" s="13" t="str">
        <f t="shared" si="35"/>
        <v/>
      </c>
      <c r="K335" s="24" t="str">
        <f>IF(B335="","",TRIM(IF(COUNTIF('Registru borderouri'!$B$5:$B$504,B335)=0,"Borderou inexistent în registru. ","")&amp;IF(AND(D335&lt;&gt;"",E335=""),"Cod necunoscut. ","")&amp;IF(N(G335)&lt;=0,"Lipsește cantitatea. ","")&amp;IF(AND(J335&lt;&gt;"",COUNTIF('Registru borderouri'!$B$5:$B$504,B335)&gt;0),IF(J335&lt;&gt;INDEX('Registru borderouri'!$H$5:$H$504,MATCH(B335,'Registru borderouri'!$B$5:$B$504,0)),"Produs de alt tip decât borderoul. ",""),"")))</f>
        <v/>
      </c>
    </row>
    <row r="336" spans="1:11" x14ac:dyDescent="0.2">
      <c r="A336" s="1" t="str">
        <f t="shared" si="30"/>
        <v/>
      </c>
      <c r="B336" s="21"/>
      <c r="C336" s="22" t="str">
        <f>IF(B336="","",COUNTIF(INDEX($B:$B,5):B336,B336))</f>
        <v/>
      </c>
      <c r="D336" s="21"/>
      <c r="E336" s="13" t="str">
        <f t="shared" si="31"/>
        <v/>
      </c>
      <c r="F336" s="22" t="str">
        <f t="shared" si="32"/>
        <v/>
      </c>
      <c r="G336" s="14"/>
      <c r="H336" s="15" t="str">
        <f t="shared" si="33"/>
        <v/>
      </c>
      <c r="I336" s="23" t="str">
        <f t="shared" si="34"/>
        <v/>
      </c>
      <c r="J336" s="13" t="str">
        <f t="shared" si="35"/>
        <v/>
      </c>
      <c r="K336" s="24" t="str">
        <f>IF(B336="","",TRIM(IF(COUNTIF('Registru borderouri'!$B$5:$B$504,B336)=0,"Borderou inexistent în registru. ","")&amp;IF(AND(D336&lt;&gt;"",E336=""),"Cod necunoscut. ","")&amp;IF(N(G336)&lt;=0,"Lipsește cantitatea. ","")&amp;IF(AND(J336&lt;&gt;"",COUNTIF('Registru borderouri'!$B$5:$B$504,B336)&gt;0),IF(J336&lt;&gt;INDEX('Registru borderouri'!$H$5:$H$504,MATCH(B336,'Registru borderouri'!$B$5:$B$504,0)),"Produs de alt tip decât borderoul. ",""),"")))</f>
        <v/>
      </c>
    </row>
    <row r="337" spans="1:11" x14ac:dyDescent="0.2">
      <c r="A337" s="1" t="str">
        <f t="shared" si="30"/>
        <v/>
      </c>
      <c r="B337" s="21"/>
      <c r="C337" s="22" t="str">
        <f>IF(B337="","",COUNTIF(INDEX($B:$B,5):B337,B337))</f>
        <v/>
      </c>
      <c r="D337" s="21"/>
      <c r="E337" s="13" t="str">
        <f t="shared" si="31"/>
        <v/>
      </c>
      <c r="F337" s="22" t="str">
        <f t="shared" si="32"/>
        <v/>
      </c>
      <c r="G337" s="14"/>
      <c r="H337" s="15" t="str">
        <f t="shared" si="33"/>
        <v/>
      </c>
      <c r="I337" s="23" t="str">
        <f t="shared" si="34"/>
        <v/>
      </c>
      <c r="J337" s="13" t="str">
        <f t="shared" si="35"/>
        <v/>
      </c>
      <c r="K337" s="24" t="str">
        <f>IF(B337="","",TRIM(IF(COUNTIF('Registru borderouri'!$B$5:$B$504,B337)=0,"Borderou inexistent în registru. ","")&amp;IF(AND(D337&lt;&gt;"",E337=""),"Cod necunoscut. ","")&amp;IF(N(G337)&lt;=0,"Lipsește cantitatea. ","")&amp;IF(AND(J337&lt;&gt;"",COUNTIF('Registru borderouri'!$B$5:$B$504,B337)&gt;0),IF(J337&lt;&gt;INDEX('Registru borderouri'!$H$5:$H$504,MATCH(B337,'Registru borderouri'!$B$5:$B$504,0)),"Produs de alt tip decât borderoul. ",""),"")))</f>
        <v/>
      </c>
    </row>
    <row r="338" spans="1:11" x14ac:dyDescent="0.2">
      <c r="A338" s="1" t="str">
        <f t="shared" si="30"/>
        <v/>
      </c>
      <c r="B338" s="21"/>
      <c r="C338" s="22" t="str">
        <f>IF(B338="","",COUNTIF(INDEX($B:$B,5):B338,B338))</f>
        <v/>
      </c>
      <c r="D338" s="21"/>
      <c r="E338" s="13" t="str">
        <f t="shared" si="31"/>
        <v/>
      </c>
      <c r="F338" s="22" t="str">
        <f t="shared" si="32"/>
        <v/>
      </c>
      <c r="G338" s="14"/>
      <c r="H338" s="15" t="str">
        <f t="shared" si="33"/>
        <v/>
      </c>
      <c r="I338" s="23" t="str">
        <f t="shared" si="34"/>
        <v/>
      </c>
      <c r="J338" s="13" t="str">
        <f t="shared" si="35"/>
        <v/>
      </c>
      <c r="K338" s="24" t="str">
        <f>IF(B338="","",TRIM(IF(COUNTIF('Registru borderouri'!$B$5:$B$504,B338)=0,"Borderou inexistent în registru. ","")&amp;IF(AND(D338&lt;&gt;"",E338=""),"Cod necunoscut. ","")&amp;IF(N(G338)&lt;=0,"Lipsește cantitatea. ","")&amp;IF(AND(J338&lt;&gt;"",COUNTIF('Registru borderouri'!$B$5:$B$504,B338)&gt;0),IF(J338&lt;&gt;INDEX('Registru borderouri'!$H$5:$H$504,MATCH(B338,'Registru borderouri'!$B$5:$B$504,0)),"Produs de alt tip decât borderoul. ",""),"")))</f>
        <v/>
      </c>
    </row>
    <row r="339" spans="1:11" x14ac:dyDescent="0.2">
      <c r="A339" s="1" t="str">
        <f t="shared" si="30"/>
        <v/>
      </c>
      <c r="B339" s="21"/>
      <c r="C339" s="22" t="str">
        <f>IF(B339="","",COUNTIF(INDEX($B:$B,5):B339,B339))</f>
        <v/>
      </c>
      <c r="D339" s="21"/>
      <c r="E339" s="13" t="str">
        <f t="shared" si="31"/>
        <v/>
      </c>
      <c r="F339" s="22" t="str">
        <f t="shared" si="32"/>
        <v/>
      </c>
      <c r="G339" s="14"/>
      <c r="H339" s="15" t="str">
        <f t="shared" si="33"/>
        <v/>
      </c>
      <c r="I339" s="23" t="str">
        <f t="shared" si="34"/>
        <v/>
      </c>
      <c r="J339" s="13" t="str">
        <f t="shared" si="35"/>
        <v/>
      </c>
      <c r="K339" s="24" t="str">
        <f>IF(B339="","",TRIM(IF(COUNTIF('Registru borderouri'!$B$5:$B$504,B339)=0,"Borderou inexistent în registru. ","")&amp;IF(AND(D339&lt;&gt;"",E339=""),"Cod necunoscut. ","")&amp;IF(N(G339)&lt;=0,"Lipsește cantitatea. ","")&amp;IF(AND(J339&lt;&gt;"",COUNTIF('Registru borderouri'!$B$5:$B$504,B339)&gt;0),IF(J339&lt;&gt;INDEX('Registru borderouri'!$H$5:$H$504,MATCH(B339,'Registru borderouri'!$B$5:$B$504,0)),"Produs de alt tip decât borderoul. ",""),"")))</f>
        <v/>
      </c>
    </row>
    <row r="340" spans="1:11" x14ac:dyDescent="0.2">
      <c r="A340" s="1" t="str">
        <f t="shared" si="30"/>
        <v/>
      </c>
      <c r="B340" s="21"/>
      <c r="C340" s="22" t="str">
        <f>IF(B340="","",COUNTIF(INDEX($B:$B,5):B340,B340))</f>
        <v/>
      </c>
      <c r="D340" s="21"/>
      <c r="E340" s="13" t="str">
        <f t="shared" si="31"/>
        <v/>
      </c>
      <c r="F340" s="22" t="str">
        <f t="shared" si="32"/>
        <v/>
      </c>
      <c r="G340" s="14"/>
      <c r="H340" s="15" t="str">
        <f t="shared" si="33"/>
        <v/>
      </c>
      <c r="I340" s="23" t="str">
        <f t="shared" si="34"/>
        <v/>
      </c>
      <c r="J340" s="13" t="str">
        <f t="shared" si="35"/>
        <v/>
      </c>
      <c r="K340" s="24" t="str">
        <f>IF(B340="","",TRIM(IF(COUNTIF('Registru borderouri'!$B$5:$B$504,B340)=0,"Borderou inexistent în registru. ","")&amp;IF(AND(D340&lt;&gt;"",E340=""),"Cod necunoscut. ","")&amp;IF(N(G340)&lt;=0,"Lipsește cantitatea. ","")&amp;IF(AND(J340&lt;&gt;"",COUNTIF('Registru borderouri'!$B$5:$B$504,B340)&gt;0),IF(J340&lt;&gt;INDEX('Registru borderouri'!$H$5:$H$504,MATCH(B340,'Registru borderouri'!$B$5:$B$504,0)),"Produs de alt tip decât borderoul. ",""),"")))</f>
        <v/>
      </c>
    </row>
    <row r="341" spans="1:11" x14ac:dyDescent="0.2">
      <c r="A341" s="1" t="str">
        <f t="shared" si="30"/>
        <v/>
      </c>
      <c r="B341" s="21"/>
      <c r="C341" s="22" t="str">
        <f>IF(B341="","",COUNTIF(INDEX($B:$B,5):B341,B341))</f>
        <v/>
      </c>
      <c r="D341" s="21"/>
      <c r="E341" s="13" t="str">
        <f t="shared" si="31"/>
        <v/>
      </c>
      <c r="F341" s="22" t="str">
        <f t="shared" si="32"/>
        <v/>
      </c>
      <c r="G341" s="14"/>
      <c r="H341" s="15" t="str">
        <f t="shared" si="33"/>
        <v/>
      </c>
      <c r="I341" s="23" t="str">
        <f t="shared" si="34"/>
        <v/>
      </c>
      <c r="J341" s="13" t="str">
        <f t="shared" si="35"/>
        <v/>
      </c>
      <c r="K341" s="24" t="str">
        <f>IF(B341="","",TRIM(IF(COUNTIF('Registru borderouri'!$B$5:$B$504,B341)=0,"Borderou inexistent în registru. ","")&amp;IF(AND(D341&lt;&gt;"",E341=""),"Cod necunoscut. ","")&amp;IF(N(G341)&lt;=0,"Lipsește cantitatea. ","")&amp;IF(AND(J341&lt;&gt;"",COUNTIF('Registru borderouri'!$B$5:$B$504,B341)&gt;0),IF(J341&lt;&gt;INDEX('Registru borderouri'!$H$5:$H$504,MATCH(B341,'Registru borderouri'!$B$5:$B$504,0)),"Produs de alt tip decât borderoul. ",""),"")))</f>
        <v/>
      </c>
    </row>
    <row r="342" spans="1:11" x14ac:dyDescent="0.2">
      <c r="A342" s="1" t="str">
        <f t="shared" si="30"/>
        <v/>
      </c>
      <c r="B342" s="21"/>
      <c r="C342" s="22" t="str">
        <f>IF(B342="","",COUNTIF(INDEX($B:$B,5):B342,B342))</f>
        <v/>
      </c>
      <c r="D342" s="21"/>
      <c r="E342" s="13" t="str">
        <f t="shared" si="31"/>
        <v/>
      </c>
      <c r="F342" s="22" t="str">
        <f t="shared" si="32"/>
        <v/>
      </c>
      <c r="G342" s="14"/>
      <c r="H342" s="15" t="str">
        <f t="shared" si="33"/>
        <v/>
      </c>
      <c r="I342" s="23" t="str">
        <f t="shared" si="34"/>
        <v/>
      </c>
      <c r="J342" s="13" t="str">
        <f t="shared" si="35"/>
        <v/>
      </c>
      <c r="K342" s="24" t="str">
        <f>IF(B342="","",TRIM(IF(COUNTIF('Registru borderouri'!$B$5:$B$504,B342)=0,"Borderou inexistent în registru. ","")&amp;IF(AND(D342&lt;&gt;"",E342=""),"Cod necunoscut. ","")&amp;IF(N(G342)&lt;=0,"Lipsește cantitatea. ","")&amp;IF(AND(J342&lt;&gt;"",COUNTIF('Registru borderouri'!$B$5:$B$504,B342)&gt;0),IF(J342&lt;&gt;INDEX('Registru borderouri'!$H$5:$H$504,MATCH(B342,'Registru borderouri'!$B$5:$B$504,0)),"Produs de alt tip decât borderoul. ",""),"")))</f>
        <v/>
      </c>
    </row>
    <row r="343" spans="1:11" x14ac:dyDescent="0.2">
      <c r="A343" s="1" t="str">
        <f t="shared" si="30"/>
        <v/>
      </c>
      <c r="B343" s="21"/>
      <c r="C343" s="22" t="str">
        <f>IF(B343="","",COUNTIF(INDEX($B:$B,5):B343,B343))</f>
        <v/>
      </c>
      <c r="D343" s="21"/>
      <c r="E343" s="13" t="str">
        <f t="shared" si="31"/>
        <v/>
      </c>
      <c r="F343" s="22" t="str">
        <f t="shared" si="32"/>
        <v/>
      </c>
      <c r="G343" s="14"/>
      <c r="H343" s="15" t="str">
        <f t="shared" si="33"/>
        <v/>
      </c>
      <c r="I343" s="23" t="str">
        <f t="shared" si="34"/>
        <v/>
      </c>
      <c r="J343" s="13" t="str">
        <f t="shared" si="35"/>
        <v/>
      </c>
      <c r="K343" s="24" t="str">
        <f>IF(B343="","",TRIM(IF(COUNTIF('Registru borderouri'!$B$5:$B$504,B343)=0,"Borderou inexistent în registru. ","")&amp;IF(AND(D343&lt;&gt;"",E343=""),"Cod necunoscut. ","")&amp;IF(N(G343)&lt;=0,"Lipsește cantitatea. ","")&amp;IF(AND(J343&lt;&gt;"",COUNTIF('Registru borderouri'!$B$5:$B$504,B343)&gt;0),IF(J343&lt;&gt;INDEX('Registru borderouri'!$H$5:$H$504,MATCH(B343,'Registru borderouri'!$B$5:$B$504,0)),"Produs de alt tip decât borderoul. ",""),"")))</f>
        <v/>
      </c>
    </row>
    <row r="344" spans="1:11" x14ac:dyDescent="0.2">
      <c r="A344" s="1" t="str">
        <f t="shared" si="30"/>
        <v/>
      </c>
      <c r="B344" s="21"/>
      <c r="C344" s="22" t="str">
        <f>IF(B344="","",COUNTIF(INDEX($B:$B,5):B344,B344))</f>
        <v/>
      </c>
      <c r="D344" s="21"/>
      <c r="E344" s="13" t="str">
        <f t="shared" si="31"/>
        <v/>
      </c>
      <c r="F344" s="22" t="str">
        <f t="shared" si="32"/>
        <v/>
      </c>
      <c r="G344" s="14"/>
      <c r="H344" s="15" t="str">
        <f t="shared" si="33"/>
        <v/>
      </c>
      <c r="I344" s="23" t="str">
        <f t="shared" si="34"/>
        <v/>
      </c>
      <c r="J344" s="13" t="str">
        <f t="shared" si="35"/>
        <v/>
      </c>
      <c r="K344" s="24" t="str">
        <f>IF(B344="","",TRIM(IF(COUNTIF('Registru borderouri'!$B$5:$B$504,B344)=0,"Borderou inexistent în registru. ","")&amp;IF(AND(D344&lt;&gt;"",E344=""),"Cod necunoscut. ","")&amp;IF(N(G344)&lt;=0,"Lipsește cantitatea. ","")&amp;IF(AND(J344&lt;&gt;"",COUNTIF('Registru borderouri'!$B$5:$B$504,B344)&gt;0),IF(J344&lt;&gt;INDEX('Registru borderouri'!$H$5:$H$504,MATCH(B344,'Registru borderouri'!$B$5:$B$504,0)),"Produs de alt tip decât borderoul. ",""),"")))</f>
        <v/>
      </c>
    </row>
    <row r="345" spans="1:11" x14ac:dyDescent="0.2">
      <c r="A345" s="1" t="str">
        <f t="shared" si="30"/>
        <v/>
      </c>
      <c r="B345" s="21"/>
      <c r="C345" s="22" t="str">
        <f>IF(B345="","",COUNTIF(INDEX($B:$B,5):B345,B345))</f>
        <v/>
      </c>
      <c r="D345" s="21"/>
      <c r="E345" s="13" t="str">
        <f t="shared" si="31"/>
        <v/>
      </c>
      <c r="F345" s="22" t="str">
        <f t="shared" si="32"/>
        <v/>
      </c>
      <c r="G345" s="14"/>
      <c r="H345" s="15" t="str">
        <f t="shared" si="33"/>
        <v/>
      </c>
      <c r="I345" s="23" t="str">
        <f t="shared" si="34"/>
        <v/>
      </c>
      <c r="J345" s="13" t="str">
        <f t="shared" si="35"/>
        <v/>
      </c>
      <c r="K345" s="24" t="str">
        <f>IF(B345="","",TRIM(IF(COUNTIF('Registru borderouri'!$B$5:$B$504,B345)=0,"Borderou inexistent în registru. ","")&amp;IF(AND(D345&lt;&gt;"",E345=""),"Cod necunoscut. ","")&amp;IF(N(G345)&lt;=0,"Lipsește cantitatea. ","")&amp;IF(AND(J345&lt;&gt;"",COUNTIF('Registru borderouri'!$B$5:$B$504,B345)&gt;0),IF(J345&lt;&gt;INDEX('Registru borderouri'!$H$5:$H$504,MATCH(B345,'Registru borderouri'!$B$5:$B$504,0)),"Produs de alt tip decât borderoul. ",""),"")))</f>
        <v/>
      </c>
    </row>
    <row r="346" spans="1:11" x14ac:dyDescent="0.2">
      <c r="A346" s="1" t="str">
        <f t="shared" si="30"/>
        <v/>
      </c>
      <c r="B346" s="21"/>
      <c r="C346" s="22" t="str">
        <f>IF(B346="","",COUNTIF(INDEX($B:$B,5):B346,B346))</f>
        <v/>
      </c>
      <c r="D346" s="21"/>
      <c r="E346" s="13" t="str">
        <f t="shared" si="31"/>
        <v/>
      </c>
      <c r="F346" s="22" t="str">
        <f t="shared" si="32"/>
        <v/>
      </c>
      <c r="G346" s="14"/>
      <c r="H346" s="15" t="str">
        <f t="shared" si="33"/>
        <v/>
      </c>
      <c r="I346" s="23" t="str">
        <f t="shared" si="34"/>
        <v/>
      </c>
      <c r="J346" s="13" t="str">
        <f t="shared" si="35"/>
        <v/>
      </c>
      <c r="K346" s="24" t="str">
        <f>IF(B346="","",TRIM(IF(COUNTIF('Registru borderouri'!$B$5:$B$504,B346)=0,"Borderou inexistent în registru. ","")&amp;IF(AND(D346&lt;&gt;"",E346=""),"Cod necunoscut. ","")&amp;IF(N(G346)&lt;=0,"Lipsește cantitatea. ","")&amp;IF(AND(J346&lt;&gt;"",COUNTIF('Registru borderouri'!$B$5:$B$504,B346)&gt;0),IF(J346&lt;&gt;INDEX('Registru borderouri'!$H$5:$H$504,MATCH(B346,'Registru borderouri'!$B$5:$B$504,0)),"Produs de alt tip decât borderoul. ",""),"")))</f>
        <v/>
      </c>
    </row>
    <row r="347" spans="1:11" x14ac:dyDescent="0.2">
      <c r="A347" s="1" t="str">
        <f t="shared" si="30"/>
        <v/>
      </c>
      <c r="B347" s="21"/>
      <c r="C347" s="22" t="str">
        <f>IF(B347="","",COUNTIF(INDEX($B:$B,5):B347,B347))</f>
        <v/>
      </c>
      <c r="D347" s="21"/>
      <c r="E347" s="13" t="str">
        <f t="shared" si="31"/>
        <v/>
      </c>
      <c r="F347" s="22" t="str">
        <f t="shared" si="32"/>
        <v/>
      </c>
      <c r="G347" s="14"/>
      <c r="H347" s="15" t="str">
        <f t="shared" si="33"/>
        <v/>
      </c>
      <c r="I347" s="23" t="str">
        <f t="shared" si="34"/>
        <v/>
      </c>
      <c r="J347" s="13" t="str">
        <f t="shared" si="35"/>
        <v/>
      </c>
      <c r="K347" s="24" t="str">
        <f>IF(B347="","",TRIM(IF(COUNTIF('Registru borderouri'!$B$5:$B$504,B347)=0,"Borderou inexistent în registru. ","")&amp;IF(AND(D347&lt;&gt;"",E347=""),"Cod necunoscut. ","")&amp;IF(N(G347)&lt;=0,"Lipsește cantitatea. ","")&amp;IF(AND(J347&lt;&gt;"",COUNTIF('Registru borderouri'!$B$5:$B$504,B347)&gt;0),IF(J347&lt;&gt;INDEX('Registru borderouri'!$H$5:$H$504,MATCH(B347,'Registru borderouri'!$B$5:$B$504,0)),"Produs de alt tip decât borderoul. ",""),"")))</f>
        <v/>
      </c>
    </row>
    <row r="348" spans="1:11" x14ac:dyDescent="0.2">
      <c r="A348" s="1" t="str">
        <f t="shared" si="30"/>
        <v/>
      </c>
      <c r="B348" s="21"/>
      <c r="C348" s="22" t="str">
        <f>IF(B348="","",COUNTIF(INDEX($B:$B,5):B348,B348))</f>
        <v/>
      </c>
      <c r="D348" s="21"/>
      <c r="E348" s="13" t="str">
        <f t="shared" si="31"/>
        <v/>
      </c>
      <c r="F348" s="22" t="str">
        <f t="shared" si="32"/>
        <v/>
      </c>
      <c r="G348" s="14"/>
      <c r="H348" s="15" t="str">
        <f t="shared" si="33"/>
        <v/>
      </c>
      <c r="I348" s="23" t="str">
        <f t="shared" si="34"/>
        <v/>
      </c>
      <c r="J348" s="13" t="str">
        <f t="shared" si="35"/>
        <v/>
      </c>
      <c r="K348" s="24" t="str">
        <f>IF(B348="","",TRIM(IF(COUNTIF('Registru borderouri'!$B$5:$B$504,B348)=0,"Borderou inexistent în registru. ","")&amp;IF(AND(D348&lt;&gt;"",E348=""),"Cod necunoscut. ","")&amp;IF(N(G348)&lt;=0,"Lipsește cantitatea. ","")&amp;IF(AND(J348&lt;&gt;"",COUNTIF('Registru borderouri'!$B$5:$B$504,B348)&gt;0),IF(J348&lt;&gt;INDEX('Registru borderouri'!$H$5:$H$504,MATCH(B348,'Registru borderouri'!$B$5:$B$504,0)),"Produs de alt tip decât borderoul. ",""),"")))</f>
        <v/>
      </c>
    </row>
    <row r="349" spans="1:11" x14ac:dyDescent="0.2">
      <c r="A349" s="1" t="str">
        <f t="shared" si="30"/>
        <v/>
      </c>
      <c r="B349" s="21"/>
      <c r="C349" s="22" t="str">
        <f>IF(B349="","",COUNTIF(INDEX($B:$B,5):B349,B349))</f>
        <v/>
      </c>
      <c r="D349" s="21"/>
      <c r="E349" s="13" t="str">
        <f t="shared" si="31"/>
        <v/>
      </c>
      <c r="F349" s="22" t="str">
        <f t="shared" si="32"/>
        <v/>
      </c>
      <c r="G349" s="14"/>
      <c r="H349" s="15" t="str">
        <f t="shared" si="33"/>
        <v/>
      </c>
      <c r="I349" s="23" t="str">
        <f t="shared" si="34"/>
        <v/>
      </c>
      <c r="J349" s="13" t="str">
        <f t="shared" si="35"/>
        <v/>
      </c>
      <c r="K349" s="24" t="str">
        <f>IF(B349="","",TRIM(IF(COUNTIF('Registru borderouri'!$B$5:$B$504,B349)=0,"Borderou inexistent în registru. ","")&amp;IF(AND(D349&lt;&gt;"",E349=""),"Cod necunoscut. ","")&amp;IF(N(G349)&lt;=0,"Lipsește cantitatea. ","")&amp;IF(AND(J349&lt;&gt;"",COUNTIF('Registru borderouri'!$B$5:$B$504,B349)&gt;0),IF(J349&lt;&gt;INDEX('Registru borderouri'!$H$5:$H$504,MATCH(B349,'Registru borderouri'!$B$5:$B$504,0)),"Produs de alt tip decât borderoul. ",""),"")))</f>
        <v/>
      </c>
    </row>
    <row r="350" spans="1:11" x14ac:dyDescent="0.2">
      <c r="A350" s="1" t="str">
        <f t="shared" si="30"/>
        <v/>
      </c>
      <c r="B350" s="21"/>
      <c r="C350" s="22" t="str">
        <f>IF(B350="","",COUNTIF(INDEX($B:$B,5):B350,B350))</f>
        <v/>
      </c>
      <c r="D350" s="21"/>
      <c r="E350" s="13" t="str">
        <f t="shared" si="31"/>
        <v/>
      </c>
      <c r="F350" s="22" t="str">
        <f t="shared" si="32"/>
        <v/>
      </c>
      <c r="G350" s="14"/>
      <c r="H350" s="15" t="str">
        <f t="shared" si="33"/>
        <v/>
      </c>
      <c r="I350" s="23" t="str">
        <f t="shared" si="34"/>
        <v/>
      </c>
      <c r="J350" s="13" t="str">
        <f t="shared" si="35"/>
        <v/>
      </c>
      <c r="K350" s="24" t="str">
        <f>IF(B350="","",TRIM(IF(COUNTIF('Registru borderouri'!$B$5:$B$504,B350)=0,"Borderou inexistent în registru. ","")&amp;IF(AND(D350&lt;&gt;"",E350=""),"Cod necunoscut. ","")&amp;IF(N(G350)&lt;=0,"Lipsește cantitatea. ","")&amp;IF(AND(J350&lt;&gt;"",COUNTIF('Registru borderouri'!$B$5:$B$504,B350)&gt;0),IF(J350&lt;&gt;INDEX('Registru borderouri'!$H$5:$H$504,MATCH(B350,'Registru borderouri'!$B$5:$B$504,0)),"Produs de alt tip decât borderoul. ",""),"")))</f>
        <v/>
      </c>
    </row>
    <row r="351" spans="1:11" x14ac:dyDescent="0.2">
      <c r="A351" s="1" t="str">
        <f t="shared" si="30"/>
        <v/>
      </c>
      <c r="B351" s="21"/>
      <c r="C351" s="22" t="str">
        <f>IF(B351="","",COUNTIF(INDEX($B:$B,5):B351,B351))</f>
        <v/>
      </c>
      <c r="D351" s="21"/>
      <c r="E351" s="13" t="str">
        <f t="shared" si="31"/>
        <v/>
      </c>
      <c r="F351" s="22" t="str">
        <f t="shared" si="32"/>
        <v/>
      </c>
      <c r="G351" s="14"/>
      <c r="H351" s="15" t="str">
        <f t="shared" si="33"/>
        <v/>
      </c>
      <c r="I351" s="23" t="str">
        <f t="shared" si="34"/>
        <v/>
      </c>
      <c r="J351" s="13" t="str">
        <f t="shared" si="35"/>
        <v/>
      </c>
      <c r="K351" s="24" t="str">
        <f>IF(B351="","",TRIM(IF(COUNTIF('Registru borderouri'!$B$5:$B$504,B351)=0,"Borderou inexistent în registru. ","")&amp;IF(AND(D351&lt;&gt;"",E351=""),"Cod necunoscut. ","")&amp;IF(N(G351)&lt;=0,"Lipsește cantitatea. ","")&amp;IF(AND(J351&lt;&gt;"",COUNTIF('Registru borderouri'!$B$5:$B$504,B351)&gt;0),IF(J351&lt;&gt;INDEX('Registru borderouri'!$H$5:$H$504,MATCH(B351,'Registru borderouri'!$B$5:$B$504,0)),"Produs de alt tip decât borderoul. ",""),"")))</f>
        <v/>
      </c>
    </row>
    <row r="352" spans="1:11" x14ac:dyDescent="0.2">
      <c r="A352" s="1" t="str">
        <f t="shared" si="30"/>
        <v/>
      </c>
      <c r="B352" s="21"/>
      <c r="C352" s="22" t="str">
        <f>IF(B352="","",COUNTIF(INDEX($B:$B,5):B352,B352))</f>
        <v/>
      </c>
      <c r="D352" s="21"/>
      <c r="E352" s="13" t="str">
        <f t="shared" si="31"/>
        <v/>
      </c>
      <c r="F352" s="22" t="str">
        <f t="shared" si="32"/>
        <v/>
      </c>
      <c r="G352" s="14"/>
      <c r="H352" s="15" t="str">
        <f t="shared" si="33"/>
        <v/>
      </c>
      <c r="I352" s="23" t="str">
        <f t="shared" si="34"/>
        <v/>
      </c>
      <c r="J352" s="13" t="str">
        <f t="shared" si="35"/>
        <v/>
      </c>
      <c r="K352" s="24" t="str">
        <f>IF(B352="","",TRIM(IF(COUNTIF('Registru borderouri'!$B$5:$B$504,B352)=0,"Borderou inexistent în registru. ","")&amp;IF(AND(D352&lt;&gt;"",E352=""),"Cod necunoscut. ","")&amp;IF(N(G352)&lt;=0,"Lipsește cantitatea. ","")&amp;IF(AND(J352&lt;&gt;"",COUNTIF('Registru borderouri'!$B$5:$B$504,B352)&gt;0),IF(J352&lt;&gt;INDEX('Registru borderouri'!$H$5:$H$504,MATCH(B352,'Registru borderouri'!$B$5:$B$504,0)),"Produs de alt tip decât borderoul. ",""),"")))</f>
        <v/>
      </c>
    </row>
    <row r="353" spans="1:11" x14ac:dyDescent="0.2">
      <c r="A353" s="1" t="str">
        <f t="shared" si="30"/>
        <v/>
      </c>
      <c r="B353" s="21"/>
      <c r="C353" s="22" t="str">
        <f>IF(B353="","",COUNTIF(INDEX($B:$B,5):B353,B353))</f>
        <v/>
      </c>
      <c r="D353" s="21"/>
      <c r="E353" s="13" t="str">
        <f t="shared" si="31"/>
        <v/>
      </c>
      <c r="F353" s="22" t="str">
        <f t="shared" si="32"/>
        <v/>
      </c>
      <c r="G353" s="14"/>
      <c r="H353" s="15" t="str">
        <f t="shared" si="33"/>
        <v/>
      </c>
      <c r="I353" s="23" t="str">
        <f t="shared" si="34"/>
        <v/>
      </c>
      <c r="J353" s="13" t="str">
        <f t="shared" si="35"/>
        <v/>
      </c>
      <c r="K353" s="24" t="str">
        <f>IF(B353="","",TRIM(IF(COUNTIF('Registru borderouri'!$B$5:$B$504,B353)=0,"Borderou inexistent în registru. ","")&amp;IF(AND(D353&lt;&gt;"",E353=""),"Cod necunoscut. ","")&amp;IF(N(G353)&lt;=0,"Lipsește cantitatea. ","")&amp;IF(AND(J353&lt;&gt;"",COUNTIF('Registru borderouri'!$B$5:$B$504,B353)&gt;0),IF(J353&lt;&gt;INDEX('Registru borderouri'!$H$5:$H$504,MATCH(B353,'Registru borderouri'!$B$5:$B$504,0)),"Produs de alt tip decât borderoul. ",""),"")))</f>
        <v/>
      </c>
    </row>
    <row r="354" spans="1:11" x14ac:dyDescent="0.2">
      <c r="A354" s="1" t="str">
        <f t="shared" si="30"/>
        <v/>
      </c>
      <c r="B354" s="21"/>
      <c r="C354" s="22" t="str">
        <f>IF(B354="","",COUNTIF(INDEX($B:$B,5):B354,B354))</f>
        <v/>
      </c>
      <c r="D354" s="21"/>
      <c r="E354" s="13" t="str">
        <f t="shared" si="31"/>
        <v/>
      </c>
      <c r="F354" s="22" t="str">
        <f t="shared" si="32"/>
        <v/>
      </c>
      <c r="G354" s="14"/>
      <c r="H354" s="15" t="str">
        <f t="shared" si="33"/>
        <v/>
      </c>
      <c r="I354" s="23" t="str">
        <f t="shared" si="34"/>
        <v/>
      </c>
      <c r="J354" s="13" t="str">
        <f t="shared" si="35"/>
        <v/>
      </c>
      <c r="K354" s="24" t="str">
        <f>IF(B354="","",TRIM(IF(COUNTIF('Registru borderouri'!$B$5:$B$504,B354)=0,"Borderou inexistent în registru. ","")&amp;IF(AND(D354&lt;&gt;"",E354=""),"Cod necunoscut. ","")&amp;IF(N(G354)&lt;=0,"Lipsește cantitatea. ","")&amp;IF(AND(J354&lt;&gt;"",COUNTIF('Registru borderouri'!$B$5:$B$504,B354)&gt;0),IF(J354&lt;&gt;INDEX('Registru borderouri'!$H$5:$H$504,MATCH(B354,'Registru borderouri'!$B$5:$B$504,0)),"Produs de alt tip decât borderoul. ",""),"")))</f>
        <v/>
      </c>
    </row>
    <row r="355" spans="1:11" x14ac:dyDescent="0.2">
      <c r="A355" s="1" t="str">
        <f t="shared" si="30"/>
        <v/>
      </c>
      <c r="B355" s="21"/>
      <c r="C355" s="22" t="str">
        <f>IF(B355="","",COUNTIF(INDEX($B:$B,5):B355,B355))</f>
        <v/>
      </c>
      <c r="D355" s="21"/>
      <c r="E355" s="13" t="str">
        <f t="shared" si="31"/>
        <v/>
      </c>
      <c r="F355" s="22" t="str">
        <f t="shared" si="32"/>
        <v/>
      </c>
      <c r="G355" s="14"/>
      <c r="H355" s="15" t="str">
        <f t="shared" si="33"/>
        <v/>
      </c>
      <c r="I355" s="23" t="str">
        <f t="shared" si="34"/>
        <v/>
      </c>
      <c r="J355" s="13" t="str">
        <f t="shared" si="35"/>
        <v/>
      </c>
      <c r="K355" s="24" t="str">
        <f>IF(B355="","",TRIM(IF(COUNTIF('Registru borderouri'!$B$5:$B$504,B355)=0,"Borderou inexistent în registru. ","")&amp;IF(AND(D355&lt;&gt;"",E355=""),"Cod necunoscut. ","")&amp;IF(N(G355)&lt;=0,"Lipsește cantitatea. ","")&amp;IF(AND(J355&lt;&gt;"",COUNTIF('Registru borderouri'!$B$5:$B$504,B355)&gt;0),IF(J355&lt;&gt;INDEX('Registru borderouri'!$H$5:$H$504,MATCH(B355,'Registru borderouri'!$B$5:$B$504,0)),"Produs de alt tip decât borderoul. ",""),"")))</f>
        <v/>
      </c>
    </row>
    <row r="356" spans="1:11" x14ac:dyDescent="0.2">
      <c r="A356" s="1" t="str">
        <f t="shared" si="30"/>
        <v/>
      </c>
      <c r="B356" s="21"/>
      <c r="C356" s="22" t="str">
        <f>IF(B356="","",COUNTIF(INDEX($B:$B,5):B356,B356))</f>
        <v/>
      </c>
      <c r="D356" s="21"/>
      <c r="E356" s="13" t="str">
        <f t="shared" si="31"/>
        <v/>
      </c>
      <c r="F356" s="22" t="str">
        <f t="shared" si="32"/>
        <v/>
      </c>
      <c r="G356" s="14"/>
      <c r="H356" s="15" t="str">
        <f t="shared" si="33"/>
        <v/>
      </c>
      <c r="I356" s="23" t="str">
        <f t="shared" si="34"/>
        <v/>
      </c>
      <c r="J356" s="13" t="str">
        <f t="shared" si="35"/>
        <v/>
      </c>
      <c r="K356" s="24" t="str">
        <f>IF(B356="","",TRIM(IF(COUNTIF('Registru borderouri'!$B$5:$B$504,B356)=0,"Borderou inexistent în registru. ","")&amp;IF(AND(D356&lt;&gt;"",E356=""),"Cod necunoscut. ","")&amp;IF(N(G356)&lt;=0,"Lipsește cantitatea. ","")&amp;IF(AND(J356&lt;&gt;"",COUNTIF('Registru borderouri'!$B$5:$B$504,B356)&gt;0),IF(J356&lt;&gt;INDEX('Registru borderouri'!$H$5:$H$504,MATCH(B356,'Registru borderouri'!$B$5:$B$504,0)),"Produs de alt tip decât borderoul. ",""),"")))</f>
        <v/>
      </c>
    </row>
    <row r="357" spans="1:11" x14ac:dyDescent="0.2">
      <c r="A357" s="1" t="str">
        <f t="shared" si="30"/>
        <v/>
      </c>
      <c r="B357" s="21"/>
      <c r="C357" s="22" t="str">
        <f>IF(B357="","",COUNTIF(INDEX($B:$B,5):B357,B357))</f>
        <v/>
      </c>
      <c r="D357" s="21"/>
      <c r="E357" s="13" t="str">
        <f t="shared" si="31"/>
        <v/>
      </c>
      <c r="F357" s="22" t="str">
        <f t="shared" si="32"/>
        <v/>
      </c>
      <c r="G357" s="14"/>
      <c r="H357" s="15" t="str">
        <f t="shared" si="33"/>
        <v/>
      </c>
      <c r="I357" s="23" t="str">
        <f t="shared" si="34"/>
        <v/>
      </c>
      <c r="J357" s="13" t="str">
        <f t="shared" si="35"/>
        <v/>
      </c>
      <c r="K357" s="24" t="str">
        <f>IF(B357="","",TRIM(IF(COUNTIF('Registru borderouri'!$B$5:$B$504,B357)=0,"Borderou inexistent în registru. ","")&amp;IF(AND(D357&lt;&gt;"",E357=""),"Cod necunoscut. ","")&amp;IF(N(G357)&lt;=0,"Lipsește cantitatea. ","")&amp;IF(AND(J357&lt;&gt;"",COUNTIF('Registru borderouri'!$B$5:$B$504,B357)&gt;0),IF(J357&lt;&gt;INDEX('Registru borderouri'!$H$5:$H$504,MATCH(B357,'Registru borderouri'!$B$5:$B$504,0)),"Produs de alt tip decât borderoul. ",""),"")))</f>
        <v/>
      </c>
    </row>
    <row r="358" spans="1:11" x14ac:dyDescent="0.2">
      <c r="A358" s="1" t="str">
        <f t="shared" si="30"/>
        <v/>
      </c>
      <c r="B358" s="21"/>
      <c r="C358" s="22" t="str">
        <f>IF(B358="","",COUNTIF(INDEX($B:$B,5):B358,B358))</f>
        <v/>
      </c>
      <c r="D358" s="21"/>
      <c r="E358" s="13" t="str">
        <f t="shared" si="31"/>
        <v/>
      </c>
      <c r="F358" s="22" t="str">
        <f t="shared" si="32"/>
        <v/>
      </c>
      <c r="G358" s="14"/>
      <c r="H358" s="15" t="str">
        <f t="shared" si="33"/>
        <v/>
      </c>
      <c r="I358" s="23" t="str">
        <f t="shared" si="34"/>
        <v/>
      </c>
      <c r="J358" s="13" t="str">
        <f t="shared" si="35"/>
        <v/>
      </c>
      <c r="K358" s="24" t="str">
        <f>IF(B358="","",TRIM(IF(COUNTIF('Registru borderouri'!$B$5:$B$504,B358)=0,"Borderou inexistent în registru. ","")&amp;IF(AND(D358&lt;&gt;"",E358=""),"Cod necunoscut. ","")&amp;IF(N(G358)&lt;=0,"Lipsește cantitatea. ","")&amp;IF(AND(J358&lt;&gt;"",COUNTIF('Registru borderouri'!$B$5:$B$504,B358)&gt;0),IF(J358&lt;&gt;INDEX('Registru borderouri'!$H$5:$H$504,MATCH(B358,'Registru borderouri'!$B$5:$B$504,0)),"Produs de alt tip decât borderoul. ",""),"")))</f>
        <v/>
      </c>
    </row>
    <row r="359" spans="1:11" x14ac:dyDescent="0.2">
      <c r="A359" s="1" t="str">
        <f t="shared" si="30"/>
        <v/>
      </c>
      <c r="B359" s="21"/>
      <c r="C359" s="22" t="str">
        <f>IF(B359="","",COUNTIF(INDEX($B:$B,5):B359,B359))</f>
        <v/>
      </c>
      <c r="D359" s="21"/>
      <c r="E359" s="13" t="str">
        <f t="shared" si="31"/>
        <v/>
      </c>
      <c r="F359" s="22" t="str">
        <f t="shared" si="32"/>
        <v/>
      </c>
      <c r="G359" s="14"/>
      <c r="H359" s="15" t="str">
        <f t="shared" si="33"/>
        <v/>
      </c>
      <c r="I359" s="23" t="str">
        <f t="shared" si="34"/>
        <v/>
      </c>
      <c r="J359" s="13" t="str">
        <f t="shared" si="35"/>
        <v/>
      </c>
      <c r="K359" s="24" t="str">
        <f>IF(B359="","",TRIM(IF(COUNTIF('Registru borderouri'!$B$5:$B$504,B359)=0,"Borderou inexistent în registru. ","")&amp;IF(AND(D359&lt;&gt;"",E359=""),"Cod necunoscut. ","")&amp;IF(N(G359)&lt;=0,"Lipsește cantitatea. ","")&amp;IF(AND(J359&lt;&gt;"",COUNTIF('Registru borderouri'!$B$5:$B$504,B359)&gt;0),IF(J359&lt;&gt;INDEX('Registru borderouri'!$H$5:$H$504,MATCH(B359,'Registru borderouri'!$B$5:$B$504,0)),"Produs de alt tip decât borderoul. ",""),"")))</f>
        <v/>
      </c>
    </row>
    <row r="360" spans="1:11" x14ac:dyDescent="0.2">
      <c r="A360" s="1" t="str">
        <f t="shared" si="30"/>
        <v/>
      </c>
      <c r="B360" s="21"/>
      <c r="C360" s="22" t="str">
        <f>IF(B360="","",COUNTIF(INDEX($B:$B,5):B360,B360))</f>
        <v/>
      </c>
      <c r="D360" s="21"/>
      <c r="E360" s="13" t="str">
        <f t="shared" si="31"/>
        <v/>
      </c>
      <c r="F360" s="22" t="str">
        <f t="shared" si="32"/>
        <v/>
      </c>
      <c r="G360" s="14"/>
      <c r="H360" s="15" t="str">
        <f t="shared" si="33"/>
        <v/>
      </c>
      <c r="I360" s="23" t="str">
        <f t="shared" si="34"/>
        <v/>
      </c>
      <c r="J360" s="13" t="str">
        <f t="shared" si="35"/>
        <v/>
      </c>
      <c r="K360" s="24" t="str">
        <f>IF(B360="","",TRIM(IF(COUNTIF('Registru borderouri'!$B$5:$B$504,B360)=0,"Borderou inexistent în registru. ","")&amp;IF(AND(D360&lt;&gt;"",E360=""),"Cod necunoscut. ","")&amp;IF(N(G360)&lt;=0,"Lipsește cantitatea. ","")&amp;IF(AND(J360&lt;&gt;"",COUNTIF('Registru borderouri'!$B$5:$B$504,B360)&gt;0),IF(J360&lt;&gt;INDEX('Registru borderouri'!$H$5:$H$504,MATCH(B360,'Registru borderouri'!$B$5:$B$504,0)),"Produs de alt tip decât borderoul. ",""),"")))</f>
        <v/>
      </c>
    </row>
    <row r="361" spans="1:11" x14ac:dyDescent="0.2">
      <c r="A361" s="1" t="str">
        <f t="shared" si="30"/>
        <v/>
      </c>
      <c r="B361" s="21"/>
      <c r="C361" s="22" t="str">
        <f>IF(B361="","",COUNTIF(INDEX($B:$B,5):B361,B361))</f>
        <v/>
      </c>
      <c r="D361" s="21"/>
      <c r="E361" s="13" t="str">
        <f t="shared" si="31"/>
        <v/>
      </c>
      <c r="F361" s="22" t="str">
        <f t="shared" si="32"/>
        <v/>
      </c>
      <c r="G361" s="14"/>
      <c r="H361" s="15" t="str">
        <f t="shared" si="33"/>
        <v/>
      </c>
      <c r="I361" s="23" t="str">
        <f t="shared" si="34"/>
        <v/>
      </c>
      <c r="J361" s="13" t="str">
        <f t="shared" si="35"/>
        <v/>
      </c>
      <c r="K361" s="24" t="str">
        <f>IF(B361="","",TRIM(IF(COUNTIF('Registru borderouri'!$B$5:$B$504,B361)=0,"Borderou inexistent în registru. ","")&amp;IF(AND(D361&lt;&gt;"",E361=""),"Cod necunoscut. ","")&amp;IF(N(G361)&lt;=0,"Lipsește cantitatea. ","")&amp;IF(AND(J361&lt;&gt;"",COUNTIF('Registru borderouri'!$B$5:$B$504,B361)&gt;0),IF(J361&lt;&gt;INDEX('Registru borderouri'!$H$5:$H$504,MATCH(B361,'Registru borderouri'!$B$5:$B$504,0)),"Produs de alt tip decât borderoul. ",""),"")))</f>
        <v/>
      </c>
    </row>
    <row r="362" spans="1:11" x14ac:dyDescent="0.2">
      <c r="A362" s="1" t="str">
        <f t="shared" si="30"/>
        <v/>
      </c>
      <c r="B362" s="21"/>
      <c r="C362" s="22" t="str">
        <f>IF(B362="","",COUNTIF(INDEX($B:$B,5):B362,B362))</f>
        <v/>
      </c>
      <c r="D362" s="21"/>
      <c r="E362" s="13" t="str">
        <f t="shared" si="31"/>
        <v/>
      </c>
      <c r="F362" s="22" t="str">
        <f t="shared" si="32"/>
        <v/>
      </c>
      <c r="G362" s="14"/>
      <c r="H362" s="15" t="str">
        <f t="shared" si="33"/>
        <v/>
      </c>
      <c r="I362" s="23" t="str">
        <f t="shared" si="34"/>
        <v/>
      </c>
      <c r="J362" s="13" t="str">
        <f t="shared" si="35"/>
        <v/>
      </c>
      <c r="K362" s="24" t="str">
        <f>IF(B362="","",TRIM(IF(COUNTIF('Registru borderouri'!$B$5:$B$504,B362)=0,"Borderou inexistent în registru. ","")&amp;IF(AND(D362&lt;&gt;"",E362=""),"Cod necunoscut. ","")&amp;IF(N(G362)&lt;=0,"Lipsește cantitatea. ","")&amp;IF(AND(J362&lt;&gt;"",COUNTIF('Registru borderouri'!$B$5:$B$504,B362)&gt;0),IF(J362&lt;&gt;INDEX('Registru borderouri'!$H$5:$H$504,MATCH(B362,'Registru borderouri'!$B$5:$B$504,0)),"Produs de alt tip decât borderoul. ",""),"")))</f>
        <v/>
      </c>
    </row>
    <row r="363" spans="1:11" x14ac:dyDescent="0.2">
      <c r="A363" s="1" t="str">
        <f t="shared" si="30"/>
        <v/>
      </c>
      <c r="B363" s="21"/>
      <c r="C363" s="22" t="str">
        <f>IF(B363="","",COUNTIF(INDEX($B:$B,5):B363,B363))</f>
        <v/>
      </c>
      <c r="D363" s="21"/>
      <c r="E363" s="13" t="str">
        <f t="shared" si="31"/>
        <v/>
      </c>
      <c r="F363" s="22" t="str">
        <f t="shared" si="32"/>
        <v/>
      </c>
      <c r="G363" s="14"/>
      <c r="H363" s="15" t="str">
        <f t="shared" si="33"/>
        <v/>
      </c>
      <c r="I363" s="23" t="str">
        <f t="shared" si="34"/>
        <v/>
      </c>
      <c r="J363" s="13" t="str">
        <f t="shared" si="35"/>
        <v/>
      </c>
      <c r="K363" s="24" t="str">
        <f>IF(B363="","",TRIM(IF(COUNTIF('Registru borderouri'!$B$5:$B$504,B363)=0,"Borderou inexistent în registru. ","")&amp;IF(AND(D363&lt;&gt;"",E363=""),"Cod necunoscut. ","")&amp;IF(N(G363)&lt;=0,"Lipsește cantitatea. ","")&amp;IF(AND(J363&lt;&gt;"",COUNTIF('Registru borderouri'!$B$5:$B$504,B363)&gt;0),IF(J363&lt;&gt;INDEX('Registru borderouri'!$H$5:$H$504,MATCH(B363,'Registru borderouri'!$B$5:$B$504,0)),"Produs de alt tip decât borderoul. ",""),"")))</f>
        <v/>
      </c>
    </row>
    <row r="364" spans="1:11" x14ac:dyDescent="0.2">
      <c r="A364" s="1" t="str">
        <f t="shared" si="30"/>
        <v/>
      </c>
      <c r="B364" s="21"/>
      <c r="C364" s="22" t="str">
        <f>IF(B364="","",COUNTIF(INDEX($B:$B,5):B364,B364))</f>
        <v/>
      </c>
      <c r="D364" s="21"/>
      <c r="E364" s="13" t="str">
        <f t="shared" si="31"/>
        <v/>
      </c>
      <c r="F364" s="22" t="str">
        <f t="shared" si="32"/>
        <v/>
      </c>
      <c r="G364" s="14"/>
      <c r="H364" s="15" t="str">
        <f t="shared" si="33"/>
        <v/>
      </c>
      <c r="I364" s="23" t="str">
        <f t="shared" si="34"/>
        <v/>
      </c>
      <c r="J364" s="13" t="str">
        <f t="shared" si="35"/>
        <v/>
      </c>
      <c r="K364" s="24" t="str">
        <f>IF(B364="","",TRIM(IF(COUNTIF('Registru borderouri'!$B$5:$B$504,B364)=0,"Borderou inexistent în registru. ","")&amp;IF(AND(D364&lt;&gt;"",E364=""),"Cod necunoscut. ","")&amp;IF(N(G364)&lt;=0,"Lipsește cantitatea. ","")&amp;IF(AND(J364&lt;&gt;"",COUNTIF('Registru borderouri'!$B$5:$B$504,B364)&gt;0),IF(J364&lt;&gt;INDEX('Registru borderouri'!$H$5:$H$504,MATCH(B364,'Registru borderouri'!$B$5:$B$504,0)),"Produs de alt tip decât borderoul. ",""),"")))</f>
        <v/>
      </c>
    </row>
    <row r="365" spans="1:11" x14ac:dyDescent="0.2">
      <c r="A365" s="1" t="str">
        <f t="shared" si="30"/>
        <v/>
      </c>
      <c r="B365" s="21"/>
      <c r="C365" s="22" t="str">
        <f>IF(B365="","",COUNTIF(INDEX($B:$B,5):B365,B365))</f>
        <v/>
      </c>
      <c r="D365" s="21"/>
      <c r="E365" s="13" t="str">
        <f t="shared" si="31"/>
        <v/>
      </c>
      <c r="F365" s="22" t="str">
        <f t="shared" si="32"/>
        <v/>
      </c>
      <c r="G365" s="14"/>
      <c r="H365" s="15" t="str">
        <f t="shared" si="33"/>
        <v/>
      </c>
      <c r="I365" s="23" t="str">
        <f t="shared" si="34"/>
        <v/>
      </c>
      <c r="J365" s="13" t="str">
        <f t="shared" si="35"/>
        <v/>
      </c>
      <c r="K365" s="24" t="str">
        <f>IF(B365="","",TRIM(IF(COUNTIF('Registru borderouri'!$B$5:$B$504,B365)=0,"Borderou inexistent în registru. ","")&amp;IF(AND(D365&lt;&gt;"",E365=""),"Cod necunoscut. ","")&amp;IF(N(G365)&lt;=0,"Lipsește cantitatea. ","")&amp;IF(AND(J365&lt;&gt;"",COUNTIF('Registru borderouri'!$B$5:$B$504,B365)&gt;0),IF(J365&lt;&gt;INDEX('Registru borderouri'!$H$5:$H$504,MATCH(B365,'Registru borderouri'!$B$5:$B$504,0)),"Produs de alt tip decât borderoul. ",""),"")))</f>
        <v/>
      </c>
    </row>
    <row r="366" spans="1:11" x14ac:dyDescent="0.2">
      <c r="A366" s="1" t="str">
        <f t="shared" si="30"/>
        <v/>
      </c>
      <c r="B366" s="21"/>
      <c r="C366" s="22" t="str">
        <f>IF(B366="","",COUNTIF(INDEX($B:$B,5):B366,B366))</f>
        <v/>
      </c>
      <c r="D366" s="21"/>
      <c r="E366" s="13" t="str">
        <f t="shared" si="31"/>
        <v/>
      </c>
      <c r="F366" s="22" t="str">
        <f t="shared" si="32"/>
        <v/>
      </c>
      <c r="G366" s="14"/>
      <c r="H366" s="15" t="str">
        <f t="shared" si="33"/>
        <v/>
      </c>
      <c r="I366" s="23" t="str">
        <f t="shared" si="34"/>
        <v/>
      </c>
      <c r="J366" s="13" t="str">
        <f t="shared" si="35"/>
        <v/>
      </c>
      <c r="K366" s="24" t="str">
        <f>IF(B366="","",TRIM(IF(COUNTIF('Registru borderouri'!$B$5:$B$504,B366)=0,"Borderou inexistent în registru. ","")&amp;IF(AND(D366&lt;&gt;"",E366=""),"Cod necunoscut. ","")&amp;IF(N(G366)&lt;=0,"Lipsește cantitatea. ","")&amp;IF(AND(J366&lt;&gt;"",COUNTIF('Registru borderouri'!$B$5:$B$504,B366)&gt;0),IF(J366&lt;&gt;INDEX('Registru borderouri'!$H$5:$H$504,MATCH(B366,'Registru borderouri'!$B$5:$B$504,0)),"Produs de alt tip decât borderoul. ",""),"")))</f>
        <v/>
      </c>
    </row>
    <row r="367" spans="1:11" x14ac:dyDescent="0.2">
      <c r="A367" s="1" t="str">
        <f t="shared" si="30"/>
        <v/>
      </c>
      <c r="B367" s="21"/>
      <c r="C367" s="22" t="str">
        <f>IF(B367="","",COUNTIF(INDEX($B:$B,5):B367,B367))</f>
        <v/>
      </c>
      <c r="D367" s="21"/>
      <c r="E367" s="13" t="str">
        <f t="shared" si="31"/>
        <v/>
      </c>
      <c r="F367" s="22" t="str">
        <f t="shared" si="32"/>
        <v/>
      </c>
      <c r="G367" s="14"/>
      <c r="H367" s="15" t="str">
        <f t="shared" si="33"/>
        <v/>
      </c>
      <c r="I367" s="23" t="str">
        <f t="shared" si="34"/>
        <v/>
      </c>
      <c r="J367" s="13" t="str">
        <f t="shared" si="35"/>
        <v/>
      </c>
      <c r="K367" s="24" t="str">
        <f>IF(B367="","",TRIM(IF(COUNTIF('Registru borderouri'!$B$5:$B$504,B367)=0,"Borderou inexistent în registru. ","")&amp;IF(AND(D367&lt;&gt;"",E367=""),"Cod necunoscut. ","")&amp;IF(N(G367)&lt;=0,"Lipsește cantitatea. ","")&amp;IF(AND(J367&lt;&gt;"",COUNTIF('Registru borderouri'!$B$5:$B$504,B367)&gt;0),IF(J367&lt;&gt;INDEX('Registru borderouri'!$H$5:$H$504,MATCH(B367,'Registru borderouri'!$B$5:$B$504,0)),"Produs de alt tip decât borderoul. ",""),"")))</f>
        <v/>
      </c>
    </row>
    <row r="368" spans="1:11" x14ac:dyDescent="0.2">
      <c r="A368" s="1" t="str">
        <f t="shared" si="30"/>
        <v/>
      </c>
      <c r="B368" s="21"/>
      <c r="C368" s="22" t="str">
        <f>IF(B368="","",COUNTIF(INDEX($B:$B,5):B368,B368))</f>
        <v/>
      </c>
      <c r="D368" s="21"/>
      <c r="E368" s="13" t="str">
        <f t="shared" si="31"/>
        <v/>
      </c>
      <c r="F368" s="22" t="str">
        <f t="shared" si="32"/>
        <v/>
      </c>
      <c r="G368" s="14"/>
      <c r="H368" s="15" t="str">
        <f t="shared" si="33"/>
        <v/>
      </c>
      <c r="I368" s="23" t="str">
        <f t="shared" si="34"/>
        <v/>
      </c>
      <c r="J368" s="13" t="str">
        <f t="shared" si="35"/>
        <v/>
      </c>
      <c r="K368" s="24" t="str">
        <f>IF(B368="","",TRIM(IF(COUNTIF('Registru borderouri'!$B$5:$B$504,B368)=0,"Borderou inexistent în registru. ","")&amp;IF(AND(D368&lt;&gt;"",E368=""),"Cod necunoscut. ","")&amp;IF(N(G368)&lt;=0,"Lipsește cantitatea. ","")&amp;IF(AND(J368&lt;&gt;"",COUNTIF('Registru borderouri'!$B$5:$B$504,B368)&gt;0),IF(J368&lt;&gt;INDEX('Registru borderouri'!$H$5:$H$504,MATCH(B368,'Registru borderouri'!$B$5:$B$504,0)),"Produs de alt tip decât borderoul. ",""),"")))</f>
        <v/>
      </c>
    </row>
    <row r="369" spans="1:11" x14ac:dyDescent="0.2">
      <c r="A369" s="1" t="str">
        <f t="shared" si="30"/>
        <v/>
      </c>
      <c r="B369" s="21"/>
      <c r="C369" s="22" t="str">
        <f>IF(B369="","",COUNTIF(INDEX($B:$B,5):B369,B369))</f>
        <v/>
      </c>
      <c r="D369" s="21"/>
      <c r="E369" s="13" t="str">
        <f t="shared" si="31"/>
        <v/>
      </c>
      <c r="F369" s="22" t="str">
        <f t="shared" si="32"/>
        <v/>
      </c>
      <c r="G369" s="14"/>
      <c r="H369" s="15" t="str">
        <f t="shared" si="33"/>
        <v/>
      </c>
      <c r="I369" s="23" t="str">
        <f t="shared" si="34"/>
        <v/>
      </c>
      <c r="J369" s="13" t="str">
        <f t="shared" si="35"/>
        <v/>
      </c>
      <c r="K369" s="24" t="str">
        <f>IF(B369="","",TRIM(IF(COUNTIF('Registru borderouri'!$B$5:$B$504,B369)=0,"Borderou inexistent în registru. ","")&amp;IF(AND(D369&lt;&gt;"",E369=""),"Cod necunoscut. ","")&amp;IF(N(G369)&lt;=0,"Lipsește cantitatea. ","")&amp;IF(AND(J369&lt;&gt;"",COUNTIF('Registru borderouri'!$B$5:$B$504,B369)&gt;0),IF(J369&lt;&gt;INDEX('Registru borderouri'!$H$5:$H$504,MATCH(B369,'Registru borderouri'!$B$5:$B$504,0)),"Produs de alt tip decât borderoul. ",""),"")))</f>
        <v/>
      </c>
    </row>
    <row r="370" spans="1:11" x14ac:dyDescent="0.2">
      <c r="A370" s="1" t="str">
        <f t="shared" si="30"/>
        <v/>
      </c>
      <c r="B370" s="21"/>
      <c r="C370" s="22" t="str">
        <f>IF(B370="","",COUNTIF(INDEX($B:$B,5):B370,B370))</f>
        <v/>
      </c>
      <c r="D370" s="21"/>
      <c r="E370" s="13" t="str">
        <f t="shared" si="31"/>
        <v/>
      </c>
      <c r="F370" s="22" t="str">
        <f t="shared" si="32"/>
        <v/>
      </c>
      <c r="G370" s="14"/>
      <c r="H370" s="15" t="str">
        <f t="shared" si="33"/>
        <v/>
      </c>
      <c r="I370" s="23" t="str">
        <f t="shared" si="34"/>
        <v/>
      </c>
      <c r="J370" s="13" t="str">
        <f t="shared" si="35"/>
        <v/>
      </c>
      <c r="K370" s="24" t="str">
        <f>IF(B370="","",TRIM(IF(COUNTIF('Registru borderouri'!$B$5:$B$504,B370)=0,"Borderou inexistent în registru. ","")&amp;IF(AND(D370&lt;&gt;"",E370=""),"Cod necunoscut. ","")&amp;IF(N(G370)&lt;=0,"Lipsește cantitatea. ","")&amp;IF(AND(J370&lt;&gt;"",COUNTIF('Registru borderouri'!$B$5:$B$504,B370)&gt;0),IF(J370&lt;&gt;INDEX('Registru borderouri'!$H$5:$H$504,MATCH(B370,'Registru borderouri'!$B$5:$B$504,0)),"Produs de alt tip decât borderoul. ",""),"")))</f>
        <v/>
      </c>
    </row>
    <row r="371" spans="1:11" x14ac:dyDescent="0.2">
      <c r="A371" s="1" t="str">
        <f t="shared" si="30"/>
        <v/>
      </c>
      <c r="B371" s="21"/>
      <c r="C371" s="22" t="str">
        <f>IF(B371="","",COUNTIF(INDEX($B:$B,5):B371,B371))</f>
        <v/>
      </c>
      <c r="D371" s="21"/>
      <c r="E371" s="13" t="str">
        <f t="shared" si="31"/>
        <v/>
      </c>
      <c r="F371" s="22" t="str">
        <f t="shared" si="32"/>
        <v/>
      </c>
      <c r="G371" s="14"/>
      <c r="H371" s="15" t="str">
        <f t="shared" si="33"/>
        <v/>
      </c>
      <c r="I371" s="23" t="str">
        <f t="shared" si="34"/>
        <v/>
      </c>
      <c r="J371" s="13" t="str">
        <f t="shared" si="35"/>
        <v/>
      </c>
      <c r="K371" s="24" t="str">
        <f>IF(B371="","",TRIM(IF(COUNTIF('Registru borderouri'!$B$5:$B$504,B371)=0,"Borderou inexistent în registru. ","")&amp;IF(AND(D371&lt;&gt;"",E371=""),"Cod necunoscut. ","")&amp;IF(N(G371)&lt;=0,"Lipsește cantitatea. ","")&amp;IF(AND(J371&lt;&gt;"",COUNTIF('Registru borderouri'!$B$5:$B$504,B371)&gt;0),IF(J371&lt;&gt;INDEX('Registru borderouri'!$H$5:$H$504,MATCH(B371,'Registru borderouri'!$B$5:$B$504,0)),"Produs de alt tip decât borderoul. ",""),"")))</f>
        <v/>
      </c>
    </row>
    <row r="372" spans="1:11" x14ac:dyDescent="0.2">
      <c r="A372" s="1" t="str">
        <f t="shared" si="30"/>
        <v/>
      </c>
      <c r="B372" s="21"/>
      <c r="C372" s="22" t="str">
        <f>IF(B372="","",COUNTIF(INDEX($B:$B,5):B372,B372))</f>
        <v/>
      </c>
      <c r="D372" s="21"/>
      <c r="E372" s="13" t="str">
        <f t="shared" si="31"/>
        <v/>
      </c>
      <c r="F372" s="22" t="str">
        <f t="shared" si="32"/>
        <v/>
      </c>
      <c r="G372" s="14"/>
      <c r="H372" s="15" t="str">
        <f t="shared" si="33"/>
        <v/>
      </c>
      <c r="I372" s="23" t="str">
        <f t="shared" si="34"/>
        <v/>
      </c>
      <c r="J372" s="13" t="str">
        <f t="shared" si="35"/>
        <v/>
      </c>
      <c r="K372" s="24" t="str">
        <f>IF(B372="","",TRIM(IF(COUNTIF('Registru borderouri'!$B$5:$B$504,B372)=0,"Borderou inexistent în registru. ","")&amp;IF(AND(D372&lt;&gt;"",E372=""),"Cod necunoscut. ","")&amp;IF(N(G372)&lt;=0,"Lipsește cantitatea. ","")&amp;IF(AND(J372&lt;&gt;"",COUNTIF('Registru borderouri'!$B$5:$B$504,B372)&gt;0),IF(J372&lt;&gt;INDEX('Registru borderouri'!$H$5:$H$504,MATCH(B372,'Registru borderouri'!$B$5:$B$504,0)),"Produs de alt tip decât borderoul. ",""),"")))</f>
        <v/>
      </c>
    </row>
    <row r="373" spans="1:11" x14ac:dyDescent="0.2">
      <c r="A373" s="1" t="str">
        <f t="shared" si="30"/>
        <v/>
      </c>
      <c r="B373" s="21"/>
      <c r="C373" s="22" t="str">
        <f>IF(B373="","",COUNTIF(INDEX($B:$B,5):B373,B373))</f>
        <v/>
      </c>
      <c r="D373" s="21"/>
      <c r="E373" s="13" t="str">
        <f t="shared" si="31"/>
        <v/>
      </c>
      <c r="F373" s="22" t="str">
        <f t="shared" si="32"/>
        <v/>
      </c>
      <c r="G373" s="14"/>
      <c r="H373" s="15" t="str">
        <f t="shared" si="33"/>
        <v/>
      </c>
      <c r="I373" s="23" t="str">
        <f t="shared" si="34"/>
        <v/>
      </c>
      <c r="J373" s="13" t="str">
        <f t="shared" si="35"/>
        <v/>
      </c>
      <c r="K373" s="24" t="str">
        <f>IF(B373="","",TRIM(IF(COUNTIF('Registru borderouri'!$B$5:$B$504,B373)=0,"Borderou inexistent în registru. ","")&amp;IF(AND(D373&lt;&gt;"",E373=""),"Cod necunoscut. ","")&amp;IF(N(G373)&lt;=0,"Lipsește cantitatea. ","")&amp;IF(AND(J373&lt;&gt;"",COUNTIF('Registru borderouri'!$B$5:$B$504,B373)&gt;0),IF(J373&lt;&gt;INDEX('Registru borderouri'!$H$5:$H$504,MATCH(B373,'Registru borderouri'!$B$5:$B$504,0)),"Produs de alt tip decât borderoul. ",""),"")))</f>
        <v/>
      </c>
    </row>
    <row r="374" spans="1:11" x14ac:dyDescent="0.2">
      <c r="A374" s="1" t="str">
        <f t="shared" si="30"/>
        <v/>
      </c>
      <c r="B374" s="21"/>
      <c r="C374" s="22" t="str">
        <f>IF(B374="","",COUNTIF(INDEX($B:$B,5):B374,B374))</f>
        <v/>
      </c>
      <c r="D374" s="21"/>
      <c r="E374" s="13" t="str">
        <f t="shared" si="31"/>
        <v/>
      </c>
      <c r="F374" s="22" t="str">
        <f t="shared" si="32"/>
        <v/>
      </c>
      <c r="G374" s="14"/>
      <c r="H374" s="15" t="str">
        <f t="shared" si="33"/>
        <v/>
      </c>
      <c r="I374" s="23" t="str">
        <f t="shared" si="34"/>
        <v/>
      </c>
      <c r="J374" s="13" t="str">
        <f t="shared" si="35"/>
        <v/>
      </c>
      <c r="K374" s="24" t="str">
        <f>IF(B374="","",TRIM(IF(COUNTIF('Registru borderouri'!$B$5:$B$504,B374)=0,"Borderou inexistent în registru. ","")&amp;IF(AND(D374&lt;&gt;"",E374=""),"Cod necunoscut. ","")&amp;IF(N(G374)&lt;=0,"Lipsește cantitatea. ","")&amp;IF(AND(J374&lt;&gt;"",COUNTIF('Registru borderouri'!$B$5:$B$504,B374)&gt;0),IF(J374&lt;&gt;INDEX('Registru borderouri'!$H$5:$H$504,MATCH(B374,'Registru borderouri'!$B$5:$B$504,0)),"Produs de alt tip decât borderoul. ",""),"")))</f>
        <v/>
      </c>
    </row>
    <row r="375" spans="1:11" x14ac:dyDescent="0.2">
      <c r="A375" s="1" t="str">
        <f t="shared" si="30"/>
        <v/>
      </c>
      <c r="B375" s="21"/>
      <c r="C375" s="22" t="str">
        <f>IF(B375="","",COUNTIF(INDEX($B:$B,5):B375,B375))</f>
        <v/>
      </c>
      <c r="D375" s="21"/>
      <c r="E375" s="13" t="str">
        <f t="shared" si="31"/>
        <v/>
      </c>
      <c r="F375" s="22" t="str">
        <f t="shared" si="32"/>
        <v/>
      </c>
      <c r="G375" s="14"/>
      <c r="H375" s="15" t="str">
        <f t="shared" si="33"/>
        <v/>
      </c>
      <c r="I375" s="23" t="str">
        <f t="shared" si="34"/>
        <v/>
      </c>
      <c r="J375" s="13" t="str">
        <f t="shared" si="35"/>
        <v/>
      </c>
      <c r="K375" s="24" t="str">
        <f>IF(B375="","",TRIM(IF(COUNTIF('Registru borderouri'!$B$5:$B$504,B375)=0,"Borderou inexistent în registru. ","")&amp;IF(AND(D375&lt;&gt;"",E375=""),"Cod necunoscut. ","")&amp;IF(N(G375)&lt;=0,"Lipsește cantitatea. ","")&amp;IF(AND(J375&lt;&gt;"",COUNTIF('Registru borderouri'!$B$5:$B$504,B375)&gt;0),IF(J375&lt;&gt;INDEX('Registru borderouri'!$H$5:$H$504,MATCH(B375,'Registru borderouri'!$B$5:$B$504,0)),"Produs de alt tip decât borderoul. ",""),"")))</f>
        <v/>
      </c>
    </row>
    <row r="376" spans="1:11" x14ac:dyDescent="0.2">
      <c r="A376" s="1" t="str">
        <f t="shared" si="30"/>
        <v/>
      </c>
      <c r="B376" s="21"/>
      <c r="C376" s="22" t="str">
        <f>IF(B376="","",COUNTIF(INDEX($B:$B,5):B376,B376))</f>
        <v/>
      </c>
      <c r="D376" s="21"/>
      <c r="E376" s="13" t="str">
        <f t="shared" si="31"/>
        <v/>
      </c>
      <c r="F376" s="22" t="str">
        <f t="shared" si="32"/>
        <v/>
      </c>
      <c r="G376" s="14"/>
      <c r="H376" s="15" t="str">
        <f t="shared" si="33"/>
        <v/>
      </c>
      <c r="I376" s="23" t="str">
        <f t="shared" si="34"/>
        <v/>
      </c>
      <c r="J376" s="13" t="str">
        <f t="shared" si="35"/>
        <v/>
      </c>
      <c r="K376" s="24" t="str">
        <f>IF(B376="","",TRIM(IF(COUNTIF('Registru borderouri'!$B$5:$B$504,B376)=0,"Borderou inexistent în registru. ","")&amp;IF(AND(D376&lt;&gt;"",E376=""),"Cod necunoscut. ","")&amp;IF(N(G376)&lt;=0,"Lipsește cantitatea. ","")&amp;IF(AND(J376&lt;&gt;"",COUNTIF('Registru borderouri'!$B$5:$B$504,B376)&gt;0),IF(J376&lt;&gt;INDEX('Registru borderouri'!$H$5:$H$504,MATCH(B376,'Registru borderouri'!$B$5:$B$504,0)),"Produs de alt tip decât borderoul. ",""),"")))</f>
        <v/>
      </c>
    </row>
    <row r="377" spans="1:11" x14ac:dyDescent="0.2">
      <c r="A377" s="1" t="str">
        <f t="shared" si="30"/>
        <v/>
      </c>
      <c r="B377" s="21"/>
      <c r="C377" s="22" t="str">
        <f>IF(B377="","",COUNTIF(INDEX($B:$B,5):B377,B377))</f>
        <v/>
      </c>
      <c r="D377" s="21"/>
      <c r="E377" s="13" t="str">
        <f t="shared" si="31"/>
        <v/>
      </c>
      <c r="F377" s="22" t="str">
        <f t="shared" si="32"/>
        <v/>
      </c>
      <c r="G377" s="14"/>
      <c r="H377" s="15" t="str">
        <f t="shared" si="33"/>
        <v/>
      </c>
      <c r="I377" s="23" t="str">
        <f t="shared" si="34"/>
        <v/>
      </c>
      <c r="J377" s="13" t="str">
        <f t="shared" si="35"/>
        <v/>
      </c>
      <c r="K377" s="24" t="str">
        <f>IF(B377="","",TRIM(IF(COUNTIF('Registru borderouri'!$B$5:$B$504,B377)=0,"Borderou inexistent în registru. ","")&amp;IF(AND(D377&lt;&gt;"",E377=""),"Cod necunoscut. ","")&amp;IF(N(G377)&lt;=0,"Lipsește cantitatea. ","")&amp;IF(AND(J377&lt;&gt;"",COUNTIF('Registru borderouri'!$B$5:$B$504,B377)&gt;0),IF(J377&lt;&gt;INDEX('Registru borderouri'!$H$5:$H$504,MATCH(B377,'Registru borderouri'!$B$5:$B$504,0)),"Produs de alt tip decât borderoul. ",""),"")))</f>
        <v/>
      </c>
    </row>
    <row r="378" spans="1:11" x14ac:dyDescent="0.2">
      <c r="A378" s="1" t="str">
        <f t="shared" si="30"/>
        <v/>
      </c>
      <c r="B378" s="21"/>
      <c r="C378" s="22" t="str">
        <f>IF(B378="","",COUNTIF(INDEX($B:$B,5):B378,B378))</f>
        <v/>
      </c>
      <c r="D378" s="21"/>
      <c r="E378" s="13" t="str">
        <f t="shared" si="31"/>
        <v/>
      </c>
      <c r="F378" s="22" t="str">
        <f t="shared" si="32"/>
        <v/>
      </c>
      <c r="G378" s="14"/>
      <c r="H378" s="15" t="str">
        <f t="shared" si="33"/>
        <v/>
      </c>
      <c r="I378" s="23" t="str">
        <f t="shared" si="34"/>
        <v/>
      </c>
      <c r="J378" s="13" t="str">
        <f t="shared" si="35"/>
        <v/>
      </c>
      <c r="K378" s="24" t="str">
        <f>IF(B378="","",TRIM(IF(COUNTIF('Registru borderouri'!$B$5:$B$504,B378)=0,"Borderou inexistent în registru. ","")&amp;IF(AND(D378&lt;&gt;"",E378=""),"Cod necunoscut. ","")&amp;IF(N(G378)&lt;=0,"Lipsește cantitatea. ","")&amp;IF(AND(J378&lt;&gt;"",COUNTIF('Registru borderouri'!$B$5:$B$504,B378)&gt;0),IF(J378&lt;&gt;INDEX('Registru borderouri'!$H$5:$H$504,MATCH(B378,'Registru borderouri'!$B$5:$B$504,0)),"Produs de alt tip decât borderoul. ",""),"")))</f>
        <v/>
      </c>
    </row>
    <row r="379" spans="1:11" x14ac:dyDescent="0.2">
      <c r="A379" s="1" t="str">
        <f t="shared" si="30"/>
        <v/>
      </c>
      <c r="B379" s="21"/>
      <c r="C379" s="22" t="str">
        <f>IF(B379="","",COUNTIF(INDEX($B:$B,5):B379,B379))</f>
        <v/>
      </c>
      <c r="D379" s="21"/>
      <c r="E379" s="13" t="str">
        <f t="shared" si="31"/>
        <v/>
      </c>
      <c r="F379" s="22" t="str">
        <f t="shared" si="32"/>
        <v/>
      </c>
      <c r="G379" s="14"/>
      <c r="H379" s="15" t="str">
        <f t="shared" si="33"/>
        <v/>
      </c>
      <c r="I379" s="23" t="str">
        <f t="shared" si="34"/>
        <v/>
      </c>
      <c r="J379" s="13" t="str">
        <f t="shared" si="35"/>
        <v/>
      </c>
      <c r="K379" s="24" t="str">
        <f>IF(B379="","",TRIM(IF(COUNTIF('Registru borderouri'!$B$5:$B$504,B379)=0,"Borderou inexistent în registru. ","")&amp;IF(AND(D379&lt;&gt;"",E379=""),"Cod necunoscut. ","")&amp;IF(N(G379)&lt;=0,"Lipsește cantitatea. ","")&amp;IF(AND(J379&lt;&gt;"",COUNTIF('Registru borderouri'!$B$5:$B$504,B379)&gt;0),IF(J379&lt;&gt;INDEX('Registru borderouri'!$H$5:$H$504,MATCH(B379,'Registru borderouri'!$B$5:$B$504,0)),"Produs de alt tip decât borderoul. ",""),"")))</f>
        <v/>
      </c>
    </row>
    <row r="380" spans="1:11" x14ac:dyDescent="0.2">
      <c r="A380" s="1" t="str">
        <f t="shared" si="30"/>
        <v/>
      </c>
      <c r="B380" s="21"/>
      <c r="C380" s="22" t="str">
        <f>IF(B380="","",COUNTIF(INDEX($B:$B,5):B380,B380))</f>
        <v/>
      </c>
      <c r="D380" s="21"/>
      <c r="E380" s="13" t="str">
        <f t="shared" si="31"/>
        <v/>
      </c>
      <c r="F380" s="22" t="str">
        <f t="shared" si="32"/>
        <v/>
      </c>
      <c r="G380" s="14"/>
      <c r="H380" s="15" t="str">
        <f t="shared" si="33"/>
        <v/>
      </c>
      <c r="I380" s="23" t="str">
        <f t="shared" si="34"/>
        <v/>
      </c>
      <c r="J380" s="13" t="str">
        <f t="shared" si="35"/>
        <v/>
      </c>
      <c r="K380" s="24" t="str">
        <f>IF(B380="","",TRIM(IF(COUNTIF('Registru borderouri'!$B$5:$B$504,B380)=0,"Borderou inexistent în registru. ","")&amp;IF(AND(D380&lt;&gt;"",E380=""),"Cod necunoscut. ","")&amp;IF(N(G380)&lt;=0,"Lipsește cantitatea. ","")&amp;IF(AND(J380&lt;&gt;"",COUNTIF('Registru borderouri'!$B$5:$B$504,B380)&gt;0),IF(J380&lt;&gt;INDEX('Registru borderouri'!$H$5:$H$504,MATCH(B380,'Registru borderouri'!$B$5:$B$504,0)),"Produs de alt tip decât borderoul. ",""),"")))</f>
        <v/>
      </c>
    </row>
    <row r="381" spans="1:11" x14ac:dyDescent="0.2">
      <c r="A381" s="1" t="str">
        <f t="shared" si="30"/>
        <v/>
      </c>
      <c r="B381" s="21"/>
      <c r="C381" s="22" t="str">
        <f>IF(B381="","",COUNTIF(INDEX($B:$B,5):B381,B381))</f>
        <v/>
      </c>
      <c r="D381" s="21"/>
      <c r="E381" s="13" t="str">
        <f t="shared" si="31"/>
        <v/>
      </c>
      <c r="F381" s="22" t="str">
        <f t="shared" si="32"/>
        <v/>
      </c>
      <c r="G381" s="14"/>
      <c r="H381" s="15" t="str">
        <f t="shared" si="33"/>
        <v/>
      </c>
      <c r="I381" s="23" t="str">
        <f t="shared" si="34"/>
        <v/>
      </c>
      <c r="J381" s="13" t="str">
        <f t="shared" si="35"/>
        <v/>
      </c>
      <c r="K381" s="24" t="str">
        <f>IF(B381="","",TRIM(IF(COUNTIF('Registru borderouri'!$B$5:$B$504,B381)=0,"Borderou inexistent în registru. ","")&amp;IF(AND(D381&lt;&gt;"",E381=""),"Cod necunoscut. ","")&amp;IF(N(G381)&lt;=0,"Lipsește cantitatea. ","")&amp;IF(AND(J381&lt;&gt;"",COUNTIF('Registru borderouri'!$B$5:$B$504,B381)&gt;0),IF(J381&lt;&gt;INDEX('Registru borderouri'!$H$5:$H$504,MATCH(B381,'Registru borderouri'!$B$5:$B$504,0)),"Produs de alt tip decât borderoul. ",""),"")))</f>
        <v/>
      </c>
    </row>
    <row r="382" spans="1:11" x14ac:dyDescent="0.2">
      <c r="A382" s="1" t="str">
        <f t="shared" si="30"/>
        <v/>
      </c>
      <c r="B382" s="21"/>
      <c r="C382" s="22" t="str">
        <f>IF(B382="","",COUNTIF(INDEX($B:$B,5):B382,B382))</f>
        <v/>
      </c>
      <c r="D382" s="21"/>
      <c r="E382" s="13" t="str">
        <f t="shared" si="31"/>
        <v/>
      </c>
      <c r="F382" s="22" t="str">
        <f t="shared" si="32"/>
        <v/>
      </c>
      <c r="G382" s="14"/>
      <c r="H382" s="15" t="str">
        <f t="shared" si="33"/>
        <v/>
      </c>
      <c r="I382" s="23" t="str">
        <f t="shared" si="34"/>
        <v/>
      </c>
      <c r="J382" s="13" t="str">
        <f t="shared" si="35"/>
        <v/>
      </c>
      <c r="K382" s="24" t="str">
        <f>IF(B382="","",TRIM(IF(COUNTIF('Registru borderouri'!$B$5:$B$504,B382)=0,"Borderou inexistent în registru. ","")&amp;IF(AND(D382&lt;&gt;"",E382=""),"Cod necunoscut. ","")&amp;IF(N(G382)&lt;=0,"Lipsește cantitatea. ","")&amp;IF(AND(J382&lt;&gt;"",COUNTIF('Registru borderouri'!$B$5:$B$504,B382)&gt;0),IF(J382&lt;&gt;INDEX('Registru borderouri'!$H$5:$H$504,MATCH(B382,'Registru borderouri'!$B$5:$B$504,0)),"Produs de alt tip decât borderoul. ",""),"")))</f>
        <v/>
      </c>
    </row>
    <row r="383" spans="1:11" x14ac:dyDescent="0.2">
      <c r="A383" s="1" t="str">
        <f t="shared" si="30"/>
        <v/>
      </c>
      <c r="B383" s="21"/>
      <c r="C383" s="22" t="str">
        <f>IF(B383="","",COUNTIF(INDEX($B:$B,5):B383,B383))</f>
        <v/>
      </c>
      <c r="D383" s="21"/>
      <c r="E383" s="13" t="str">
        <f t="shared" si="31"/>
        <v/>
      </c>
      <c r="F383" s="22" t="str">
        <f t="shared" si="32"/>
        <v/>
      </c>
      <c r="G383" s="14"/>
      <c r="H383" s="15" t="str">
        <f t="shared" si="33"/>
        <v/>
      </c>
      <c r="I383" s="23" t="str">
        <f t="shared" si="34"/>
        <v/>
      </c>
      <c r="J383" s="13" t="str">
        <f t="shared" si="35"/>
        <v/>
      </c>
      <c r="K383" s="24" t="str">
        <f>IF(B383="","",TRIM(IF(COUNTIF('Registru borderouri'!$B$5:$B$504,B383)=0,"Borderou inexistent în registru. ","")&amp;IF(AND(D383&lt;&gt;"",E383=""),"Cod necunoscut. ","")&amp;IF(N(G383)&lt;=0,"Lipsește cantitatea. ","")&amp;IF(AND(J383&lt;&gt;"",COUNTIF('Registru borderouri'!$B$5:$B$504,B383)&gt;0),IF(J383&lt;&gt;INDEX('Registru borderouri'!$H$5:$H$504,MATCH(B383,'Registru borderouri'!$B$5:$B$504,0)),"Produs de alt tip decât borderoul. ",""),"")))</f>
        <v/>
      </c>
    </row>
    <row r="384" spans="1:11" x14ac:dyDescent="0.2">
      <c r="A384" s="1" t="str">
        <f t="shared" si="30"/>
        <v/>
      </c>
      <c r="B384" s="21"/>
      <c r="C384" s="22" t="str">
        <f>IF(B384="","",COUNTIF(INDEX($B:$B,5):B384,B384))</f>
        <v/>
      </c>
      <c r="D384" s="21"/>
      <c r="E384" s="13" t="str">
        <f t="shared" si="31"/>
        <v/>
      </c>
      <c r="F384" s="22" t="str">
        <f t="shared" si="32"/>
        <v/>
      </c>
      <c r="G384" s="14"/>
      <c r="H384" s="15" t="str">
        <f t="shared" si="33"/>
        <v/>
      </c>
      <c r="I384" s="23" t="str">
        <f t="shared" si="34"/>
        <v/>
      </c>
      <c r="J384" s="13" t="str">
        <f t="shared" si="35"/>
        <v/>
      </c>
      <c r="K384" s="24" t="str">
        <f>IF(B384="","",TRIM(IF(COUNTIF('Registru borderouri'!$B$5:$B$504,B384)=0,"Borderou inexistent în registru. ","")&amp;IF(AND(D384&lt;&gt;"",E384=""),"Cod necunoscut. ","")&amp;IF(N(G384)&lt;=0,"Lipsește cantitatea. ","")&amp;IF(AND(J384&lt;&gt;"",COUNTIF('Registru borderouri'!$B$5:$B$504,B384)&gt;0),IF(J384&lt;&gt;INDEX('Registru borderouri'!$H$5:$H$504,MATCH(B384,'Registru borderouri'!$B$5:$B$504,0)),"Produs de alt tip decât borderoul. ",""),"")))</f>
        <v/>
      </c>
    </row>
    <row r="385" spans="1:11" x14ac:dyDescent="0.2">
      <c r="A385" s="1" t="str">
        <f t="shared" si="30"/>
        <v/>
      </c>
      <c r="B385" s="21"/>
      <c r="C385" s="22" t="str">
        <f>IF(B385="","",COUNTIF(INDEX($B:$B,5):B385,B385))</f>
        <v/>
      </c>
      <c r="D385" s="21"/>
      <c r="E385" s="13" t="str">
        <f t="shared" si="31"/>
        <v/>
      </c>
      <c r="F385" s="22" t="str">
        <f t="shared" si="32"/>
        <v/>
      </c>
      <c r="G385" s="14"/>
      <c r="H385" s="15" t="str">
        <f t="shared" si="33"/>
        <v/>
      </c>
      <c r="I385" s="23" t="str">
        <f t="shared" si="34"/>
        <v/>
      </c>
      <c r="J385" s="13" t="str">
        <f t="shared" si="35"/>
        <v/>
      </c>
      <c r="K385" s="24" t="str">
        <f>IF(B385="","",TRIM(IF(COUNTIF('Registru borderouri'!$B$5:$B$504,B385)=0,"Borderou inexistent în registru. ","")&amp;IF(AND(D385&lt;&gt;"",E385=""),"Cod necunoscut. ","")&amp;IF(N(G385)&lt;=0,"Lipsește cantitatea. ","")&amp;IF(AND(J385&lt;&gt;"",COUNTIF('Registru borderouri'!$B$5:$B$504,B385)&gt;0),IF(J385&lt;&gt;INDEX('Registru borderouri'!$H$5:$H$504,MATCH(B385,'Registru borderouri'!$B$5:$B$504,0)),"Produs de alt tip decât borderoul. ",""),"")))</f>
        <v/>
      </c>
    </row>
    <row r="386" spans="1:11" x14ac:dyDescent="0.2">
      <c r="A386" s="1" t="str">
        <f t="shared" si="30"/>
        <v/>
      </c>
      <c r="B386" s="21"/>
      <c r="C386" s="22" t="str">
        <f>IF(B386="","",COUNTIF(INDEX($B:$B,5):B386,B386))</f>
        <v/>
      </c>
      <c r="D386" s="21"/>
      <c r="E386" s="13" t="str">
        <f t="shared" si="31"/>
        <v/>
      </c>
      <c r="F386" s="22" t="str">
        <f t="shared" si="32"/>
        <v/>
      </c>
      <c r="G386" s="14"/>
      <c r="H386" s="15" t="str">
        <f t="shared" si="33"/>
        <v/>
      </c>
      <c r="I386" s="23" t="str">
        <f t="shared" si="34"/>
        <v/>
      </c>
      <c r="J386" s="13" t="str">
        <f t="shared" si="35"/>
        <v/>
      </c>
      <c r="K386" s="24" t="str">
        <f>IF(B386="","",TRIM(IF(COUNTIF('Registru borderouri'!$B$5:$B$504,B386)=0,"Borderou inexistent în registru. ","")&amp;IF(AND(D386&lt;&gt;"",E386=""),"Cod necunoscut. ","")&amp;IF(N(G386)&lt;=0,"Lipsește cantitatea. ","")&amp;IF(AND(J386&lt;&gt;"",COUNTIF('Registru borderouri'!$B$5:$B$504,B386)&gt;0),IF(J386&lt;&gt;INDEX('Registru borderouri'!$H$5:$H$504,MATCH(B386,'Registru borderouri'!$B$5:$B$504,0)),"Produs de alt tip decât borderoul. ",""),"")))</f>
        <v/>
      </c>
    </row>
    <row r="387" spans="1:11" x14ac:dyDescent="0.2">
      <c r="A387" s="1" t="str">
        <f t="shared" si="30"/>
        <v/>
      </c>
      <c r="B387" s="21"/>
      <c r="C387" s="22" t="str">
        <f>IF(B387="","",COUNTIF(INDEX($B:$B,5):B387,B387))</f>
        <v/>
      </c>
      <c r="D387" s="21"/>
      <c r="E387" s="13" t="str">
        <f t="shared" si="31"/>
        <v/>
      </c>
      <c r="F387" s="22" t="str">
        <f t="shared" si="32"/>
        <v/>
      </c>
      <c r="G387" s="14"/>
      <c r="H387" s="15" t="str">
        <f t="shared" si="33"/>
        <v/>
      </c>
      <c r="I387" s="23" t="str">
        <f t="shared" si="34"/>
        <v/>
      </c>
      <c r="J387" s="13" t="str">
        <f t="shared" si="35"/>
        <v/>
      </c>
      <c r="K387" s="24" t="str">
        <f>IF(B387="","",TRIM(IF(COUNTIF('Registru borderouri'!$B$5:$B$504,B387)=0,"Borderou inexistent în registru. ","")&amp;IF(AND(D387&lt;&gt;"",E387=""),"Cod necunoscut. ","")&amp;IF(N(G387)&lt;=0,"Lipsește cantitatea. ","")&amp;IF(AND(J387&lt;&gt;"",COUNTIF('Registru borderouri'!$B$5:$B$504,B387)&gt;0),IF(J387&lt;&gt;INDEX('Registru borderouri'!$H$5:$H$504,MATCH(B387,'Registru borderouri'!$B$5:$B$504,0)),"Produs de alt tip decât borderoul. ",""),"")))</f>
        <v/>
      </c>
    </row>
    <row r="388" spans="1:11" x14ac:dyDescent="0.2">
      <c r="A388" s="1" t="str">
        <f t="shared" si="30"/>
        <v/>
      </c>
      <c r="B388" s="21"/>
      <c r="C388" s="22" t="str">
        <f>IF(B388="","",COUNTIF(INDEX($B:$B,5):B388,B388))</f>
        <v/>
      </c>
      <c r="D388" s="21"/>
      <c r="E388" s="13" t="str">
        <f t="shared" si="31"/>
        <v/>
      </c>
      <c r="F388" s="22" t="str">
        <f t="shared" si="32"/>
        <v/>
      </c>
      <c r="G388" s="14"/>
      <c r="H388" s="15" t="str">
        <f t="shared" si="33"/>
        <v/>
      </c>
      <c r="I388" s="23" t="str">
        <f t="shared" si="34"/>
        <v/>
      </c>
      <c r="J388" s="13" t="str">
        <f t="shared" si="35"/>
        <v/>
      </c>
      <c r="K388" s="24" t="str">
        <f>IF(B388="","",TRIM(IF(COUNTIF('Registru borderouri'!$B$5:$B$504,B388)=0,"Borderou inexistent în registru. ","")&amp;IF(AND(D388&lt;&gt;"",E388=""),"Cod necunoscut. ","")&amp;IF(N(G388)&lt;=0,"Lipsește cantitatea. ","")&amp;IF(AND(J388&lt;&gt;"",COUNTIF('Registru borderouri'!$B$5:$B$504,B388)&gt;0),IF(J388&lt;&gt;INDEX('Registru borderouri'!$H$5:$H$504,MATCH(B388,'Registru borderouri'!$B$5:$B$504,0)),"Produs de alt tip decât borderoul. ",""),"")))</f>
        <v/>
      </c>
    </row>
    <row r="389" spans="1:11" x14ac:dyDescent="0.2">
      <c r="A389" s="1" t="str">
        <f t="shared" ref="A389:A452" si="36">IF(B389="","",B389&amp;"|"&amp;C389)</f>
        <v/>
      </c>
      <c r="B389" s="21"/>
      <c r="C389" s="22" t="str">
        <f>IF(B389="","",COUNTIF(INDEX($B:$B,5):B389,B389))</f>
        <v/>
      </c>
      <c r="D389" s="21"/>
      <c r="E389" s="13" t="str">
        <f t="shared" ref="E389:E452" si="37">IF(D389="","",IFERROR(VLOOKUP(D389,Catalog,2,FALSE),""))</f>
        <v/>
      </c>
      <c r="F389" s="22" t="str">
        <f t="shared" ref="F389:F452" si="38">IF(D389="","",IFERROR(VLOOKUP(D389,Catalog,3,FALSE),""))</f>
        <v/>
      </c>
      <c r="G389" s="14"/>
      <c r="H389" s="15" t="str">
        <f t="shared" ref="H389:H452" si="39">IF(D389="","",IFERROR(VLOOKUP(D389,Catalog,4,FALSE),""))</f>
        <v/>
      </c>
      <c r="I389" s="23" t="str">
        <f t="shared" ref="I389:I452" si="40">IF(OR(N(G389)=0,N(H389)=0),"",ROUND(G389*H389,2))</f>
        <v/>
      </c>
      <c r="J389" s="13" t="str">
        <f t="shared" ref="J389:J452" si="41">IF(D389="","",IFERROR(VLOOKUP(D389,Catalog,5,FALSE),""))</f>
        <v/>
      </c>
      <c r="K389" s="24" t="str">
        <f>IF(B389="","",TRIM(IF(COUNTIF('Registru borderouri'!$B$5:$B$504,B389)=0,"Borderou inexistent în registru. ","")&amp;IF(AND(D389&lt;&gt;"",E389=""),"Cod necunoscut. ","")&amp;IF(N(G389)&lt;=0,"Lipsește cantitatea. ","")&amp;IF(AND(J389&lt;&gt;"",COUNTIF('Registru borderouri'!$B$5:$B$504,B389)&gt;0),IF(J389&lt;&gt;INDEX('Registru borderouri'!$H$5:$H$504,MATCH(B389,'Registru borderouri'!$B$5:$B$504,0)),"Produs de alt tip decât borderoul. ",""),"")))</f>
        <v/>
      </c>
    </row>
    <row r="390" spans="1:11" x14ac:dyDescent="0.2">
      <c r="A390" s="1" t="str">
        <f t="shared" si="36"/>
        <v/>
      </c>
      <c r="B390" s="21"/>
      <c r="C390" s="22" t="str">
        <f>IF(B390="","",COUNTIF(INDEX($B:$B,5):B390,B390))</f>
        <v/>
      </c>
      <c r="D390" s="21"/>
      <c r="E390" s="13" t="str">
        <f t="shared" si="37"/>
        <v/>
      </c>
      <c r="F390" s="22" t="str">
        <f t="shared" si="38"/>
        <v/>
      </c>
      <c r="G390" s="14"/>
      <c r="H390" s="15" t="str">
        <f t="shared" si="39"/>
        <v/>
      </c>
      <c r="I390" s="23" t="str">
        <f t="shared" si="40"/>
        <v/>
      </c>
      <c r="J390" s="13" t="str">
        <f t="shared" si="41"/>
        <v/>
      </c>
      <c r="K390" s="24" t="str">
        <f>IF(B390="","",TRIM(IF(COUNTIF('Registru borderouri'!$B$5:$B$504,B390)=0,"Borderou inexistent în registru. ","")&amp;IF(AND(D390&lt;&gt;"",E390=""),"Cod necunoscut. ","")&amp;IF(N(G390)&lt;=0,"Lipsește cantitatea. ","")&amp;IF(AND(J390&lt;&gt;"",COUNTIF('Registru borderouri'!$B$5:$B$504,B390)&gt;0),IF(J390&lt;&gt;INDEX('Registru borderouri'!$H$5:$H$504,MATCH(B390,'Registru borderouri'!$B$5:$B$504,0)),"Produs de alt tip decât borderoul. ",""),"")))</f>
        <v/>
      </c>
    </row>
    <row r="391" spans="1:11" x14ac:dyDescent="0.2">
      <c r="A391" s="1" t="str">
        <f t="shared" si="36"/>
        <v/>
      </c>
      <c r="B391" s="21"/>
      <c r="C391" s="22" t="str">
        <f>IF(B391="","",COUNTIF(INDEX($B:$B,5):B391,B391))</f>
        <v/>
      </c>
      <c r="D391" s="21"/>
      <c r="E391" s="13" t="str">
        <f t="shared" si="37"/>
        <v/>
      </c>
      <c r="F391" s="22" t="str">
        <f t="shared" si="38"/>
        <v/>
      </c>
      <c r="G391" s="14"/>
      <c r="H391" s="15" t="str">
        <f t="shared" si="39"/>
        <v/>
      </c>
      <c r="I391" s="23" t="str">
        <f t="shared" si="40"/>
        <v/>
      </c>
      <c r="J391" s="13" t="str">
        <f t="shared" si="41"/>
        <v/>
      </c>
      <c r="K391" s="24" t="str">
        <f>IF(B391="","",TRIM(IF(COUNTIF('Registru borderouri'!$B$5:$B$504,B391)=0,"Borderou inexistent în registru. ","")&amp;IF(AND(D391&lt;&gt;"",E391=""),"Cod necunoscut. ","")&amp;IF(N(G391)&lt;=0,"Lipsește cantitatea. ","")&amp;IF(AND(J391&lt;&gt;"",COUNTIF('Registru borderouri'!$B$5:$B$504,B391)&gt;0),IF(J391&lt;&gt;INDEX('Registru borderouri'!$H$5:$H$504,MATCH(B391,'Registru borderouri'!$B$5:$B$504,0)),"Produs de alt tip decât borderoul. ",""),"")))</f>
        <v/>
      </c>
    </row>
    <row r="392" spans="1:11" x14ac:dyDescent="0.2">
      <c r="A392" s="1" t="str">
        <f t="shared" si="36"/>
        <v/>
      </c>
      <c r="B392" s="21"/>
      <c r="C392" s="22" t="str">
        <f>IF(B392="","",COUNTIF(INDEX($B:$B,5):B392,B392))</f>
        <v/>
      </c>
      <c r="D392" s="21"/>
      <c r="E392" s="13" t="str">
        <f t="shared" si="37"/>
        <v/>
      </c>
      <c r="F392" s="22" t="str">
        <f t="shared" si="38"/>
        <v/>
      </c>
      <c r="G392" s="14"/>
      <c r="H392" s="15" t="str">
        <f t="shared" si="39"/>
        <v/>
      </c>
      <c r="I392" s="23" t="str">
        <f t="shared" si="40"/>
        <v/>
      </c>
      <c r="J392" s="13" t="str">
        <f t="shared" si="41"/>
        <v/>
      </c>
      <c r="K392" s="24" t="str">
        <f>IF(B392="","",TRIM(IF(COUNTIF('Registru borderouri'!$B$5:$B$504,B392)=0,"Borderou inexistent în registru. ","")&amp;IF(AND(D392&lt;&gt;"",E392=""),"Cod necunoscut. ","")&amp;IF(N(G392)&lt;=0,"Lipsește cantitatea. ","")&amp;IF(AND(J392&lt;&gt;"",COUNTIF('Registru borderouri'!$B$5:$B$504,B392)&gt;0),IF(J392&lt;&gt;INDEX('Registru borderouri'!$H$5:$H$504,MATCH(B392,'Registru borderouri'!$B$5:$B$504,0)),"Produs de alt tip decât borderoul. ",""),"")))</f>
        <v/>
      </c>
    </row>
    <row r="393" spans="1:11" x14ac:dyDescent="0.2">
      <c r="A393" s="1" t="str">
        <f t="shared" si="36"/>
        <v/>
      </c>
      <c r="B393" s="21"/>
      <c r="C393" s="22" t="str">
        <f>IF(B393="","",COUNTIF(INDEX($B:$B,5):B393,B393))</f>
        <v/>
      </c>
      <c r="D393" s="21"/>
      <c r="E393" s="13" t="str">
        <f t="shared" si="37"/>
        <v/>
      </c>
      <c r="F393" s="22" t="str">
        <f t="shared" si="38"/>
        <v/>
      </c>
      <c r="G393" s="14"/>
      <c r="H393" s="15" t="str">
        <f t="shared" si="39"/>
        <v/>
      </c>
      <c r="I393" s="23" t="str">
        <f t="shared" si="40"/>
        <v/>
      </c>
      <c r="J393" s="13" t="str">
        <f t="shared" si="41"/>
        <v/>
      </c>
      <c r="K393" s="24" t="str">
        <f>IF(B393="","",TRIM(IF(COUNTIF('Registru borderouri'!$B$5:$B$504,B393)=0,"Borderou inexistent în registru. ","")&amp;IF(AND(D393&lt;&gt;"",E393=""),"Cod necunoscut. ","")&amp;IF(N(G393)&lt;=0,"Lipsește cantitatea. ","")&amp;IF(AND(J393&lt;&gt;"",COUNTIF('Registru borderouri'!$B$5:$B$504,B393)&gt;0),IF(J393&lt;&gt;INDEX('Registru borderouri'!$H$5:$H$504,MATCH(B393,'Registru borderouri'!$B$5:$B$504,0)),"Produs de alt tip decât borderoul. ",""),"")))</f>
        <v/>
      </c>
    </row>
    <row r="394" spans="1:11" x14ac:dyDescent="0.2">
      <c r="A394" s="1" t="str">
        <f t="shared" si="36"/>
        <v/>
      </c>
      <c r="B394" s="21"/>
      <c r="C394" s="22" t="str">
        <f>IF(B394="","",COUNTIF(INDEX($B:$B,5):B394,B394))</f>
        <v/>
      </c>
      <c r="D394" s="21"/>
      <c r="E394" s="13" t="str">
        <f t="shared" si="37"/>
        <v/>
      </c>
      <c r="F394" s="22" t="str">
        <f t="shared" si="38"/>
        <v/>
      </c>
      <c r="G394" s="14"/>
      <c r="H394" s="15" t="str">
        <f t="shared" si="39"/>
        <v/>
      </c>
      <c r="I394" s="23" t="str">
        <f t="shared" si="40"/>
        <v/>
      </c>
      <c r="J394" s="13" t="str">
        <f t="shared" si="41"/>
        <v/>
      </c>
      <c r="K394" s="24" t="str">
        <f>IF(B394="","",TRIM(IF(COUNTIF('Registru borderouri'!$B$5:$B$504,B394)=0,"Borderou inexistent în registru. ","")&amp;IF(AND(D394&lt;&gt;"",E394=""),"Cod necunoscut. ","")&amp;IF(N(G394)&lt;=0,"Lipsește cantitatea. ","")&amp;IF(AND(J394&lt;&gt;"",COUNTIF('Registru borderouri'!$B$5:$B$504,B394)&gt;0),IF(J394&lt;&gt;INDEX('Registru borderouri'!$H$5:$H$504,MATCH(B394,'Registru borderouri'!$B$5:$B$504,0)),"Produs de alt tip decât borderoul. ",""),"")))</f>
        <v/>
      </c>
    </row>
    <row r="395" spans="1:11" x14ac:dyDescent="0.2">
      <c r="A395" s="1" t="str">
        <f t="shared" si="36"/>
        <v/>
      </c>
      <c r="B395" s="21"/>
      <c r="C395" s="22" t="str">
        <f>IF(B395="","",COUNTIF(INDEX($B:$B,5):B395,B395))</f>
        <v/>
      </c>
      <c r="D395" s="21"/>
      <c r="E395" s="13" t="str">
        <f t="shared" si="37"/>
        <v/>
      </c>
      <c r="F395" s="22" t="str">
        <f t="shared" si="38"/>
        <v/>
      </c>
      <c r="G395" s="14"/>
      <c r="H395" s="15" t="str">
        <f t="shared" si="39"/>
        <v/>
      </c>
      <c r="I395" s="23" t="str">
        <f t="shared" si="40"/>
        <v/>
      </c>
      <c r="J395" s="13" t="str">
        <f t="shared" si="41"/>
        <v/>
      </c>
      <c r="K395" s="24" t="str">
        <f>IF(B395="","",TRIM(IF(COUNTIF('Registru borderouri'!$B$5:$B$504,B395)=0,"Borderou inexistent în registru. ","")&amp;IF(AND(D395&lt;&gt;"",E395=""),"Cod necunoscut. ","")&amp;IF(N(G395)&lt;=0,"Lipsește cantitatea. ","")&amp;IF(AND(J395&lt;&gt;"",COUNTIF('Registru borderouri'!$B$5:$B$504,B395)&gt;0),IF(J395&lt;&gt;INDEX('Registru borderouri'!$H$5:$H$504,MATCH(B395,'Registru borderouri'!$B$5:$B$504,0)),"Produs de alt tip decât borderoul. ",""),"")))</f>
        <v/>
      </c>
    </row>
    <row r="396" spans="1:11" x14ac:dyDescent="0.2">
      <c r="A396" s="1" t="str">
        <f t="shared" si="36"/>
        <v/>
      </c>
      <c r="B396" s="21"/>
      <c r="C396" s="22" t="str">
        <f>IF(B396="","",COUNTIF(INDEX($B:$B,5):B396,B396))</f>
        <v/>
      </c>
      <c r="D396" s="21"/>
      <c r="E396" s="13" t="str">
        <f t="shared" si="37"/>
        <v/>
      </c>
      <c r="F396" s="22" t="str">
        <f t="shared" si="38"/>
        <v/>
      </c>
      <c r="G396" s="14"/>
      <c r="H396" s="15" t="str">
        <f t="shared" si="39"/>
        <v/>
      </c>
      <c r="I396" s="23" t="str">
        <f t="shared" si="40"/>
        <v/>
      </c>
      <c r="J396" s="13" t="str">
        <f t="shared" si="41"/>
        <v/>
      </c>
      <c r="K396" s="24" t="str">
        <f>IF(B396="","",TRIM(IF(COUNTIF('Registru borderouri'!$B$5:$B$504,B396)=0,"Borderou inexistent în registru. ","")&amp;IF(AND(D396&lt;&gt;"",E396=""),"Cod necunoscut. ","")&amp;IF(N(G396)&lt;=0,"Lipsește cantitatea. ","")&amp;IF(AND(J396&lt;&gt;"",COUNTIF('Registru borderouri'!$B$5:$B$504,B396)&gt;0),IF(J396&lt;&gt;INDEX('Registru borderouri'!$H$5:$H$504,MATCH(B396,'Registru borderouri'!$B$5:$B$504,0)),"Produs de alt tip decât borderoul. ",""),"")))</f>
        <v/>
      </c>
    </row>
    <row r="397" spans="1:11" x14ac:dyDescent="0.2">
      <c r="A397" s="1" t="str">
        <f t="shared" si="36"/>
        <v/>
      </c>
      <c r="B397" s="21"/>
      <c r="C397" s="22" t="str">
        <f>IF(B397="","",COUNTIF(INDEX($B:$B,5):B397,B397))</f>
        <v/>
      </c>
      <c r="D397" s="21"/>
      <c r="E397" s="13" t="str">
        <f t="shared" si="37"/>
        <v/>
      </c>
      <c r="F397" s="22" t="str">
        <f t="shared" si="38"/>
        <v/>
      </c>
      <c r="G397" s="14"/>
      <c r="H397" s="15" t="str">
        <f t="shared" si="39"/>
        <v/>
      </c>
      <c r="I397" s="23" t="str">
        <f t="shared" si="40"/>
        <v/>
      </c>
      <c r="J397" s="13" t="str">
        <f t="shared" si="41"/>
        <v/>
      </c>
      <c r="K397" s="24" t="str">
        <f>IF(B397="","",TRIM(IF(COUNTIF('Registru borderouri'!$B$5:$B$504,B397)=0,"Borderou inexistent în registru. ","")&amp;IF(AND(D397&lt;&gt;"",E397=""),"Cod necunoscut. ","")&amp;IF(N(G397)&lt;=0,"Lipsește cantitatea. ","")&amp;IF(AND(J397&lt;&gt;"",COUNTIF('Registru borderouri'!$B$5:$B$504,B397)&gt;0),IF(J397&lt;&gt;INDEX('Registru borderouri'!$H$5:$H$504,MATCH(B397,'Registru borderouri'!$B$5:$B$504,0)),"Produs de alt tip decât borderoul. ",""),"")))</f>
        <v/>
      </c>
    </row>
    <row r="398" spans="1:11" x14ac:dyDescent="0.2">
      <c r="A398" s="1" t="str">
        <f t="shared" si="36"/>
        <v/>
      </c>
      <c r="B398" s="21"/>
      <c r="C398" s="22" t="str">
        <f>IF(B398="","",COUNTIF(INDEX($B:$B,5):B398,B398))</f>
        <v/>
      </c>
      <c r="D398" s="21"/>
      <c r="E398" s="13" t="str">
        <f t="shared" si="37"/>
        <v/>
      </c>
      <c r="F398" s="22" t="str">
        <f t="shared" si="38"/>
        <v/>
      </c>
      <c r="G398" s="14"/>
      <c r="H398" s="15" t="str">
        <f t="shared" si="39"/>
        <v/>
      </c>
      <c r="I398" s="23" t="str">
        <f t="shared" si="40"/>
        <v/>
      </c>
      <c r="J398" s="13" t="str">
        <f t="shared" si="41"/>
        <v/>
      </c>
      <c r="K398" s="24" t="str">
        <f>IF(B398="","",TRIM(IF(COUNTIF('Registru borderouri'!$B$5:$B$504,B398)=0,"Borderou inexistent în registru. ","")&amp;IF(AND(D398&lt;&gt;"",E398=""),"Cod necunoscut. ","")&amp;IF(N(G398)&lt;=0,"Lipsește cantitatea. ","")&amp;IF(AND(J398&lt;&gt;"",COUNTIF('Registru borderouri'!$B$5:$B$504,B398)&gt;0),IF(J398&lt;&gt;INDEX('Registru borderouri'!$H$5:$H$504,MATCH(B398,'Registru borderouri'!$B$5:$B$504,0)),"Produs de alt tip decât borderoul. ",""),"")))</f>
        <v/>
      </c>
    </row>
    <row r="399" spans="1:11" x14ac:dyDescent="0.2">
      <c r="A399" s="1" t="str">
        <f t="shared" si="36"/>
        <v/>
      </c>
      <c r="B399" s="21"/>
      <c r="C399" s="22" t="str">
        <f>IF(B399="","",COUNTIF(INDEX($B:$B,5):B399,B399))</f>
        <v/>
      </c>
      <c r="D399" s="21"/>
      <c r="E399" s="13" t="str">
        <f t="shared" si="37"/>
        <v/>
      </c>
      <c r="F399" s="22" t="str">
        <f t="shared" si="38"/>
        <v/>
      </c>
      <c r="G399" s="14"/>
      <c r="H399" s="15" t="str">
        <f t="shared" si="39"/>
        <v/>
      </c>
      <c r="I399" s="23" t="str">
        <f t="shared" si="40"/>
        <v/>
      </c>
      <c r="J399" s="13" t="str">
        <f t="shared" si="41"/>
        <v/>
      </c>
      <c r="K399" s="24" t="str">
        <f>IF(B399="","",TRIM(IF(COUNTIF('Registru borderouri'!$B$5:$B$504,B399)=0,"Borderou inexistent în registru. ","")&amp;IF(AND(D399&lt;&gt;"",E399=""),"Cod necunoscut. ","")&amp;IF(N(G399)&lt;=0,"Lipsește cantitatea. ","")&amp;IF(AND(J399&lt;&gt;"",COUNTIF('Registru borderouri'!$B$5:$B$504,B399)&gt;0),IF(J399&lt;&gt;INDEX('Registru borderouri'!$H$5:$H$504,MATCH(B399,'Registru borderouri'!$B$5:$B$504,0)),"Produs de alt tip decât borderoul. ",""),"")))</f>
        <v/>
      </c>
    </row>
    <row r="400" spans="1:11" x14ac:dyDescent="0.2">
      <c r="A400" s="1" t="str">
        <f t="shared" si="36"/>
        <v/>
      </c>
      <c r="B400" s="21"/>
      <c r="C400" s="22" t="str">
        <f>IF(B400="","",COUNTIF(INDEX($B:$B,5):B400,B400))</f>
        <v/>
      </c>
      <c r="D400" s="21"/>
      <c r="E400" s="13" t="str">
        <f t="shared" si="37"/>
        <v/>
      </c>
      <c r="F400" s="22" t="str">
        <f t="shared" si="38"/>
        <v/>
      </c>
      <c r="G400" s="14"/>
      <c r="H400" s="15" t="str">
        <f t="shared" si="39"/>
        <v/>
      </c>
      <c r="I400" s="23" t="str">
        <f t="shared" si="40"/>
        <v/>
      </c>
      <c r="J400" s="13" t="str">
        <f t="shared" si="41"/>
        <v/>
      </c>
      <c r="K400" s="24" t="str">
        <f>IF(B400="","",TRIM(IF(COUNTIF('Registru borderouri'!$B$5:$B$504,B400)=0,"Borderou inexistent în registru. ","")&amp;IF(AND(D400&lt;&gt;"",E400=""),"Cod necunoscut. ","")&amp;IF(N(G400)&lt;=0,"Lipsește cantitatea. ","")&amp;IF(AND(J400&lt;&gt;"",COUNTIF('Registru borderouri'!$B$5:$B$504,B400)&gt;0),IF(J400&lt;&gt;INDEX('Registru borderouri'!$H$5:$H$504,MATCH(B400,'Registru borderouri'!$B$5:$B$504,0)),"Produs de alt tip decât borderoul. ",""),"")))</f>
        <v/>
      </c>
    </row>
    <row r="401" spans="1:11" x14ac:dyDescent="0.2">
      <c r="A401" s="1" t="str">
        <f t="shared" si="36"/>
        <v/>
      </c>
      <c r="B401" s="21"/>
      <c r="C401" s="22" t="str">
        <f>IF(B401="","",COUNTIF(INDEX($B:$B,5):B401,B401))</f>
        <v/>
      </c>
      <c r="D401" s="21"/>
      <c r="E401" s="13" t="str">
        <f t="shared" si="37"/>
        <v/>
      </c>
      <c r="F401" s="22" t="str">
        <f t="shared" si="38"/>
        <v/>
      </c>
      <c r="G401" s="14"/>
      <c r="H401" s="15" t="str">
        <f t="shared" si="39"/>
        <v/>
      </c>
      <c r="I401" s="23" t="str">
        <f t="shared" si="40"/>
        <v/>
      </c>
      <c r="J401" s="13" t="str">
        <f t="shared" si="41"/>
        <v/>
      </c>
      <c r="K401" s="24" t="str">
        <f>IF(B401="","",TRIM(IF(COUNTIF('Registru borderouri'!$B$5:$B$504,B401)=0,"Borderou inexistent în registru. ","")&amp;IF(AND(D401&lt;&gt;"",E401=""),"Cod necunoscut. ","")&amp;IF(N(G401)&lt;=0,"Lipsește cantitatea. ","")&amp;IF(AND(J401&lt;&gt;"",COUNTIF('Registru borderouri'!$B$5:$B$504,B401)&gt;0),IF(J401&lt;&gt;INDEX('Registru borderouri'!$H$5:$H$504,MATCH(B401,'Registru borderouri'!$B$5:$B$504,0)),"Produs de alt tip decât borderoul. ",""),"")))</f>
        <v/>
      </c>
    </row>
    <row r="402" spans="1:11" x14ac:dyDescent="0.2">
      <c r="A402" s="1" t="str">
        <f t="shared" si="36"/>
        <v/>
      </c>
      <c r="B402" s="21"/>
      <c r="C402" s="22" t="str">
        <f>IF(B402="","",COUNTIF(INDEX($B:$B,5):B402,B402))</f>
        <v/>
      </c>
      <c r="D402" s="21"/>
      <c r="E402" s="13" t="str">
        <f t="shared" si="37"/>
        <v/>
      </c>
      <c r="F402" s="22" t="str">
        <f t="shared" si="38"/>
        <v/>
      </c>
      <c r="G402" s="14"/>
      <c r="H402" s="15" t="str">
        <f t="shared" si="39"/>
        <v/>
      </c>
      <c r="I402" s="23" t="str">
        <f t="shared" si="40"/>
        <v/>
      </c>
      <c r="J402" s="13" t="str">
        <f t="shared" si="41"/>
        <v/>
      </c>
      <c r="K402" s="24" t="str">
        <f>IF(B402="","",TRIM(IF(COUNTIF('Registru borderouri'!$B$5:$B$504,B402)=0,"Borderou inexistent în registru. ","")&amp;IF(AND(D402&lt;&gt;"",E402=""),"Cod necunoscut. ","")&amp;IF(N(G402)&lt;=0,"Lipsește cantitatea. ","")&amp;IF(AND(J402&lt;&gt;"",COUNTIF('Registru borderouri'!$B$5:$B$504,B402)&gt;0),IF(J402&lt;&gt;INDEX('Registru borderouri'!$H$5:$H$504,MATCH(B402,'Registru borderouri'!$B$5:$B$504,0)),"Produs de alt tip decât borderoul. ",""),"")))</f>
        <v/>
      </c>
    </row>
    <row r="403" spans="1:11" x14ac:dyDescent="0.2">
      <c r="A403" s="1" t="str">
        <f t="shared" si="36"/>
        <v/>
      </c>
      <c r="B403" s="21"/>
      <c r="C403" s="22" t="str">
        <f>IF(B403="","",COUNTIF(INDEX($B:$B,5):B403,B403))</f>
        <v/>
      </c>
      <c r="D403" s="21"/>
      <c r="E403" s="13" t="str">
        <f t="shared" si="37"/>
        <v/>
      </c>
      <c r="F403" s="22" t="str">
        <f t="shared" si="38"/>
        <v/>
      </c>
      <c r="G403" s="14"/>
      <c r="H403" s="15" t="str">
        <f t="shared" si="39"/>
        <v/>
      </c>
      <c r="I403" s="23" t="str">
        <f t="shared" si="40"/>
        <v/>
      </c>
      <c r="J403" s="13" t="str">
        <f t="shared" si="41"/>
        <v/>
      </c>
      <c r="K403" s="24" t="str">
        <f>IF(B403="","",TRIM(IF(COUNTIF('Registru borderouri'!$B$5:$B$504,B403)=0,"Borderou inexistent în registru. ","")&amp;IF(AND(D403&lt;&gt;"",E403=""),"Cod necunoscut. ","")&amp;IF(N(G403)&lt;=0,"Lipsește cantitatea. ","")&amp;IF(AND(J403&lt;&gt;"",COUNTIF('Registru borderouri'!$B$5:$B$504,B403)&gt;0),IF(J403&lt;&gt;INDEX('Registru borderouri'!$H$5:$H$504,MATCH(B403,'Registru borderouri'!$B$5:$B$504,0)),"Produs de alt tip decât borderoul. ",""),"")))</f>
        <v/>
      </c>
    </row>
    <row r="404" spans="1:11" x14ac:dyDescent="0.2">
      <c r="A404" s="1" t="str">
        <f t="shared" si="36"/>
        <v/>
      </c>
      <c r="B404" s="21"/>
      <c r="C404" s="22" t="str">
        <f>IF(B404="","",COUNTIF(INDEX($B:$B,5):B404,B404))</f>
        <v/>
      </c>
      <c r="D404" s="21"/>
      <c r="E404" s="13" t="str">
        <f t="shared" si="37"/>
        <v/>
      </c>
      <c r="F404" s="22" t="str">
        <f t="shared" si="38"/>
        <v/>
      </c>
      <c r="G404" s="14"/>
      <c r="H404" s="15" t="str">
        <f t="shared" si="39"/>
        <v/>
      </c>
      <c r="I404" s="23" t="str">
        <f t="shared" si="40"/>
        <v/>
      </c>
      <c r="J404" s="13" t="str">
        <f t="shared" si="41"/>
        <v/>
      </c>
      <c r="K404" s="24" t="str">
        <f>IF(B404="","",TRIM(IF(COUNTIF('Registru borderouri'!$B$5:$B$504,B404)=0,"Borderou inexistent în registru. ","")&amp;IF(AND(D404&lt;&gt;"",E404=""),"Cod necunoscut. ","")&amp;IF(N(G404)&lt;=0,"Lipsește cantitatea. ","")&amp;IF(AND(J404&lt;&gt;"",COUNTIF('Registru borderouri'!$B$5:$B$504,B404)&gt;0),IF(J404&lt;&gt;INDEX('Registru borderouri'!$H$5:$H$504,MATCH(B404,'Registru borderouri'!$B$5:$B$504,0)),"Produs de alt tip decât borderoul. ",""),"")))</f>
        <v/>
      </c>
    </row>
    <row r="405" spans="1:11" x14ac:dyDescent="0.2">
      <c r="A405" s="1" t="str">
        <f t="shared" si="36"/>
        <v/>
      </c>
      <c r="B405" s="21"/>
      <c r="C405" s="22" t="str">
        <f>IF(B405="","",COUNTIF(INDEX($B:$B,5):B405,B405))</f>
        <v/>
      </c>
      <c r="D405" s="21"/>
      <c r="E405" s="13" t="str">
        <f t="shared" si="37"/>
        <v/>
      </c>
      <c r="F405" s="22" t="str">
        <f t="shared" si="38"/>
        <v/>
      </c>
      <c r="G405" s="14"/>
      <c r="H405" s="15" t="str">
        <f t="shared" si="39"/>
        <v/>
      </c>
      <c r="I405" s="23" t="str">
        <f t="shared" si="40"/>
        <v/>
      </c>
      <c r="J405" s="13" t="str">
        <f t="shared" si="41"/>
        <v/>
      </c>
      <c r="K405" s="24" t="str">
        <f>IF(B405="","",TRIM(IF(COUNTIF('Registru borderouri'!$B$5:$B$504,B405)=0,"Borderou inexistent în registru. ","")&amp;IF(AND(D405&lt;&gt;"",E405=""),"Cod necunoscut. ","")&amp;IF(N(G405)&lt;=0,"Lipsește cantitatea. ","")&amp;IF(AND(J405&lt;&gt;"",COUNTIF('Registru borderouri'!$B$5:$B$504,B405)&gt;0),IF(J405&lt;&gt;INDEX('Registru borderouri'!$H$5:$H$504,MATCH(B405,'Registru borderouri'!$B$5:$B$504,0)),"Produs de alt tip decât borderoul. ",""),"")))</f>
        <v/>
      </c>
    </row>
    <row r="406" spans="1:11" x14ac:dyDescent="0.2">
      <c r="A406" s="1" t="str">
        <f t="shared" si="36"/>
        <v/>
      </c>
      <c r="B406" s="21"/>
      <c r="C406" s="22" t="str">
        <f>IF(B406="","",COUNTIF(INDEX($B:$B,5):B406,B406))</f>
        <v/>
      </c>
      <c r="D406" s="21"/>
      <c r="E406" s="13" t="str">
        <f t="shared" si="37"/>
        <v/>
      </c>
      <c r="F406" s="22" t="str">
        <f t="shared" si="38"/>
        <v/>
      </c>
      <c r="G406" s="14"/>
      <c r="H406" s="15" t="str">
        <f t="shared" si="39"/>
        <v/>
      </c>
      <c r="I406" s="23" t="str">
        <f t="shared" si="40"/>
        <v/>
      </c>
      <c r="J406" s="13" t="str">
        <f t="shared" si="41"/>
        <v/>
      </c>
      <c r="K406" s="24" t="str">
        <f>IF(B406="","",TRIM(IF(COUNTIF('Registru borderouri'!$B$5:$B$504,B406)=0,"Borderou inexistent în registru. ","")&amp;IF(AND(D406&lt;&gt;"",E406=""),"Cod necunoscut. ","")&amp;IF(N(G406)&lt;=0,"Lipsește cantitatea. ","")&amp;IF(AND(J406&lt;&gt;"",COUNTIF('Registru borderouri'!$B$5:$B$504,B406)&gt;0),IF(J406&lt;&gt;INDEX('Registru borderouri'!$H$5:$H$504,MATCH(B406,'Registru borderouri'!$B$5:$B$504,0)),"Produs de alt tip decât borderoul. ",""),"")))</f>
        <v/>
      </c>
    </row>
    <row r="407" spans="1:11" x14ac:dyDescent="0.2">
      <c r="A407" s="1" t="str">
        <f t="shared" si="36"/>
        <v/>
      </c>
      <c r="B407" s="21"/>
      <c r="C407" s="22" t="str">
        <f>IF(B407="","",COUNTIF(INDEX($B:$B,5):B407,B407))</f>
        <v/>
      </c>
      <c r="D407" s="21"/>
      <c r="E407" s="13" t="str">
        <f t="shared" si="37"/>
        <v/>
      </c>
      <c r="F407" s="22" t="str">
        <f t="shared" si="38"/>
        <v/>
      </c>
      <c r="G407" s="14"/>
      <c r="H407" s="15" t="str">
        <f t="shared" si="39"/>
        <v/>
      </c>
      <c r="I407" s="23" t="str">
        <f t="shared" si="40"/>
        <v/>
      </c>
      <c r="J407" s="13" t="str">
        <f t="shared" si="41"/>
        <v/>
      </c>
      <c r="K407" s="24" t="str">
        <f>IF(B407="","",TRIM(IF(COUNTIF('Registru borderouri'!$B$5:$B$504,B407)=0,"Borderou inexistent în registru. ","")&amp;IF(AND(D407&lt;&gt;"",E407=""),"Cod necunoscut. ","")&amp;IF(N(G407)&lt;=0,"Lipsește cantitatea. ","")&amp;IF(AND(J407&lt;&gt;"",COUNTIF('Registru borderouri'!$B$5:$B$504,B407)&gt;0),IF(J407&lt;&gt;INDEX('Registru borderouri'!$H$5:$H$504,MATCH(B407,'Registru borderouri'!$B$5:$B$504,0)),"Produs de alt tip decât borderoul. ",""),"")))</f>
        <v/>
      </c>
    </row>
    <row r="408" spans="1:11" x14ac:dyDescent="0.2">
      <c r="A408" s="1" t="str">
        <f t="shared" si="36"/>
        <v/>
      </c>
      <c r="B408" s="21"/>
      <c r="C408" s="22" t="str">
        <f>IF(B408="","",COUNTIF(INDEX($B:$B,5):B408,B408))</f>
        <v/>
      </c>
      <c r="D408" s="21"/>
      <c r="E408" s="13" t="str">
        <f t="shared" si="37"/>
        <v/>
      </c>
      <c r="F408" s="22" t="str">
        <f t="shared" si="38"/>
        <v/>
      </c>
      <c r="G408" s="14"/>
      <c r="H408" s="15" t="str">
        <f t="shared" si="39"/>
        <v/>
      </c>
      <c r="I408" s="23" t="str">
        <f t="shared" si="40"/>
        <v/>
      </c>
      <c r="J408" s="13" t="str">
        <f t="shared" si="41"/>
        <v/>
      </c>
      <c r="K408" s="24" t="str">
        <f>IF(B408="","",TRIM(IF(COUNTIF('Registru borderouri'!$B$5:$B$504,B408)=0,"Borderou inexistent în registru. ","")&amp;IF(AND(D408&lt;&gt;"",E408=""),"Cod necunoscut. ","")&amp;IF(N(G408)&lt;=0,"Lipsește cantitatea. ","")&amp;IF(AND(J408&lt;&gt;"",COUNTIF('Registru borderouri'!$B$5:$B$504,B408)&gt;0),IF(J408&lt;&gt;INDEX('Registru borderouri'!$H$5:$H$504,MATCH(B408,'Registru borderouri'!$B$5:$B$504,0)),"Produs de alt tip decât borderoul. ",""),"")))</f>
        <v/>
      </c>
    </row>
    <row r="409" spans="1:11" x14ac:dyDescent="0.2">
      <c r="A409" s="1" t="str">
        <f t="shared" si="36"/>
        <v/>
      </c>
      <c r="B409" s="21"/>
      <c r="C409" s="22" t="str">
        <f>IF(B409="","",COUNTIF(INDEX($B:$B,5):B409,B409))</f>
        <v/>
      </c>
      <c r="D409" s="21"/>
      <c r="E409" s="13" t="str">
        <f t="shared" si="37"/>
        <v/>
      </c>
      <c r="F409" s="22" t="str">
        <f t="shared" si="38"/>
        <v/>
      </c>
      <c r="G409" s="14"/>
      <c r="H409" s="15" t="str">
        <f t="shared" si="39"/>
        <v/>
      </c>
      <c r="I409" s="23" t="str">
        <f t="shared" si="40"/>
        <v/>
      </c>
      <c r="J409" s="13" t="str">
        <f t="shared" si="41"/>
        <v/>
      </c>
      <c r="K409" s="24" t="str">
        <f>IF(B409="","",TRIM(IF(COUNTIF('Registru borderouri'!$B$5:$B$504,B409)=0,"Borderou inexistent în registru. ","")&amp;IF(AND(D409&lt;&gt;"",E409=""),"Cod necunoscut. ","")&amp;IF(N(G409)&lt;=0,"Lipsește cantitatea. ","")&amp;IF(AND(J409&lt;&gt;"",COUNTIF('Registru borderouri'!$B$5:$B$504,B409)&gt;0),IF(J409&lt;&gt;INDEX('Registru borderouri'!$H$5:$H$504,MATCH(B409,'Registru borderouri'!$B$5:$B$504,0)),"Produs de alt tip decât borderoul. ",""),"")))</f>
        <v/>
      </c>
    </row>
    <row r="410" spans="1:11" x14ac:dyDescent="0.2">
      <c r="A410" s="1" t="str">
        <f t="shared" si="36"/>
        <v/>
      </c>
      <c r="B410" s="21"/>
      <c r="C410" s="22" t="str">
        <f>IF(B410="","",COUNTIF(INDEX($B:$B,5):B410,B410))</f>
        <v/>
      </c>
      <c r="D410" s="21"/>
      <c r="E410" s="13" t="str">
        <f t="shared" si="37"/>
        <v/>
      </c>
      <c r="F410" s="22" t="str">
        <f t="shared" si="38"/>
        <v/>
      </c>
      <c r="G410" s="14"/>
      <c r="H410" s="15" t="str">
        <f t="shared" si="39"/>
        <v/>
      </c>
      <c r="I410" s="23" t="str">
        <f t="shared" si="40"/>
        <v/>
      </c>
      <c r="J410" s="13" t="str">
        <f t="shared" si="41"/>
        <v/>
      </c>
      <c r="K410" s="24" t="str">
        <f>IF(B410="","",TRIM(IF(COUNTIF('Registru borderouri'!$B$5:$B$504,B410)=0,"Borderou inexistent în registru. ","")&amp;IF(AND(D410&lt;&gt;"",E410=""),"Cod necunoscut. ","")&amp;IF(N(G410)&lt;=0,"Lipsește cantitatea. ","")&amp;IF(AND(J410&lt;&gt;"",COUNTIF('Registru borderouri'!$B$5:$B$504,B410)&gt;0),IF(J410&lt;&gt;INDEX('Registru borderouri'!$H$5:$H$504,MATCH(B410,'Registru borderouri'!$B$5:$B$504,0)),"Produs de alt tip decât borderoul. ",""),"")))</f>
        <v/>
      </c>
    </row>
    <row r="411" spans="1:11" x14ac:dyDescent="0.2">
      <c r="A411" s="1" t="str">
        <f t="shared" si="36"/>
        <v/>
      </c>
      <c r="B411" s="21"/>
      <c r="C411" s="22" t="str">
        <f>IF(B411="","",COUNTIF(INDEX($B:$B,5):B411,B411))</f>
        <v/>
      </c>
      <c r="D411" s="21"/>
      <c r="E411" s="13" t="str">
        <f t="shared" si="37"/>
        <v/>
      </c>
      <c r="F411" s="22" t="str">
        <f t="shared" si="38"/>
        <v/>
      </c>
      <c r="G411" s="14"/>
      <c r="H411" s="15" t="str">
        <f t="shared" si="39"/>
        <v/>
      </c>
      <c r="I411" s="23" t="str">
        <f t="shared" si="40"/>
        <v/>
      </c>
      <c r="J411" s="13" t="str">
        <f t="shared" si="41"/>
        <v/>
      </c>
      <c r="K411" s="24" t="str">
        <f>IF(B411="","",TRIM(IF(COUNTIF('Registru borderouri'!$B$5:$B$504,B411)=0,"Borderou inexistent în registru. ","")&amp;IF(AND(D411&lt;&gt;"",E411=""),"Cod necunoscut. ","")&amp;IF(N(G411)&lt;=0,"Lipsește cantitatea. ","")&amp;IF(AND(J411&lt;&gt;"",COUNTIF('Registru borderouri'!$B$5:$B$504,B411)&gt;0),IF(J411&lt;&gt;INDEX('Registru borderouri'!$H$5:$H$504,MATCH(B411,'Registru borderouri'!$B$5:$B$504,0)),"Produs de alt tip decât borderoul. ",""),"")))</f>
        <v/>
      </c>
    </row>
    <row r="412" spans="1:11" x14ac:dyDescent="0.2">
      <c r="A412" s="1" t="str">
        <f t="shared" si="36"/>
        <v/>
      </c>
      <c r="B412" s="21"/>
      <c r="C412" s="22" t="str">
        <f>IF(B412="","",COUNTIF(INDEX($B:$B,5):B412,B412))</f>
        <v/>
      </c>
      <c r="D412" s="21"/>
      <c r="E412" s="13" t="str">
        <f t="shared" si="37"/>
        <v/>
      </c>
      <c r="F412" s="22" t="str">
        <f t="shared" si="38"/>
        <v/>
      </c>
      <c r="G412" s="14"/>
      <c r="H412" s="15" t="str">
        <f t="shared" si="39"/>
        <v/>
      </c>
      <c r="I412" s="23" t="str">
        <f t="shared" si="40"/>
        <v/>
      </c>
      <c r="J412" s="13" t="str">
        <f t="shared" si="41"/>
        <v/>
      </c>
      <c r="K412" s="24" t="str">
        <f>IF(B412="","",TRIM(IF(COUNTIF('Registru borderouri'!$B$5:$B$504,B412)=0,"Borderou inexistent în registru. ","")&amp;IF(AND(D412&lt;&gt;"",E412=""),"Cod necunoscut. ","")&amp;IF(N(G412)&lt;=0,"Lipsește cantitatea. ","")&amp;IF(AND(J412&lt;&gt;"",COUNTIF('Registru borderouri'!$B$5:$B$504,B412)&gt;0),IF(J412&lt;&gt;INDEX('Registru borderouri'!$H$5:$H$504,MATCH(B412,'Registru borderouri'!$B$5:$B$504,0)),"Produs de alt tip decât borderoul. ",""),"")))</f>
        <v/>
      </c>
    </row>
    <row r="413" spans="1:11" x14ac:dyDescent="0.2">
      <c r="A413" s="1" t="str">
        <f t="shared" si="36"/>
        <v/>
      </c>
      <c r="B413" s="21"/>
      <c r="C413" s="22" t="str">
        <f>IF(B413="","",COUNTIF(INDEX($B:$B,5):B413,B413))</f>
        <v/>
      </c>
      <c r="D413" s="21"/>
      <c r="E413" s="13" t="str">
        <f t="shared" si="37"/>
        <v/>
      </c>
      <c r="F413" s="22" t="str">
        <f t="shared" si="38"/>
        <v/>
      </c>
      <c r="G413" s="14"/>
      <c r="H413" s="15" t="str">
        <f t="shared" si="39"/>
        <v/>
      </c>
      <c r="I413" s="23" t="str">
        <f t="shared" si="40"/>
        <v/>
      </c>
      <c r="J413" s="13" t="str">
        <f t="shared" si="41"/>
        <v/>
      </c>
      <c r="K413" s="24" t="str">
        <f>IF(B413="","",TRIM(IF(COUNTIF('Registru borderouri'!$B$5:$B$504,B413)=0,"Borderou inexistent în registru. ","")&amp;IF(AND(D413&lt;&gt;"",E413=""),"Cod necunoscut. ","")&amp;IF(N(G413)&lt;=0,"Lipsește cantitatea. ","")&amp;IF(AND(J413&lt;&gt;"",COUNTIF('Registru borderouri'!$B$5:$B$504,B413)&gt;0),IF(J413&lt;&gt;INDEX('Registru borderouri'!$H$5:$H$504,MATCH(B413,'Registru borderouri'!$B$5:$B$504,0)),"Produs de alt tip decât borderoul. ",""),"")))</f>
        <v/>
      </c>
    </row>
    <row r="414" spans="1:11" x14ac:dyDescent="0.2">
      <c r="A414" s="1" t="str">
        <f t="shared" si="36"/>
        <v/>
      </c>
      <c r="B414" s="21"/>
      <c r="C414" s="22" t="str">
        <f>IF(B414="","",COUNTIF(INDEX($B:$B,5):B414,B414))</f>
        <v/>
      </c>
      <c r="D414" s="21"/>
      <c r="E414" s="13" t="str">
        <f t="shared" si="37"/>
        <v/>
      </c>
      <c r="F414" s="22" t="str">
        <f t="shared" si="38"/>
        <v/>
      </c>
      <c r="G414" s="14"/>
      <c r="H414" s="15" t="str">
        <f t="shared" si="39"/>
        <v/>
      </c>
      <c r="I414" s="23" t="str">
        <f t="shared" si="40"/>
        <v/>
      </c>
      <c r="J414" s="13" t="str">
        <f t="shared" si="41"/>
        <v/>
      </c>
      <c r="K414" s="24" t="str">
        <f>IF(B414="","",TRIM(IF(COUNTIF('Registru borderouri'!$B$5:$B$504,B414)=0,"Borderou inexistent în registru. ","")&amp;IF(AND(D414&lt;&gt;"",E414=""),"Cod necunoscut. ","")&amp;IF(N(G414)&lt;=0,"Lipsește cantitatea. ","")&amp;IF(AND(J414&lt;&gt;"",COUNTIF('Registru borderouri'!$B$5:$B$504,B414)&gt;0),IF(J414&lt;&gt;INDEX('Registru borderouri'!$H$5:$H$504,MATCH(B414,'Registru borderouri'!$B$5:$B$504,0)),"Produs de alt tip decât borderoul. ",""),"")))</f>
        <v/>
      </c>
    </row>
    <row r="415" spans="1:11" x14ac:dyDescent="0.2">
      <c r="A415" s="1" t="str">
        <f t="shared" si="36"/>
        <v/>
      </c>
      <c r="B415" s="21"/>
      <c r="C415" s="22" t="str">
        <f>IF(B415="","",COUNTIF(INDEX($B:$B,5):B415,B415))</f>
        <v/>
      </c>
      <c r="D415" s="21"/>
      <c r="E415" s="13" t="str">
        <f t="shared" si="37"/>
        <v/>
      </c>
      <c r="F415" s="22" t="str">
        <f t="shared" si="38"/>
        <v/>
      </c>
      <c r="G415" s="14"/>
      <c r="H415" s="15" t="str">
        <f t="shared" si="39"/>
        <v/>
      </c>
      <c r="I415" s="23" t="str">
        <f t="shared" si="40"/>
        <v/>
      </c>
      <c r="J415" s="13" t="str">
        <f t="shared" si="41"/>
        <v/>
      </c>
      <c r="K415" s="24" t="str">
        <f>IF(B415="","",TRIM(IF(COUNTIF('Registru borderouri'!$B$5:$B$504,B415)=0,"Borderou inexistent în registru. ","")&amp;IF(AND(D415&lt;&gt;"",E415=""),"Cod necunoscut. ","")&amp;IF(N(G415)&lt;=0,"Lipsește cantitatea. ","")&amp;IF(AND(J415&lt;&gt;"",COUNTIF('Registru borderouri'!$B$5:$B$504,B415)&gt;0),IF(J415&lt;&gt;INDEX('Registru borderouri'!$H$5:$H$504,MATCH(B415,'Registru borderouri'!$B$5:$B$504,0)),"Produs de alt tip decât borderoul. ",""),"")))</f>
        <v/>
      </c>
    </row>
    <row r="416" spans="1:11" x14ac:dyDescent="0.2">
      <c r="A416" s="1" t="str">
        <f t="shared" si="36"/>
        <v/>
      </c>
      <c r="B416" s="21"/>
      <c r="C416" s="22" t="str">
        <f>IF(B416="","",COUNTIF(INDEX($B:$B,5):B416,B416))</f>
        <v/>
      </c>
      <c r="D416" s="21"/>
      <c r="E416" s="13" t="str">
        <f t="shared" si="37"/>
        <v/>
      </c>
      <c r="F416" s="22" t="str">
        <f t="shared" si="38"/>
        <v/>
      </c>
      <c r="G416" s="14"/>
      <c r="H416" s="15" t="str">
        <f t="shared" si="39"/>
        <v/>
      </c>
      <c r="I416" s="23" t="str">
        <f t="shared" si="40"/>
        <v/>
      </c>
      <c r="J416" s="13" t="str">
        <f t="shared" si="41"/>
        <v/>
      </c>
      <c r="K416" s="24" t="str">
        <f>IF(B416="","",TRIM(IF(COUNTIF('Registru borderouri'!$B$5:$B$504,B416)=0,"Borderou inexistent în registru. ","")&amp;IF(AND(D416&lt;&gt;"",E416=""),"Cod necunoscut. ","")&amp;IF(N(G416)&lt;=0,"Lipsește cantitatea. ","")&amp;IF(AND(J416&lt;&gt;"",COUNTIF('Registru borderouri'!$B$5:$B$504,B416)&gt;0),IF(J416&lt;&gt;INDEX('Registru borderouri'!$H$5:$H$504,MATCH(B416,'Registru borderouri'!$B$5:$B$504,0)),"Produs de alt tip decât borderoul. ",""),"")))</f>
        <v/>
      </c>
    </row>
    <row r="417" spans="1:11" x14ac:dyDescent="0.2">
      <c r="A417" s="1" t="str">
        <f t="shared" si="36"/>
        <v/>
      </c>
      <c r="B417" s="21"/>
      <c r="C417" s="22" t="str">
        <f>IF(B417="","",COUNTIF(INDEX($B:$B,5):B417,B417))</f>
        <v/>
      </c>
      <c r="D417" s="21"/>
      <c r="E417" s="13" t="str">
        <f t="shared" si="37"/>
        <v/>
      </c>
      <c r="F417" s="22" t="str">
        <f t="shared" si="38"/>
        <v/>
      </c>
      <c r="G417" s="14"/>
      <c r="H417" s="15" t="str">
        <f t="shared" si="39"/>
        <v/>
      </c>
      <c r="I417" s="23" t="str">
        <f t="shared" si="40"/>
        <v/>
      </c>
      <c r="J417" s="13" t="str">
        <f t="shared" si="41"/>
        <v/>
      </c>
      <c r="K417" s="24" t="str">
        <f>IF(B417="","",TRIM(IF(COUNTIF('Registru borderouri'!$B$5:$B$504,B417)=0,"Borderou inexistent în registru. ","")&amp;IF(AND(D417&lt;&gt;"",E417=""),"Cod necunoscut. ","")&amp;IF(N(G417)&lt;=0,"Lipsește cantitatea. ","")&amp;IF(AND(J417&lt;&gt;"",COUNTIF('Registru borderouri'!$B$5:$B$504,B417)&gt;0),IF(J417&lt;&gt;INDEX('Registru borderouri'!$H$5:$H$504,MATCH(B417,'Registru borderouri'!$B$5:$B$504,0)),"Produs de alt tip decât borderoul. ",""),"")))</f>
        <v/>
      </c>
    </row>
    <row r="418" spans="1:11" x14ac:dyDescent="0.2">
      <c r="A418" s="1" t="str">
        <f t="shared" si="36"/>
        <v/>
      </c>
      <c r="B418" s="21"/>
      <c r="C418" s="22" t="str">
        <f>IF(B418="","",COUNTIF(INDEX($B:$B,5):B418,B418))</f>
        <v/>
      </c>
      <c r="D418" s="21"/>
      <c r="E418" s="13" t="str">
        <f t="shared" si="37"/>
        <v/>
      </c>
      <c r="F418" s="22" t="str">
        <f t="shared" si="38"/>
        <v/>
      </c>
      <c r="G418" s="14"/>
      <c r="H418" s="15" t="str">
        <f t="shared" si="39"/>
        <v/>
      </c>
      <c r="I418" s="23" t="str">
        <f t="shared" si="40"/>
        <v/>
      </c>
      <c r="J418" s="13" t="str">
        <f t="shared" si="41"/>
        <v/>
      </c>
      <c r="K418" s="24" t="str">
        <f>IF(B418="","",TRIM(IF(COUNTIF('Registru borderouri'!$B$5:$B$504,B418)=0,"Borderou inexistent în registru. ","")&amp;IF(AND(D418&lt;&gt;"",E418=""),"Cod necunoscut. ","")&amp;IF(N(G418)&lt;=0,"Lipsește cantitatea. ","")&amp;IF(AND(J418&lt;&gt;"",COUNTIF('Registru borderouri'!$B$5:$B$504,B418)&gt;0),IF(J418&lt;&gt;INDEX('Registru borderouri'!$H$5:$H$504,MATCH(B418,'Registru borderouri'!$B$5:$B$504,0)),"Produs de alt tip decât borderoul. ",""),"")))</f>
        <v/>
      </c>
    </row>
    <row r="419" spans="1:11" x14ac:dyDescent="0.2">
      <c r="A419" s="1" t="str">
        <f t="shared" si="36"/>
        <v/>
      </c>
      <c r="B419" s="21"/>
      <c r="C419" s="22" t="str">
        <f>IF(B419="","",COUNTIF(INDEX($B:$B,5):B419,B419))</f>
        <v/>
      </c>
      <c r="D419" s="21"/>
      <c r="E419" s="13" t="str">
        <f t="shared" si="37"/>
        <v/>
      </c>
      <c r="F419" s="22" t="str">
        <f t="shared" si="38"/>
        <v/>
      </c>
      <c r="G419" s="14"/>
      <c r="H419" s="15" t="str">
        <f t="shared" si="39"/>
        <v/>
      </c>
      <c r="I419" s="23" t="str">
        <f t="shared" si="40"/>
        <v/>
      </c>
      <c r="J419" s="13" t="str">
        <f t="shared" si="41"/>
        <v/>
      </c>
      <c r="K419" s="24" t="str">
        <f>IF(B419="","",TRIM(IF(COUNTIF('Registru borderouri'!$B$5:$B$504,B419)=0,"Borderou inexistent în registru. ","")&amp;IF(AND(D419&lt;&gt;"",E419=""),"Cod necunoscut. ","")&amp;IF(N(G419)&lt;=0,"Lipsește cantitatea. ","")&amp;IF(AND(J419&lt;&gt;"",COUNTIF('Registru borderouri'!$B$5:$B$504,B419)&gt;0),IF(J419&lt;&gt;INDEX('Registru borderouri'!$H$5:$H$504,MATCH(B419,'Registru borderouri'!$B$5:$B$504,0)),"Produs de alt tip decât borderoul. ",""),"")))</f>
        <v/>
      </c>
    </row>
    <row r="420" spans="1:11" x14ac:dyDescent="0.2">
      <c r="A420" s="1" t="str">
        <f t="shared" si="36"/>
        <v/>
      </c>
      <c r="B420" s="21"/>
      <c r="C420" s="22" t="str">
        <f>IF(B420="","",COUNTIF(INDEX($B:$B,5):B420,B420))</f>
        <v/>
      </c>
      <c r="D420" s="21"/>
      <c r="E420" s="13" t="str">
        <f t="shared" si="37"/>
        <v/>
      </c>
      <c r="F420" s="22" t="str">
        <f t="shared" si="38"/>
        <v/>
      </c>
      <c r="G420" s="14"/>
      <c r="H420" s="15" t="str">
        <f t="shared" si="39"/>
        <v/>
      </c>
      <c r="I420" s="23" t="str">
        <f t="shared" si="40"/>
        <v/>
      </c>
      <c r="J420" s="13" t="str">
        <f t="shared" si="41"/>
        <v/>
      </c>
      <c r="K420" s="24" t="str">
        <f>IF(B420="","",TRIM(IF(COUNTIF('Registru borderouri'!$B$5:$B$504,B420)=0,"Borderou inexistent în registru. ","")&amp;IF(AND(D420&lt;&gt;"",E420=""),"Cod necunoscut. ","")&amp;IF(N(G420)&lt;=0,"Lipsește cantitatea. ","")&amp;IF(AND(J420&lt;&gt;"",COUNTIF('Registru borderouri'!$B$5:$B$504,B420)&gt;0),IF(J420&lt;&gt;INDEX('Registru borderouri'!$H$5:$H$504,MATCH(B420,'Registru borderouri'!$B$5:$B$504,0)),"Produs de alt tip decât borderoul. ",""),"")))</f>
        <v/>
      </c>
    </row>
    <row r="421" spans="1:11" x14ac:dyDescent="0.2">
      <c r="A421" s="1" t="str">
        <f t="shared" si="36"/>
        <v/>
      </c>
      <c r="B421" s="21"/>
      <c r="C421" s="22" t="str">
        <f>IF(B421="","",COUNTIF(INDEX($B:$B,5):B421,B421))</f>
        <v/>
      </c>
      <c r="D421" s="21"/>
      <c r="E421" s="13" t="str">
        <f t="shared" si="37"/>
        <v/>
      </c>
      <c r="F421" s="22" t="str">
        <f t="shared" si="38"/>
        <v/>
      </c>
      <c r="G421" s="14"/>
      <c r="H421" s="15" t="str">
        <f t="shared" si="39"/>
        <v/>
      </c>
      <c r="I421" s="23" t="str">
        <f t="shared" si="40"/>
        <v/>
      </c>
      <c r="J421" s="13" t="str">
        <f t="shared" si="41"/>
        <v/>
      </c>
      <c r="K421" s="24" t="str">
        <f>IF(B421="","",TRIM(IF(COUNTIF('Registru borderouri'!$B$5:$B$504,B421)=0,"Borderou inexistent în registru. ","")&amp;IF(AND(D421&lt;&gt;"",E421=""),"Cod necunoscut. ","")&amp;IF(N(G421)&lt;=0,"Lipsește cantitatea. ","")&amp;IF(AND(J421&lt;&gt;"",COUNTIF('Registru borderouri'!$B$5:$B$504,B421)&gt;0),IF(J421&lt;&gt;INDEX('Registru borderouri'!$H$5:$H$504,MATCH(B421,'Registru borderouri'!$B$5:$B$504,0)),"Produs de alt tip decât borderoul. ",""),"")))</f>
        <v/>
      </c>
    </row>
    <row r="422" spans="1:11" x14ac:dyDescent="0.2">
      <c r="A422" s="1" t="str">
        <f t="shared" si="36"/>
        <v/>
      </c>
      <c r="B422" s="21"/>
      <c r="C422" s="22" t="str">
        <f>IF(B422="","",COUNTIF(INDEX($B:$B,5):B422,B422))</f>
        <v/>
      </c>
      <c r="D422" s="21"/>
      <c r="E422" s="13" t="str">
        <f t="shared" si="37"/>
        <v/>
      </c>
      <c r="F422" s="22" t="str">
        <f t="shared" si="38"/>
        <v/>
      </c>
      <c r="G422" s="14"/>
      <c r="H422" s="15" t="str">
        <f t="shared" si="39"/>
        <v/>
      </c>
      <c r="I422" s="23" t="str">
        <f t="shared" si="40"/>
        <v/>
      </c>
      <c r="J422" s="13" t="str">
        <f t="shared" si="41"/>
        <v/>
      </c>
      <c r="K422" s="24" t="str">
        <f>IF(B422="","",TRIM(IF(COUNTIF('Registru borderouri'!$B$5:$B$504,B422)=0,"Borderou inexistent în registru. ","")&amp;IF(AND(D422&lt;&gt;"",E422=""),"Cod necunoscut. ","")&amp;IF(N(G422)&lt;=0,"Lipsește cantitatea. ","")&amp;IF(AND(J422&lt;&gt;"",COUNTIF('Registru borderouri'!$B$5:$B$504,B422)&gt;0),IF(J422&lt;&gt;INDEX('Registru borderouri'!$H$5:$H$504,MATCH(B422,'Registru borderouri'!$B$5:$B$504,0)),"Produs de alt tip decât borderoul. ",""),"")))</f>
        <v/>
      </c>
    </row>
    <row r="423" spans="1:11" x14ac:dyDescent="0.2">
      <c r="A423" s="1" t="str">
        <f t="shared" si="36"/>
        <v/>
      </c>
      <c r="B423" s="21"/>
      <c r="C423" s="22" t="str">
        <f>IF(B423="","",COUNTIF(INDEX($B:$B,5):B423,B423))</f>
        <v/>
      </c>
      <c r="D423" s="21"/>
      <c r="E423" s="13" t="str">
        <f t="shared" si="37"/>
        <v/>
      </c>
      <c r="F423" s="22" t="str">
        <f t="shared" si="38"/>
        <v/>
      </c>
      <c r="G423" s="14"/>
      <c r="H423" s="15" t="str">
        <f t="shared" si="39"/>
        <v/>
      </c>
      <c r="I423" s="23" t="str">
        <f t="shared" si="40"/>
        <v/>
      </c>
      <c r="J423" s="13" t="str">
        <f t="shared" si="41"/>
        <v/>
      </c>
      <c r="K423" s="24" t="str">
        <f>IF(B423="","",TRIM(IF(COUNTIF('Registru borderouri'!$B$5:$B$504,B423)=0,"Borderou inexistent în registru. ","")&amp;IF(AND(D423&lt;&gt;"",E423=""),"Cod necunoscut. ","")&amp;IF(N(G423)&lt;=0,"Lipsește cantitatea. ","")&amp;IF(AND(J423&lt;&gt;"",COUNTIF('Registru borderouri'!$B$5:$B$504,B423)&gt;0),IF(J423&lt;&gt;INDEX('Registru borderouri'!$H$5:$H$504,MATCH(B423,'Registru borderouri'!$B$5:$B$504,0)),"Produs de alt tip decât borderoul. ",""),"")))</f>
        <v/>
      </c>
    </row>
    <row r="424" spans="1:11" x14ac:dyDescent="0.2">
      <c r="A424" s="1" t="str">
        <f t="shared" si="36"/>
        <v/>
      </c>
      <c r="B424" s="21"/>
      <c r="C424" s="22" t="str">
        <f>IF(B424="","",COUNTIF(INDEX($B:$B,5):B424,B424))</f>
        <v/>
      </c>
      <c r="D424" s="21"/>
      <c r="E424" s="13" t="str">
        <f t="shared" si="37"/>
        <v/>
      </c>
      <c r="F424" s="22" t="str">
        <f t="shared" si="38"/>
        <v/>
      </c>
      <c r="G424" s="14"/>
      <c r="H424" s="15" t="str">
        <f t="shared" si="39"/>
        <v/>
      </c>
      <c r="I424" s="23" t="str">
        <f t="shared" si="40"/>
        <v/>
      </c>
      <c r="J424" s="13" t="str">
        <f t="shared" si="41"/>
        <v/>
      </c>
      <c r="K424" s="24" t="str">
        <f>IF(B424="","",TRIM(IF(COUNTIF('Registru borderouri'!$B$5:$B$504,B424)=0,"Borderou inexistent în registru. ","")&amp;IF(AND(D424&lt;&gt;"",E424=""),"Cod necunoscut. ","")&amp;IF(N(G424)&lt;=0,"Lipsește cantitatea. ","")&amp;IF(AND(J424&lt;&gt;"",COUNTIF('Registru borderouri'!$B$5:$B$504,B424)&gt;0),IF(J424&lt;&gt;INDEX('Registru borderouri'!$H$5:$H$504,MATCH(B424,'Registru borderouri'!$B$5:$B$504,0)),"Produs de alt tip decât borderoul. ",""),"")))</f>
        <v/>
      </c>
    </row>
    <row r="425" spans="1:11" x14ac:dyDescent="0.2">
      <c r="A425" s="1" t="str">
        <f t="shared" si="36"/>
        <v/>
      </c>
      <c r="B425" s="21"/>
      <c r="C425" s="22" t="str">
        <f>IF(B425="","",COUNTIF(INDEX($B:$B,5):B425,B425))</f>
        <v/>
      </c>
      <c r="D425" s="21"/>
      <c r="E425" s="13" t="str">
        <f t="shared" si="37"/>
        <v/>
      </c>
      <c r="F425" s="22" t="str">
        <f t="shared" si="38"/>
        <v/>
      </c>
      <c r="G425" s="14"/>
      <c r="H425" s="15" t="str">
        <f t="shared" si="39"/>
        <v/>
      </c>
      <c r="I425" s="23" t="str">
        <f t="shared" si="40"/>
        <v/>
      </c>
      <c r="J425" s="13" t="str">
        <f t="shared" si="41"/>
        <v/>
      </c>
      <c r="K425" s="24" t="str">
        <f>IF(B425="","",TRIM(IF(COUNTIF('Registru borderouri'!$B$5:$B$504,B425)=0,"Borderou inexistent în registru. ","")&amp;IF(AND(D425&lt;&gt;"",E425=""),"Cod necunoscut. ","")&amp;IF(N(G425)&lt;=0,"Lipsește cantitatea. ","")&amp;IF(AND(J425&lt;&gt;"",COUNTIF('Registru borderouri'!$B$5:$B$504,B425)&gt;0),IF(J425&lt;&gt;INDEX('Registru borderouri'!$H$5:$H$504,MATCH(B425,'Registru borderouri'!$B$5:$B$504,0)),"Produs de alt tip decât borderoul. ",""),"")))</f>
        <v/>
      </c>
    </row>
    <row r="426" spans="1:11" x14ac:dyDescent="0.2">
      <c r="A426" s="1" t="str">
        <f t="shared" si="36"/>
        <v/>
      </c>
      <c r="B426" s="21"/>
      <c r="C426" s="22" t="str">
        <f>IF(B426="","",COUNTIF(INDEX($B:$B,5):B426,B426))</f>
        <v/>
      </c>
      <c r="D426" s="21"/>
      <c r="E426" s="13" t="str">
        <f t="shared" si="37"/>
        <v/>
      </c>
      <c r="F426" s="22" t="str">
        <f t="shared" si="38"/>
        <v/>
      </c>
      <c r="G426" s="14"/>
      <c r="H426" s="15" t="str">
        <f t="shared" si="39"/>
        <v/>
      </c>
      <c r="I426" s="23" t="str">
        <f t="shared" si="40"/>
        <v/>
      </c>
      <c r="J426" s="13" t="str">
        <f t="shared" si="41"/>
        <v/>
      </c>
      <c r="K426" s="24" t="str">
        <f>IF(B426="","",TRIM(IF(COUNTIF('Registru borderouri'!$B$5:$B$504,B426)=0,"Borderou inexistent în registru. ","")&amp;IF(AND(D426&lt;&gt;"",E426=""),"Cod necunoscut. ","")&amp;IF(N(G426)&lt;=0,"Lipsește cantitatea. ","")&amp;IF(AND(J426&lt;&gt;"",COUNTIF('Registru borderouri'!$B$5:$B$504,B426)&gt;0),IF(J426&lt;&gt;INDEX('Registru borderouri'!$H$5:$H$504,MATCH(B426,'Registru borderouri'!$B$5:$B$504,0)),"Produs de alt tip decât borderoul. ",""),"")))</f>
        <v/>
      </c>
    </row>
    <row r="427" spans="1:11" x14ac:dyDescent="0.2">
      <c r="A427" s="1" t="str">
        <f t="shared" si="36"/>
        <v/>
      </c>
      <c r="B427" s="21"/>
      <c r="C427" s="22" t="str">
        <f>IF(B427="","",COUNTIF(INDEX($B:$B,5):B427,B427))</f>
        <v/>
      </c>
      <c r="D427" s="21"/>
      <c r="E427" s="13" t="str">
        <f t="shared" si="37"/>
        <v/>
      </c>
      <c r="F427" s="22" t="str">
        <f t="shared" si="38"/>
        <v/>
      </c>
      <c r="G427" s="14"/>
      <c r="H427" s="15" t="str">
        <f t="shared" si="39"/>
        <v/>
      </c>
      <c r="I427" s="23" t="str">
        <f t="shared" si="40"/>
        <v/>
      </c>
      <c r="J427" s="13" t="str">
        <f t="shared" si="41"/>
        <v/>
      </c>
      <c r="K427" s="24" t="str">
        <f>IF(B427="","",TRIM(IF(COUNTIF('Registru borderouri'!$B$5:$B$504,B427)=0,"Borderou inexistent în registru. ","")&amp;IF(AND(D427&lt;&gt;"",E427=""),"Cod necunoscut. ","")&amp;IF(N(G427)&lt;=0,"Lipsește cantitatea. ","")&amp;IF(AND(J427&lt;&gt;"",COUNTIF('Registru borderouri'!$B$5:$B$504,B427)&gt;0),IF(J427&lt;&gt;INDEX('Registru borderouri'!$H$5:$H$504,MATCH(B427,'Registru borderouri'!$B$5:$B$504,0)),"Produs de alt tip decât borderoul. ",""),"")))</f>
        <v/>
      </c>
    </row>
    <row r="428" spans="1:11" x14ac:dyDescent="0.2">
      <c r="A428" s="1" t="str">
        <f t="shared" si="36"/>
        <v/>
      </c>
      <c r="B428" s="21"/>
      <c r="C428" s="22" t="str">
        <f>IF(B428="","",COUNTIF(INDEX($B:$B,5):B428,B428))</f>
        <v/>
      </c>
      <c r="D428" s="21"/>
      <c r="E428" s="13" t="str">
        <f t="shared" si="37"/>
        <v/>
      </c>
      <c r="F428" s="22" t="str">
        <f t="shared" si="38"/>
        <v/>
      </c>
      <c r="G428" s="14"/>
      <c r="H428" s="15" t="str">
        <f t="shared" si="39"/>
        <v/>
      </c>
      <c r="I428" s="23" t="str">
        <f t="shared" si="40"/>
        <v/>
      </c>
      <c r="J428" s="13" t="str">
        <f t="shared" si="41"/>
        <v/>
      </c>
      <c r="K428" s="24" t="str">
        <f>IF(B428="","",TRIM(IF(COUNTIF('Registru borderouri'!$B$5:$B$504,B428)=0,"Borderou inexistent în registru. ","")&amp;IF(AND(D428&lt;&gt;"",E428=""),"Cod necunoscut. ","")&amp;IF(N(G428)&lt;=0,"Lipsește cantitatea. ","")&amp;IF(AND(J428&lt;&gt;"",COUNTIF('Registru borderouri'!$B$5:$B$504,B428)&gt;0),IF(J428&lt;&gt;INDEX('Registru borderouri'!$H$5:$H$504,MATCH(B428,'Registru borderouri'!$B$5:$B$504,0)),"Produs de alt tip decât borderoul. ",""),"")))</f>
        <v/>
      </c>
    </row>
    <row r="429" spans="1:11" x14ac:dyDescent="0.2">
      <c r="A429" s="1" t="str">
        <f t="shared" si="36"/>
        <v/>
      </c>
      <c r="B429" s="21"/>
      <c r="C429" s="22" t="str">
        <f>IF(B429="","",COUNTIF(INDEX($B:$B,5):B429,B429))</f>
        <v/>
      </c>
      <c r="D429" s="21"/>
      <c r="E429" s="13" t="str">
        <f t="shared" si="37"/>
        <v/>
      </c>
      <c r="F429" s="22" t="str">
        <f t="shared" si="38"/>
        <v/>
      </c>
      <c r="G429" s="14"/>
      <c r="H429" s="15" t="str">
        <f t="shared" si="39"/>
        <v/>
      </c>
      <c r="I429" s="23" t="str">
        <f t="shared" si="40"/>
        <v/>
      </c>
      <c r="J429" s="13" t="str">
        <f t="shared" si="41"/>
        <v/>
      </c>
      <c r="K429" s="24" t="str">
        <f>IF(B429="","",TRIM(IF(COUNTIF('Registru borderouri'!$B$5:$B$504,B429)=0,"Borderou inexistent în registru. ","")&amp;IF(AND(D429&lt;&gt;"",E429=""),"Cod necunoscut. ","")&amp;IF(N(G429)&lt;=0,"Lipsește cantitatea. ","")&amp;IF(AND(J429&lt;&gt;"",COUNTIF('Registru borderouri'!$B$5:$B$504,B429)&gt;0),IF(J429&lt;&gt;INDEX('Registru borderouri'!$H$5:$H$504,MATCH(B429,'Registru borderouri'!$B$5:$B$504,0)),"Produs de alt tip decât borderoul. ",""),"")))</f>
        <v/>
      </c>
    </row>
    <row r="430" spans="1:11" x14ac:dyDescent="0.2">
      <c r="A430" s="1" t="str">
        <f t="shared" si="36"/>
        <v/>
      </c>
      <c r="B430" s="21"/>
      <c r="C430" s="22" t="str">
        <f>IF(B430="","",COUNTIF(INDEX($B:$B,5):B430,B430))</f>
        <v/>
      </c>
      <c r="D430" s="21"/>
      <c r="E430" s="13" t="str">
        <f t="shared" si="37"/>
        <v/>
      </c>
      <c r="F430" s="22" t="str">
        <f t="shared" si="38"/>
        <v/>
      </c>
      <c r="G430" s="14"/>
      <c r="H430" s="15" t="str">
        <f t="shared" si="39"/>
        <v/>
      </c>
      <c r="I430" s="23" t="str">
        <f t="shared" si="40"/>
        <v/>
      </c>
      <c r="J430" s="13" t="str">
        <f t="shared" si="41"/>
        <v/>
      </c>
      <c r="K430" s="24" t="str">
        <f>IF(B430="","",TRIM(IF(COUNTIF('Registru borderouri'!$B$5:$B$504,B430)=0,"Borderou inexistent în registru. ","")&amp;IF(AND(D430&lt;&gt;"",E430=""),"Cod necunoscut. ","")&amp;IF(N(G430)&lt;=0,"Lipsește cantitatea. ","")&amp;IF(AND(J430&lt;&gt;"",COUNTIF('Registru borderouri'!$B$5:$B$504,B430)&gt;0),IF(J430&lt;&gt;INDEX('Registru borderouri'!$H$5:$H$504,MATCH(B430,'Registru borderouri'!$B$5:$B$504,0)),"Produs de alt tip decât borderoul. ",""),"")))</f>
        <v/>
      </c>
    </row>
    <row r="431" spans="1:11" x14ac:dyDescent="0.2">
      <c r="A431" s="1" t="str">
        <f t="shared" si="36"/>
        <v/>
      </c>
      <c r="B431" s="21"/>
      <c r="C431" s="22" t="str">
        <f>IF(B431="","",COUNTIF(INDEX($B:$B,5):B431,B431))</f>
        <v/>
      </c>
      <c r="D431" s="21"/>
      <c r="E431" s="13" t="str">
        <f t="shared" si="37"/>
        <v/>
      </c>
      <c r="F431" s="22" t="str">
        <f t="shared" si="38"/>
        <v/>
      </c>
      <c r="G431" s="14"/>
      <c r="H431" s="15" t="str">
        <f t="shared" si="39"/>
        <v/>
      </c>
      <c r="I431" s="23" t="str">
        <f t="shared" si="40"/>
        <v/>
      </c>
      <c r="J431" s="13" t="str">
        <f t="shared" si="41"/>
        <v/>
      </c>
      <c r="K431" s="24" t="str">
        <f>IF(B431="","",TRIM(IF(COUNTIF('Registru borderouri'!$B$5:$B$504,B431)=0,"Borderou inexistent în registru. ","")&amp;IF(AND(D431&lt;&gt;"",E431=""),"Cod necunoscut. ","")&amp;IF(N(G431)&lt;=0,"Lipsește cantitatea. ","")&amp;IF(AND(J431&lt;&gt;"",COUNTIF('Registru borderouri'!$B$5:$B$504,B431)&gt;0),IF(J431&lt;&gt;INDEX('Registru borderouri'!$H$5:$H$504,MATCH(B431,'Registru borderouri'!$B$5:$B$504,0)),"Produs de alt tip decât borderoul. ",""),"")))</f>
        <v/>
      </c>
    </row>
    <row r="432" spans="1:11" x14ac:dyDescent="0.2">
      <c r="A432" s="1" t="str">
        <f t="shared" si="36"/>
        <v/>
      </c>
      <c r="B432" s="21"/>
      <c r="C432" s="22" t="str">
        <f>IF(B432="","",COUNTIF(INDEX($B:$B,5):B432,B432))</f>
        <v/>
      </c>
      <c r="D432" s="21"/>
      <c r="E432" s="13" t="str">
        <f t="shared" si="37"/>
        <v/>
      </c>
      <c r="F432" s="22" t="str">
        <f t="shared" si="38"/>
        <v/>
      </c>
      <c r="G432" s="14"/>
      <c r="H432" s="15" t="str">
        <f t="shared" si="39"/>
        <v/>
      </c>
      <c r="I432" s="23" t="str">
        <f t="shared" si="40"/>
        <v/>
      </c>
      <c r="J432" s="13" t="str">
        <f t="shared" si="41"/>
        <v/>
      </c>
      <c r="K432" s="24" t="str">
        <f>IF(B432="","",TRIM(IF(COUNTIF('Registru borderouri'!$B$5:$B$504,B432)=0,"Borderou inexistent în registru. ","")&amp;IF(AND(D432&lt;&gt;"",E432=""),"Cod necunoscut. ","")&amp;IF(N(G432)&lt;=0,"Lipsește cantitatea. ","")&amp;IF(AND(J432&lt;&gt;"",COUNTIF('Registru borderouri'!$B$5:$B$504,B432)&gt;0),IF(J432&lt;&gt;INDEX('Registru borderouri'!$H$5:$H$504,MATCH(B432,'Registru borderouri'!$B$5:$B$504,0)),"Produs de alt tip decât borderoul. ",""),"")))</f>
        <v/>
      </c>
    </row>
    <row r="433" spans="1:11" x14ac:dyDescent="0.2">
      <c r="A433" s="1" t="str">
        <f t="shared" si="36"/>
        <v/>
      </c>
      <c r="B433" s="21"/>
      <c r="C433" s="22" t="str">
        <f>IF(B433="","",COUNTIF(INDEX($B:$B,5):B433,B433))</f>
        <v/>
      </c>
      <c r="D433" s="21"/>
      <c r="E433" s="13" t="str">
        <f t="shared" si="37"/>
        <v/>
      </c>
      <c r="F433" s="22" t="str">
        <f t="shared" si="38"/>
        <v/>
      </c>
      <c r="G433" s="14"/>
      <c r="H433" s="15" t="str">
        <f t="shared" si="39"/>
        <v/>
      </c>
      <c r="I433" s="23" t="str">
        <f t="shared" si="40"/>
        <v/>
      </c>
      <c r="J433" s="13" t="str">
        <f t="shared" si="41"/>
        <v/>
      </c>
      <c r="K433" s="24" t="str">
        <f>IF(B433="","",TRIM(IF(COUNTIF('Registru borderouri'!$B$5:$B$504,B433)=0,"Borderou inexistent în registru. ","")&amp;IF(AND(D433&lt;&gt;"",E433=""),"Cod necunoscut. ","")&amp;IF(N(G433)&lt;=0,"Lipsește cantitatea. ","")&amp;IF(AND(J433&lt;&gt;"",COUNTIF('Registru borderouri'!$B$5:$B$504,B433)&gt;0),IF(J433&lt;&gt;INDEX('Registru borderouri'!$H$5:$H$504,MATCH(B433,'Registru borderouri'!$B$5:$B$504,0)),"Produs de alt tip decât borderoul. ",""),"")))</f>
        <v/>
      </c>
    </row>
    <row r="434" spans="1:11" x14ac:dyDescent="0.2">
      <c r="A434" s="1" t="str">
        <f t="shared" si="36"/>
        <v/>
      </c>
      <c r="B434" s="21"/>
      <c r="C434" s="22" t="str">
        <f>IF(B434="","",COUNTIF(INDEX($B:$B,5):B434,B434))</f>
        <v/>
      </c>
      <c r="D434" s="21"/>
      <c r="E434" s="13" t="str">
        <f t="shared" si="37"/>
        <v/>
      </c>
      <c r="F434" s="22" t="str">
        <f t="shared" si="38"/>
        <v/>
      </c>
      <c r="G434" s="14"/>
      <c r="H434" s="15" t="str">
        <f t="shared" si="39"/>
        <v/>
      </c>
      <c r="I434" s="23" t="str">
        <f t="shared" si="40"/>
        <v/>
      </c>
      <c r="J434" s="13" t="str">
        <f t="shared" si="41"/>
        <v/>
      </c>
      <c r="K434" s="24" t="str">
        <f>IF(B434="","",TRIM(IF(COUNTIF('Registru borderouri'!$B$5:$B$504,B434)=0,"Borderou inexistent în registru. ","")&amp;IF(AND(D434&lt;&gt;"",E434=""),"Cod necunoscut. ","")&amp;IF(N(G434)&lt;=0,"Lipsește cantitatea. ","")&amp;IF(AND(J434&lt;&gt;"",COUNTIF('Registru borderouri'!$B$5:$B$504,B434)&gt;0),IF(J434&lt;&gt;INDEX('Registru borderouri'!$H$5:$H$504,MATCH(B434,'Registru borderouri'!$B$5:$B$504,0)),"Produs de alt tip decât borderoul. ",""),"")))</f>
        <v/>
      </c>
    </row>
    <row r="435" spans="1:11" x14ac:dyDescent="0.2">
      <c r="A435" s="1" t="str">
        <f t="shared" si="36"/>
        <v/>
      </c>
      <c r="B435" s="21"/>
      <c r="C435" s="22" t="str">
        <f>IF(B435="","",COUNTIF(INDEX($B:$B,5):B435,B435))</f>
        <v/>
      </c>
      <c r="D435" s="21"/>
      <c r="E435" s="13" t="str">
        <f t="shared" si="37"/>
        <v/>
      </c>
      <c r="F435" s="22" t="str">
        <f t="shared" si="38"/>
        <v/>
      </c>
      <c r="G435" s="14"/>
      <c r="H435" s="15" t="str">
        <f t="shared" si="39"/>
        <v/>
      </c>
      <c r="I435" s="23" t="str">
        <f t="shared" si="40"/>
        <v/>
      </c>
      <c r="J435" s="13" t="str">
        <f t="shared" si="41"/>
        <v/>
      </c>
      <c r="K435" s="24" t="str">
        <f>IF(B435="","",TRIM(IF(COUNTIF('Registru borderouri'!$B$5:$B$504,B435)=0,"Borderou inexistent în registru. ","")&amp;IF(AND(D435&lt;&gt;"",E435=""),"Cod necunoscut. ","")&amp;IF(N(G435)&lt;=0,"Lipsește cantitatea. ","")&amp;IF(AND(J435&lt;&gt;"",COUNTIF('Registru borderouri'!$B$5:$B$504,B435)&gt;0),IF(J435&lt;&gt;INDEX('Registru borderouri'!$H$5:$H$504,MATCH(B435,'Registru borderouri'!$B$5:$B$504,0)),"Produs de alt tip decât borderoul. ",""),"")))</f>
        <v/>
      </c>
    </row>
    <row r="436" spans="1:11" x14ac:dyDescent="0.2">
      <c r="A436" s="1" t="str">
        <f t="shared" si="36"/>
        <v/>
      </c>
      <c r="B436" s="21"/>
      <c r="C436" s="22" t="str">
        <f>IF(B436="","",COUNTIF(INDEX($B:$B,5):B436,B436))</f>
        <v/>
      </c>
      <c r="D436" s="21"/>
      <c r="E436" s="13" t="str">
        <f t="shared" si="37"/>
        <v/>
      </c>
      <c r="F436" s="22" t="str">
        <f t="shared" si="38"/>
        <v/>
      </c>
      <c r="G436" s="14"/>
      <c r="H436" s="15" t="str">
        <f t="shared" si="39"/>
        <v/>
      </c>
      <c r="I436" s="23" t="str">
        <f t="shared" si="40"/>
        <v/>
      </c>
      <c r="J436" s="13" t="str">
        <f t="shared" si="41"/>
        <v/>
      </c>
      <c r="K436" s="24" t="str">
        <f>IF(B436="","",TRIM(IF(COUNTIF('Registru borderouri'!$B$5:$B$504,B436)=0,"Borderou inexistent în registru. ","")&amp;IF(AND(D436&lt;&gt;"",E436=""),"Cod necunoscut. ","")&amp;IF(N(G436)&lt;=0,"Lipsește cantitatea. ","")&amp;IF(AND(J436&lt;&gt;"",COUNTIF('Registru borderouri'!$B$5:$B$504,B436)&gt;0),IF(J436&lt;&gt;INDEX('Registru borderouri'!$H$5:$H$504,MATCH(B436,'Registru borderouri'!$B$5:$B$504,0)),"Produs de alt tip decât borderoul. ",""),"")))</f>
        <v/>
      </c>
    </row>
    <row r="437" spans="1:11" x14ac:dyDescent="0.2">
      <c r="A437" s="1" t="str">
        <f t="shared" si="36"/>
        <v/>
      </c>
      <c r="B437" s="21"/>
      <c r="C437" s="22" t="str">
        <f>IF(B437="","",COUNTIF(INDEX($B:$B,5):B437,B437))</f>
        <v/>
      </c>
      <c r="D437" s="21"/>
      <c r="E437" s="13" t="str">
        <f t="shared" si="37"/>
        <v/>
      </c>
      <c r="F437" s="22" t="str">
        <f t="shared" si="38"/>
        <v/>
      </c>
      <c r="G437" s="14"/>
      <c r="H437" s="15" t="str">
        <f t="shared" si="39"/>
        <v/>
      </c>
      <c r="I437" s="23" t="str">
        <f t="shared" si="40"/>
        <v/>
      </c>
      <c r="J437" s="13" t="str">
        <f t="shared" si="41"/>
        <v/>
      </c>
      <c r="K437" s="24" t="str">
        <f>IF(B437="","",TRIM(IF(COUNTIF('Registru borderouri'!$B$5:$B$504,B437)=0,"Borderou inexistent în registru. ","")&amp;IF(AND(D437&lt;&gt;"",E437=""),"Cod necunoscut. ","")&amp;IF(N(G437)&lt;=0,"Lipsește cantitatea. ","")&amp;IF(AND(J437&lt;&gt;"",COUNTIF('Registru borderouri'!$B$5:$B$504,B437)&gt;0),IF(J437&lt;&gt;INDEX('Registru borderouri'!$H$5:$H$504,MATCH(B437,'Registru borderouri'!$B$5:$B$504,0)),"Produs de alt tip decât borderoul. ",""),"")))</f>
        <v/>
      </c>
    </row>
    <row r="438" spans="1:11" x14ac:dyDescent="0.2">
      <c r="A438" s="1" t="str">
        <f t="shared" si="36"/>
        <v/>
      </c>
      <c r="B438" s="21"/>
      <c r="C438" s="22" t="str">
        <f>IF(B438="","",COUNTIF(INDEX($B:$B,5):B438,B438))</f>
        <v/>
      </c>
      <c r="D438" s="21"/>
      <c r="E438" s="13" t="str">
        <f t="shared" si="37"/>
        <v/>
      </c>
      <c r="F438" s="22" t="str">
        <f t="shared" si="38"/>
        <v/>
      </c>
      <c r="G438" s="14"/>
      <c r="H438" s="15" t="str">
        <f t="shared" si="39"/>
        <v/>
      </c>
      <c r="I438" s="23" t="str">
        <f t="shared" si="40"/>
        <v/>
      </c>
      <c r="J438" s="13" t="str">
        <f t="shared" si="41"/>
        <v/>
      </c>
      <c r="K438" s="24" t="str">
        <f>IF(B438="","",TRIM(IF(COUNTIF('Registru borderouri'!$B$5:$B$504,B438)=0,"Borderou inexistent în registru. ","")&amp;IF(AND(D438&lt;&gt;"",E438=""),"Cod necunoscut. ","")&amp;IF(N(G438)&lt;=0,"Lipsește cantitatea. ","")&amp;IF(AND(J438&lt;&gt;"",COUNTIF('Registru borderouri'!$B$5:$B$504,B438)&gt;0),IF(J438&lt;&gt;INDEX('Registru borderouri'!$H$5:$H$504,MATCH(B438,'Registru borderouri'!$B$5:$B$504,0)),"Produs de alt tip decât borderoul. ",""),"")))</f>
        <v/>
      </c>
    </row>
    <row r="439" spans="1:11" x14ac:dyDescent="0.2">
      <c r="A439" s="1" t="str">
        <f t="shared" si="36"/>
        <v/>
      </c>
      <c r="B439" s="21"/>
      <c r="C439" s="22" t="str">
        <f>IF(B439="","",COUNTIF(INDEX($B:$B,5):B439,B439))</f>
        <v/>
      </c>
      <c r="D439" s="21"/>
      <c r="E439" s="13" t="str">
        <f t="shared" si="37"/>
        <v/>
      </c>
      <c r="F439" s="22" t="str">
        <f t="shared" si="38"/>
        <v/>
      </c>
      <c r="G439" s="14"/>
      <c r="H439" s="15" t="str">
        <f t="shared" si="39"/>
        <v/>
      </c>
      <c r="I439" s="23" t="str">
        <f t="shared" si="40"/>
        <v/>
      </c>
      <c r="J439" s="13" t="str">
        <f t="shared" si="41"/>
        <v/>
      </c>
      <c r="K439" s="24" t="str">
        <f>IF(B439="","",TRIM(IF(COUNTIF('Registru borderouri'!$B$5:$B$504,B439)=0,"Borderou inexistent în registru. ","")&amp;IF(AND(D439&lt;&gt;"",E439=""),"Cod necunoscut. ","")&amp;IF(N(G439)&lt;=0,"Lipsește cantitatea. ","")&amp;IF(AND(J439&lt;&gt;"",COUNTIF('Registru borderouri'!$B$5:$B$504,B439)&gt;0),IF(J439&lt;&gt;INDEX('Registru borderouri'!$H$5:$H$504,MATCH(B439,'Registru borderouri'!$B$5:$B$504,0)),"Produs de alt tip decât borderoul. ",""),"")))</f>
        <v/>
      </c>
    </row>
    <row r="440" spans="1:11" x14ac:dyDescent="0.2">
      <c r="A440" s="1" t="str">
        <f t="shared" si="36"/>
        <v/>
      </c>
      <c r="B440" s="21"/>
      <c r="C440" s="22" t="str">
        <f>IF(B440="","",COUNTIF(INDEX($B:$B,5):B440,B440))</f>
        <v/>
      </c>
      <c r="D440" s="21"/>
      <c r="E440" s="13" t="str">
        <f t="shared" si="37"/>
        <v/>
      </c>
      <c r="F440" s="22" t="str">
        <f t="shared" si="38"/>
        <v/>
      </c>
      <c r="G440" s="14"/>
      <c r="H440" s="15" t="str">
        <f t="shared" si="39"/>
        <v/>
      </c>
      <c r="I440" s="23" t="str">
        <f t="shared" si="40"/>
        <v/>
      </c>
      <c r="J440" s="13" t="str">
        <f t="shared" si="41"/>
        <v/>
      </c>
      <c r="K440" s="24" t="str">
        <f>IF(B440="","",TRIM(IF(COUNTIF('Registru borderouri'!$B$5:$B$504,B440)=0,"Borderou inexistent în registru. ","")&amp;IF(AND(D440&lt;&gt;"",E440=""),"Cod necunoscut. ","")&amp;IF(N(G440)&lt;=0,"Lipsește cantitatea. ","")&amp;IF(AND(J440&lt;&gt;"",COUNTIF('Registru borderouri'!$B$5:$B$504,B440)&gt;0),IF(J440&lt;&gt;INDEX('Registru borderouri'!$H$5:$H$504,MATCH(B440,'Registru borderouri'!$B$5:$B$504,0)),"Produs de alt tip decât borderoul. ",""),"")))</f>
        <v/>
      </c>
    </row>
    <row r="441" spans="1:11" x14ac:dyDescent="0.2">
      <c r="A441" s="1" t="str">
        <f t="shared" si="36"/>
        <v/>
      </c>
      <c r="B441" s="21"/>
      <c r="C441" s="22" t="str">
        <f>IF(B441="","",COUNTIF(INDEX($B:$B,5):B441,B441))</f>
        <v/>
      </c>
      <c r="D441" s="21"/>
      <c r="E441" s="13" t="str">
        <f t="shared" si="37"/>
        <v/>
      </c>
      <c r="F441" s="22" t="str">
        <f t="shared" si="38"/>
        <v/>
      </c>
      <c r="G441" s="14"/>
      <c r="H441" s="15" t="str">
        <f t="shared" si="39"/>
        <v/>
      </c>
      <c r="I441" s="23" t="str">
        <f t="shared" si="40"/>
        <v/>
      </c>
      <c r="J441" s="13" t="str">
        <f t="shared" si="41"/>
        <v/>
      </c>
      <c r="K441" s="24" t="str">
        <f>IF(B441="","",TRIM(IF(COUNTIF('Registru borderouri'!$B$5:$B$504,B441)=0,"Borderou inexistent în registru. ","")&amp;IF(AND(D441&lt;&gt;"",E441=""),"Cod necunoscut. ","")&amp;IF(N(G441)&lt;=0,"Lipsește cantitatea. ","")&amp;IF(AND(J441&lt;&gt;"",COUNTIF('Registru borderouri'!$B$5:$B$504,B441)&gt;0),IF(J441&lt;&gt;INDEX('Registru borderouri'!$H$5:$H$504,MATCH(B441,'Registru borderouri'!$B$5:$B$504,0)),"Produs de alt tip decât borderoul. ",""),"")))</f>
        <v/>
      </c>
    </row>
    <row r="442" spans="1:11" x14ac:dyDescent="0.2">
      <c r="A442" s="1" t="str">
        <f t="shared" si="36"/>
        <v/>
      </c>
      <c r="B442" s="21"/>
      <c r="C442" s="22" t="str">
        <f>IF(B442="","",COUNTIF(INDEX($B:$B,5):B442,B442))</f>
        <v/>
      </c>
      <c r="D442" s="21"/>
      <c r="E442" s="13" t="str">
        <f t="shared" si="37"/>
        <v/>
      </c>
      <c r="F442" s="22" t="str">
        <f t="shared" si="38"/>
        <v/>
      </c>
      <c r="G442" s="14"/>
      <c r="H442" s="15" t="str">
        <f t="shared" si="39"/>
        <v/>
      </c>
      <c r="I442" s="23" t="str">
        <f t="shared" si="40"/>
        <v/>
      </c>
      <c r="J442" s="13" t="str">
        <f t="shared" si="41"/>
        <v/>
      </c>
      <c r="K442" s="24" t="str">
        <f>IF(B442="","",TRIM(IF(COUNTIF('Registru borderouri'!$B$5:$B$504,B442)=0,"Borderou inexistent în registru. ","")&amp;IF(AND(D442&lt;&gt;"",E442=""),"Cod necunoscut. ","")&amp;IF(N(G442)&lt;=0,"Lipsește cantitatea. ","")&amp;IF(AND(J442&lt;&gt;"",COUNTIF('Registru borderouri'!$B$5:$B$504,B442)&gt;0),IF(J442&lt;&gt;INDEX('Registru borderouri'!$H$5:$H$504,MATCH(B442,'Registru borderouri'!$B$5:$B$504,0)),"Produs de alt tip decât borderoul. ",""),"")))</f>
        <v/>
      </c>
    </row>
    <row r="443" spans="1:11" x14ac:dyDescent="0.2">
      <c r="A443" s="1" t="str">
        <f t="shared" si="36"/>
        <v/>
      </c>
      <c r="B443" s="21"/>
      <c r="C443" s="22" t="str">
        <f>IF(B443="","",COUNTIF(INDEX($B:$B,5):B443,B443))</f>
        <v/>
      </c>
      <c r="D443" s="21"/>
      <c r="E443" s="13" t="str">
        <f t="shared" si="37"/>
        <v/>
      </c>
      <c r="F443" s="22" t="str">
        <f t="shared" si="38"/>
        <v/>
      </c>
      <c r="G443" s="14"/>
      <c r="H443" s="15" t="str">
        <f t="shared" si="39"/>
        <v/>
      </c>
      <c r="I443" s="23" t="str">
        <f t="shared" si="40"/>
        <v/>
      </c>
      <c r="J443" s="13" t="str">
        <f t="shared" si="41"/>
        <v/>
      </c>
      <c r="K443" s="24" t="str">
        <f>IF(B443="","",TRIM(IF(COUNTIF('Registru borderouri'!$B$5:$B$504,B443)=0,"Borderou inexistent în registru. ","")&amp;IF(AND(D443&lt;&gt;"",E443=""),"Cod necunoscut. ","")&amp;IF(N(G443)&lt;=0,"Lipsește cantitatea. ","")&amp;IF(AND(J443&lt;&gt;"",COUNTIF('Registru borderouri'!$B$5:$B$504,B443)&gt;0),IF(J443&lt;&gt;INDEX('Registru borderouri'!$H$5:$H$504,MATCH(B443,'Registru borderouri'!$B$5:$B$504,0)),"Produs de alt tip decât borderoul. ",""),"")))</f>
        <v/>
      </c>
    </row>
    <row r="444" spans="1:11" x14ac:dyDescent="0.2">
      <c r="A444" s="1" t="str">
        <f t="shared" si="36"/>
        <v/>
      </c>
      <c r="B444" s="21"/>
      <c r="C444" s="22" t="str">
        <f>IF(B444="","",COUNTIF(INDEX($B:$B,5):B444,B444))</f>
        <v/>
      </c>
      <c r="D444" s="21"/>
      <c r="E444" s="13" t="str">
        <f t="shared" si="37"/>
        <v/>
      </c>
      <c r="F444" s="22" t="str">
        <f t="shared" si="38"/>
        <v/>
      </c>
      <c r="G444" s="14"/>
      <c r="H444" s="15" t="str">
        <f t="shared" si="39"/>
        <v/>
      </c>
      <c r="I444" s="23" t="str">
        <f t="shared" si="40"/>
        <v/>
      </c>
      <c r="J444" s="13" t="str">
        <f t="shared" si="41"/>
        <v/>
      </c>
      <c r="K444" s="24" t="str">
        <f>IF(B444="","",TRIM(IF(COUNTIF('Registru borderouri'!$B$5:$B$504,B444)=0,"Borderou inexistent în registru. ","")&amp;IF(AND(D444&lt;&gt;"",E444=""),"Cod necunoscut. ","")&amp;IF(N(G444)&lt;=0,"Lipsește cantitatea. ","")&amp;IF(AND(J444&lt;&gt;"",COUNTIF('Registru borderouri'!$B$5:$B$504,B444)&gt;0),IF(J444&lt;&gt;INDEX('Registru borderouri'!$H$5:$H$504,MATCH(B444,'Registru borderouri'!$B$5:$B$504,0)),"Produs de alt tip decât borderoul. ",""),"")))</f>
        <v/>
      </c>
    </row>
    <row r="445" spans="1:11" x14ac:dyDescent="0.2">
      <c r="A445" s="1" t="str">
        <f t="shared" si="36"/>
        <v/>
      </c>
      <c r="B445" s="21"/>
      <c r="C445" s="22" t="str">
        <f>IF(B445="","",COUNTIF(INDEX($B:$B,5):B445,B445))</f>
        <v/>
      </c>
      <c r="D445" s="21"/>
      <c r="E445" s="13" t="str">
        <f t="shared" si="37"/>
        <v/>
      </c>
      <c r="F445" s="22" t="str">
        <f t="shared" si="38"/>
        <v/>
      </c>
      <c r="G445" s="14"/>
      <c r="H445" s="15" t="str">
        <f t="shared" si="39"/>
        <v/>
      </c>
      <c r="I445" s="23" t="str">
        <f t="shared" si="40"/>
        <v/>
      </c>
      <c r="J445" s="13" t="str">
        <f t="shared" si="41"/>
        <v/>
      </c>
      <c r="K445" s="24" t="str">
        <f>IF(B445="","",TRIM(IF(COUNTIF('Registru borderouri'!$B$5:$B$504,B445)=0,"Borderou inexistent în registru. ","")&amp;IF(AND(D445&lt;&gt;"",E445=""),"Cod necunoscut. ","")&amp;IF(N(G445)&lt;=0,"Lipsește cantitatea. ","")&amp;IF(AND(J445&lt;&gt;"",COUNTIF('Registru borderouri'!$B$5:$B$504,B445)&gt;0),IF(J445&lt;&gt;INDEX('Registru borderouri'!$H$5:$H$504,MATCH(B445,'Registru borderouri'!$B$5:$B$504,0)),"Produs de alt tip decât borderoul. ",""),"")))</f>
        <v/>
      </c>
    </row>
    <row r="446" spans="1:11" x14ac:dyDescent="0.2">
      <c r="A446" s="1" t="str">
        <f t="shared" si="36"/>
        <v/>
      </c>
      <c r="B446" s="21"/>
      <c r="C446" s="22" t="str">
        <f>IF(B446="","",COUNTIF(INDEX($B:$B,5):B446,B446))</f>
        <v/>
      </c>
      <c r="D446" s="21"/>
      <c r="E446" s="13" t="str">
        <f t="shared" si="37"/>
        <v/>
      </c>
      <c r="F446" s="22" t="str">
        <f t="shared" si="38"/>
        <v/>
      </c>
      <c r="G446" s="14"/>
      <c r="H446" s="15" t="str">
        <f t="shared" si="39"/>
        <v/>
      </c>
      <c r="I446" s="23" t="str">
        <f t="shared" si="40"/>
        <v/>
      </c>
      <c r="J446" s="13" t="str">
        <f t="shared" si="41"/>
        <v/>
      </c>
      <c r="K446" s="24" t="str">
        <f>IF(B446="","",TRIM(IF(COUNTIF('Registru borderouri'!$B$5:$B$504,B446)=0,"Borderou inexistent în registru. ","")&amp;IF(AND(D446&lt;&gt;"",E446=""),"Cod necunoscut. ","")&amp;IF(N(G446)&lt;=0,"Lipsește cantitatea. ","")&amp;IF(AND(J446&lt;&gt;"",COUNTIF('Registru borderouri'!$B$5:$B$504,B446)&gt;0),IF(J446&lt;&gt;INDEX('Registru borderouri'!$H$5:$H$504,MATCH(B446,'Registru borderouri'!$B$5:$B$504,0)),"Produs de alt tip decât borderoul. ",""),"")))</f>
        <v/>
      </c>
    </row>
    <row r="447" spans="1:11" x14ac:dyDescent="0.2">
      <c r="A447" s="1" t="str">
        <f t="shared" si="36"/>
        <v/>
      </c>
      <c r="B447" s="21"/>
      <c r="C447" s="22" t="str">
        <f>IF(B447="","",COUNTIF(INDEX($B:$B,5):B447,B447))</f>
        <v/>
      </c>
      <c r="D447" s="21"/>
      <c r="E447" s="13" t="str">
        <f t="shared" si="37"/>
        <v/>
      </c>
      <c r="F447" s="22" t="str">
        <f t="shared" si="38"/>
        <v/>
      </c>
      <c r="G447" s="14"/>
      <c r="H447" s="15" t="str">
        <f t="shared" si="39"/>
        <v/>
      </c>
      <c r="I447" s="23" t="str">
        <f t="shared" si="40"/>
        <v/>
      </c>
      <c r="J447" s="13" t="str">
        <f t="shared" si="41"/>
        <v/>
      </c>
      <c r="K447" s="24" t="str">
        <f>IF(B447="","",TRIM(IF(COUNTIF('Registru borderouri'!$B$5:$B$504,B447)=0,"Borderou inexistent în registru. ","")&amp;IF(AND(D447&lt;&gt;"",E447=""),"Cod necunoscut. ","")&amp;IF(N(G447)&lt;=0,"Lipsește cantitatea. ","")&amp;IF(AND(J447&lt;&gt;"",COUNTIF('Registru borderouri'!$B$5:$B$504,B447)&gt;0),IF(J447&lt;&gt;INDEX('Registru borderouri'!$H$5:$H$504,MATCH(B447,'Registru borderouri'!$B$5:$B$504,0)),"Produs de alt tip decât borderoul. ",""),"")))</f>
        <v/>
      </c>
    </row>
    <row r="448" spans="1:11" x14ac:dyDescent="0.2">
      <c r="A448" s="1" t="str">
        <f t="shared" si="36"/>
        <v/>
      </c>
      <c r="B448" s="21"/>
      <c r="C448" s="22" t="str">
        <f>IF(B448="","",COUNTIF(INDEX($B:$B,5):B448,B448))</f>
        <v/>
      </c>
      <c r="D448" s="21"/>
      <c r="E448" s="13" t="str">
        <f t="shared" si="37"/>
        <v/>
      </c>
      <c r="F448" s="22" t="str">
        <f t="shared" si="38"/>
        <v/>
      </c>
      <c r="G448" s="14"/>
      <c r="H448" s="15" t="str">
        <f t="shared" si="39"/>
        <v/>
      </c>
      <c r="I448" s="23" t="str">
        <f t="shared" si="40"/>
        <v/>
      </c>
      <c r="J448" s="13" t="str">
        <f t="shared" si="41"/>
        <v/>
      </c>
      <c r="K448" s="24" t="str">
        <f>IF(B448="","",TRIM(IF(COUNTIF('Registru borderouri'!$B$5:$B$504,B448)=0,"Borderou inexistent în registru. ","")&amp;IF(AND(D448&lt;&gt;"",E448=""),"Cod necunoscut. ","")&amp;IF(N(G448)&lt;=0,"Lipsește cantitatea. ","")&amp;IF(AND(J448&lt;&gt;"",COUNTIF('Registru borderouri'!$B$5:$B$504,B448)&gt;0),IF(J448&lt;&gt;INDEX('Registru borderouri'!$H$5:$H$504,MATCH(B448,'Registru borderouri'!$B$5:$B$504,0)),"Produs de alt tip decât borderoul. ",""),"")))</f>
        <v/>
      </c>
    </row>
    <row r="449" spans="1:11" x14ac:dyDescent="0.2">
      <c r="A449" s="1" t="str">
        <f t="shared" si="36"/>
        <v/>
      </c>
      <c r="B449" s="21"/>
      <c r="C449" s="22" t="str">
        <f>IF(B449="","",COUNTIF(INDEX($B:$B,5):B449,B449))</f>
        <v/>
      </c>
      <c r="D449" s="21"/>
      <c r="E449" s="13" t="str">
        <f t="shared" si="37"/>
        <v/>
      </c>
      <c r="F449" s="22" t="str">
        <f t="shared" si="38"/>
        <v/>
      </c>
      <c r="G449" s="14"/>
      <c r="H449" s="15" t="str">
        <f t="shared" si="39"/>
        <v/>
      </c>
      <c r="I449" s="23" t="str">
        <f t="shared" si="40"/>
        <v/>
      </c>
      <c r="J449" s="13" t="str">
        <f t="shared" si="41"/>
        <v/>
      </c>
      <c r="K449" s="24" t="str">
        <f>IF(B449="","",TRIM(IF(COUNTIF('Registru borderouri'!$B$5:$B$504,B449)=0,"Borderou inexistent în registru. ","")&amp;IF(AND(D449&lt;&gt;"",E449=""),"Cod necunoscut. ","")&amp;IF(N(G449)&lt;=0,"Lipsește cantitatea. ","")&amp;IF(AND(J449&lt;&gt;"",COUNTIF('Registru borderouri'!$B$5:$B$504,B449)&gt;0),IF(J449&lt;&gt;INDEX('Registru borderouri'!$H$5:$H$504,MATCH(B449,'Registru borderouri'!$B$5:$B$504,0)),"Produs de alt tip decât borderoul. ",""),"")))</f>
        <v/>
      </c>
    </row>
    <row r="450" spans="1:11" x14ac:dyDescent="0.2">
      <c r="A450" s="1" t="str">
        <f t="shared" si="36"/>
        <v/>
      </c>
      <c r="B450" s="21"/>
      <c r="C450" s="22" t="str">
        <f>IF(B450="","",COUNTIF(INDEX($B:$B,5):B450,B450))</f>
        <v/>
      </c>
      <c r="D450" s="21"/>
      <c r="E450" s="13" t="str">
        <f t="shared" si="37"/>
        <v/>
      </c>
      <c r="F450" s="22" t="str">
        <f t="shared" si="38"/>
        <v/>
      </c>
      <c r="G450" s="14"/>
      <c r="H450" s="15" t="str">
        <f t="shared" si="39"/>
        <v/>
      </c>
      <c r="I450" s="23" t="str">
        <f t="shared" si="40"/>
        <v/>
      </c>
      <c r="J450" s="13" t="str">
        <f t="shared" si="41"/>
        <v/>
      </c>
      <c r="K450" s="24" t="str">
        <f>IF(B450="","",TRIM(IF(COUNTIF('Registru borderouri'!$B$5:$B$504,B450)=0,"Borderou inexistent în registru. ","")&amp;IF(AND(D450&lt;&gt;"",E450=""),"Cod necunoscut. ","")&amp;IF(N(G450)&lt;=0,"Lipsește cantitatea. ","")&amp;IF(AND(J450&lt;&gt;"",COUNTIF('Registru borderouri'!$B$5:$B$504,B450)&gt;0),IF(J450&lt;&gt;INDEX('Registru borderouri'!$H$5:$H$504,MATCH(B450,'Registru borderouri'!$B$5:$B$504,0)),"Produs de alt tip decât borderoul. ",""),"")))</f>
        <v/>
      </c>
    </row>
    <row r="451" spans="1:11" x14ac:dyDescent="0.2">
      <c r="A451" s="1" t="str">
        <f t="shared" si="36"/>
        <v/>
      </c>
      <c r="B451" s="21"/>
      <c r="C451" s="22" t="str">
        <f>IF(B451="","",COUNTIF(INDEX($B:$B,5):B451,B451))</f>
        <v/>
      </c>
      <c r="D451" s="21"/>
      <c r="E451" s="13" t="str">
        <f t="shared" si="37"/>
        <v/>
      </c>
      <c r="F451" s="22" t="str">
        <f t="shared" si="38"/>
        <v/>
      </c>
      <c r="G451" s="14"/>
      <c r="H451" s="15" t="str">
        <f t="shared" si="39"/>
        <v/>
      </c>
      <c r="I451" s="23" t="str">
        <f t="shared" si="40"/>
        <v/>
      </c>
      <c r="J451" s="13" t="str">
        <f t="shared" si="41"/>
        <v/>
      </c>
      <c r="K451" s="24" t="str">
        <f>IF(B451="","",TRIM(IF(COUNTIF('Registru borderouri'!$B$5:$B$504,B451)=0,"Borderou inexistent în registru. ","")&amp;IF(AND(D451&lt;&gt;"",E451=""),"Cod necunoscut. ","")&amp;IF(N(G451)&lt;=0,"Lipsește cantitatea. ","")&amp;IF(AND(J451&lt;&gt;"",COUNTIF('Registru borderouri'!$B$5:$B$504,B451)&gt;0),IF(J451&lt;&gt;INDEX('Registru borderouri'!$H$5:$H$504,MATCH(B451,'Registru borderouri'!$B$5:$B$504,0)),"Produs de alt tip decât borderoul. ",""),"")))</f>
        <v/>
      </c>
    </row>
    <row r="452" spans="1:11" x14ac:dyDescent="0.2">
      <c r="A452" s="1" t="str">
        <f t="shared" si="36"/>
        <v/>
      </c>
      <c r="B452" s="21"/>
      <c r="C452" s="22" t="str">
        <f>IF(B452="","",COUNTIF(INDEX($B:$B,5):B452,B452))</f>
        <v/>
      </c>
      <c r="D452" s="21"/>
      <c r="E452" s="13" t="str">
        <f t="shared" si="37"/>
        <v/>
      </c>
      <c r="F452" s="22" t="str">
        <f t="shared" si="38"/>
        <v/>
      </c>
      <c r="G452" s="14"/>
      <c r="H452" s="15" t="str">
        <f t="shared" si="39"/>
        <v/>
      </c>
      <c r="I452" s="23" t="str">
        <f t="shared" si="40"/>
        <v/>
      </c>
      <c r="J452" s="13" t="str">
        <f t="shared" si="41"/>
        <v/>
      </c>
      <c r="K452" s="24" t="str">
        <f>IF(B452="","",TRIM(IF(COUNTIF('Registru borderouri'!$B$5:$B$504,B452)=0,"Borderou inexistent în registru. ","")&amp;IF(AND(D452&lt;&gt;"",E452=""),"Cod necunoscut. ","")&amp;IF(N(G452)&lt;=0,"Lipsește cantitatea. ","")&amp;IF(AND(J452&lt;&gt;"",COUNTIF('Registru borderouri'!$B$5:$B$504,B452)&gt;0),IF(J452&lt;&gt;INDEX('Registru borderouri'!$H$5:$H$504,MATCH(B452,'Registru borderouri'!$B$5:$B$504,0)),"Produs de alt tip decât borderoul. ",""),"")))</f>
        <v/>
      </c>
    </row>
    <row r="453" spans="1:11" x14ac:dyDescent="0.2">
      <c r="A453" s="1" t="str">
        <f t="shared" ref="A453:A516" si="42">IF(B453="","",B453&amp;"|"&amp;C453)</f>
        <v/>
      </c>
      <c r="B453" s="21"/>
      <c r="C453" s="22" t="str">
        <f>IF(B453="","",COUNTIF(INDEX($B:$B,5):B453,B453))</f>
        <v/>
      </c>
      <c r="D453" s="21"/>
      <c r="E453" s="13" t="str">
        <f t="shared" ref="E453:E516" si="43">IF(D453="","",IFERROR(VLOOKUP(D453,Catalog,2,FALSE),""))</f>
        <v/>
      </c>
      <c r="F453" s="22" t="str">
        <f t="shared" ref="F453:F516" si="44">IF(D453="","",IFERROR(VLOOKUP(D453,Catalog,3,FALSE),""))</f>
        <v/>
      </c>
      <c r="G453" s="14"/>
      <c r="H453" s="15" t="str">
        <f t="shared" ref="H453:H516" si="45">IF(D453="","",IFERROR(VLOOKUP(D453,Catalog,4,FALSE),""))</f>
        <v/>
      </c>
      <c r="I453" s="23" t="str">
        <f t="shared" ref="I453:I516" si="46">IF(OR(N(G453)=0,N(H453)=0),"",ROUND(G453*H453,2))</f>
        <v/>
      </c>
      <c r="J453" s="13" t="str">
        <f t="shared" ref="J453:J516" si="47">IF(D453="","",IFERROR(VLOOKUP(D453,Catalog,5,FALSE),""))</f>
        <v/>
      </c>
      <c r="K453" s="24" t="str">
        <f>IF(B453="","",TRIM(IF(COUNTIF('Registru borderouri'!$B$5:$B$504,B453)=0,"Borderou inexistent în registru. ","")&amp;IF(AND(D453&lt;&gt;"",E453=""),"Cod necunoscut. ","")&amp;IF(N(G453)&lt;=0,"Lipsește cantitatea. ","")&amp;IF(AND(J453&lt;&gt;"",COUNTIF('Registru borderouri'!$B$5:$B$504,B453)&gt;0),IF(J453&lt;&gt;INDEX('Registru borderouri'!$H$5:$H$504,MATCH(B453,'Registru borderouri'!$B$5:$B$504,0)),"Produs de alt tip decât borderoul. ",""),"")))</f>
        <v/>
      </c>
    </row>
    <row r="454" spans="1:11" x14ac:dyDescent="0.2">
      <c r="A454" s="1" t="str">
        <f t="shared" si="42"/>
        <v/>
      </c>
      <c r="B454" s="21"/>
      <c r="C454" s="22" t="str">
        <f>IF(B454="","",COUNTIF(INDEX($B:$B,5):B454,B454))</f>
        <v/>
      </c>
      <c r="D454" s="21"/>
      <c r="E454" s="13" t="str">
        <f t="shared" si="43"/>
        <v/>
      </c>
      <c r="F454" s="22" t="str">
        <f t="shared" si="44"/>
        <v/>
      </c>
      <c r="G454" s="14"/>
      <c r="H454" s="15" t="str">
        <f t="shared" si="45"/>
        <v/>
      </c>
      <c r="I454" s="23" t="str">
        <f t="shared" si="46"/>
        <v/>
      </c>
      <c r="J454" s="13" t="str">
        <f t="shared" si="47"/>
        <v/>
      </c>
      <c r="K454" s="24" t="str">
        <f>IF(B454="","",TRIM(IF(COUNTIF('Registru borderouri'!$B$5:$B$504,B454)=0,"Borderou inexistent în registru. ","")&amp;IF(AND(D454&lt;&gt;"",E454=""),"Cod necunoscut. ","")&amp;IF(N(G454)&lt;=0,"Lipsește cantitatea. ","")&amp;IF(AND(J454&lt;&gt;"",COUNTIF('Registru borderouri'!$B$5:$B$504,B454)&gt;0),IF(J454&lt;&gt;INDEX('Registru borderouri'!$H$5:$H$504,MATCH(B454,'Registru borderouri'!$B$5:$B$504,0)),"Produs de alt tip decât borderoul. ",""),"")))</f>
        <v/>
      </c>
    </row>
    <row r="455" spans="1:11" x14ac:dyDescent="0.2">
      <c r="A455" s="1" t="str">
        <f t="shared" si="42"/>
        <v/>
      </c>
      <c r="B455" s="21"/>
      <c r="C455" s="22" t="str">
        <f>IF(B455="","",COUNTIF(INDEX($B:$B,5):B455,B455))</f>
        <v/>
      </c>
      <c r="D455" s="21"/>
      <c r="E455" s="13" t="str">
        <f t="shared" si="43"/>
        <v/>
      </c>
      <c r="F455" s="22" t="str">
        <f t="shared" si="44"/>
        <v/>
      </c>
      <c r="G455" s="14"/>
      <c r="H455" s="15" t="str">
        <f t="shared" si="45"/>
        <v/>
      </c>
      <c r="I455" s="23" t="str">
        <f t="shared" si="46"/>
        <v/>
      </c>
      <c r="J455" s="13" t="str">
        <f t="shared" si="47"/>
        <v/>
      </c>
      <c r="K455" s="24" t="str">
        <f>IF(B455="","",TRIM(IF(COUNTIF('Registru borderouri'!$B$5:$B$504,B455)=0,"Borderou inexistent în registru. ","")&amp;IF(AND(D455&lt;&gt;"",E455=""),"Cod necunoscut. ","")&amp;IF(N(G455)&lt;=0,"Lipsește cantitatea. ","")&amp;IF(AND(J455&lt;&gt;"",COUNTIF('Registru borderouri'!$B$5:$B$504,B455)&gt;0),IF(J455&lt;&gt;INDEX('Registru borderouri'!$H$5:$H$504,MATCH(B455,'Registru borderouri'!$B$5:$B$504,0)),"Produs de alt tip decât borderoul. ",""),"")))</f>
        <v/>
      </c>
    </row>
    <row r="456" spans="1:11" x14ac:dyDescent="0.2">
      <c r="A456" s="1" t="str">
        <f t="shared" si="42"/>
        <v/>
      </c>
      <c r="B456" s="21"/>
      <c r="C456" s="22" t="str">
        <f>IF(B456="","",COUNTIF(INDEX($B:$B,5):B456,B456))</f>
        <v/>
      </c>
      <c r="D456" s="21"/>
      <c r="E456" s="13" t="str">
        <f t="shared" si="43"/>
        <v/>
      </c>
      <c r="F456" s="22" t="str">
        <f t="shared" si="44"/>
        <v/>
      </c>
      <c r="G456" s="14"/>
      <c r="H456" s="15" t="str">
        <f t="shared" si="45"/>
        <v/>
      </c>
      <c r="I456" s="23" t="str">
        <f t="shared" si="46"/>
        <v/>
      </c>
      <c r="J456" s="13" t="str">
        <f t="shared" si="47"/>
        <v/>
      </c>
      <c r="K456" s="24" t="str">
        <f>IF(B456="","",TRIM(IF(COUNTIF('Registru borderouri'!$B$5:$B$504,B456)=0,"Borderou inexistent în registru. ","")&amp;IF(AND(D456&lt;&gt;"",E456=""),"Cod necunoscut. ","")&amp;IF(N(G456)&lt;=0,"Lipsește cantitatea. ","")&amp;IF(AND(J456&lt;&gt;"",COUNTIF('Registru borderouri'!$B$5:$B$504,B456)&gt;0),IF(J456&lt;&gt;INDEX('Registru borderouri'!$H$5:$H$504,MATCH(B456,'Registru borderouri'!$B$5:$B$504,0)),"Produs de alt tip decât borderoul. ",""),"")))</f>
        <v/>
      </c>
    </row>
    <row r="457" spans="1:11" x14ac:dyDescent="0.2">
      <c r="A457" s="1" t="str">
        <f t="shared" si="42"/>
        <v/>
      </c>
      <c r="B457" s="21"/>
      <c r="C457" s="22" t="str">
        <f>IF(B457="","",COUNTIF(INDEX($B:$B,5):B457,B457))</f>
        <v/>
      </c>
      <c r="D457" s="21"/>
      <c r="E457" s="13" t="str">
        <f t="shared" si="43"/>
        <v/>
      </c>
      <c r="F457" s="22" t="str">
        <f t="shared" si="44"/>
        <v/>
      </c>
      <c r="G457" s="14"/>
      <c r="H457" s="15" t="str">
        <f t="shared" si="45"/>
        <v/>
      </c>
      <c r="I457" s="23" t="str">
        <f t="shared" si="46"/>
        <v/>
      </c>
      <c r="J457" s="13" t="str">
        <f t="shared" si="47"/>
        <v/>
      </c>
      <c r="K457" s="24" t="str">
        <f>IF(B457="","",TRIM(IF(COUNTIF('Registru borderouri'!$B$5:$B$504,B457)=0,"Borderou inexistent în registru. ","")&amp;IF(AND(D457&lt;&gt;"",E457=""),"Cod necunoscut. ","")&amp;IF(N(G457)&lt;=0,"Lipsește cantitatea. ","")&amp;IF(AND(J457&lt;&gt;"",COUNTIF('Registru borderouri'!$B$5:$B$504,B457)&gt;0),IF(J457&lt;&gt;INDEX('Registru borderouri'!$H$5:$H$504,MATCH(B457,'Registru borderouri'!$B$5:$B$504,0)),"Produs de alt tip decât borderoul. ",""),"")))</f>
        <v/>
      </c>
    </row>
    <row r="458" spans="1:11" x14ac:dyDescent="0.2">
      <c r="A458" s="1" t="str">
        <f t="shared" si="42"/>
        <v/>
      </c>
      <c r="B458" s="21"/>
      <c r="C458" s="22" t="str">
        <f>IF(B458="","",COUNTIF(INDEX($B:$B,5):B458,B458))</f>
        <v/>
      </c>
      <c r="D458" s="21"/>
      <c r="E458" s="13" t="str">
        <f t="shared" si="43"/>
        <v/>
      </c>
      <c r="F458" s="22" t="str">
        <f t="shared" si="44"/>
        <v/>
      </c>
      <c r="G458" s="14"/>
      <c r="H458" s="15" t="str">
        <f t="shared" si="45"/>
        <v/>
      </c>
      <c r="I458" s="23" t="str">
        <f t="shared" si="46"/>
        <v/>
      </c>
      <c r="J458" s="13" t="str">
        <f t="shared" si="47"/>
        <v/>
      </c>
      <c r="K458" s="24" t="str">
        <f>IF(B458="","",TRIM(IF(COUNTIF('Registru borderouri'!$B$5:$B$504,B458)=0,"Borderou inexistent în registru. ","")&amp;IF(AND(D458&lt;&gt;"",E458=""),"Cod necunoscut. ","")&amp;IF(N(G458)&lt;=0,"Lipsește cantitatea. ","")&amp;IF(AND(J458&lt;&gt;"",COUNTIF('Registru borderouri'!$B$5:$B$504,B458)&gt;0),IF(J458&lt;&gt;INDEX('Registru borderouri'!$H$5:$H$504,MATCH(B458,'Registru borderouri'!$B$5:$B$504,0)),"Produs de alt tip decât borderoul. ",""),"")))</f>
        <v/>
      </c>
    </row>
    <row r="459" spans="1:11" x14ac:dyDescent="0.2">
      <c r="A459" s="1" t="str">
        <f t="shared" si="42"/>
        <v/>
      </c>
      <c r="B459" s="21"/>
      <c r="C459" s="22" t="str">
        <f>IF(B459="","",COUNTIF(INDEX($B:$B,5):B459,B459))</f>
        <v/>
      </c>
      <c r="D459" s="21"/>
      <c r="E459" s="13" t="str">
        <f t="shared" si="43"/>
        <v/>
      </c>
      <c r="F459" s="22" t="str">
        <f t="shared" si="44"/>
        <v/>
      </c>
      <c r="G459" s="14"/>
      <c r="H459" s="15" t="str">
        <f t="shared" si="45"/>
        <v/>
      </c>
      <c r="I459" s="23" t="str">
        <f t="shared" si="46"/>
        <v/>
      </c>
      <c r="J459" s="13" t="str">
        <f t="shared" si="47"/>
        <v/>
      </c>
      <c r="K459" s="24" t="str">
        <f>IF(B459="","",TRIM(IF(COUNTIF('Registru borderouri'!$B$5:$B$504,B459)=0,"Borderou inexistent în registru. ","")&amp;IF(AND(D459&lt;&gt;"",E459=""),"Cod necunoscut. ","")&amp;IF(N(G459)&lt;=0,"Lipsește cantitatea. ","")&amp;IF(AND(J459&lt;&gt;"",COUNTIF('Registru borderouri'!$B$5:$B$504,B459)&gt;0),IF(J459&lt;&gt;INDEX('Registru borderouri'!$H$5:$H$504,MATCH(B459,'Registru borderouri'!$B$5:$B$504,0)),"Produs de alt tip decât borderoul. ",""),"")))</f>
        <v/>
      </c>
    </row>
    <row r="460" spans="1:11" x14ac:dyDescent="0.2">
      <c r="A460" s="1" t="str">
        <f t="shared" si="42"/>
        <v/>
      </c>
      <c r="B460" s="21"/>
      <c r="C460" s="22" t="str">
        <f>IF(B460="","",COUNTIF(INDEX($B:$B,5):B460,B460))</f>
        <v/>
      </c>
      <c r="D460" s="21"/>
      <c r="E460" s="13" t="str">
        <f t="shared" si="43"/>
        <v/>
      </c>
      <c r="F460" s="22" t="str">
        <f t="shared" si="44"/>
        <v/>
      </c>
      <c r="G460" s="14"/>
      <c r="H460" s="15" t="str">
        <f t="shared" si="45"/>
        <v/>
      </c>
      <c r="I460" s="23" t="str">
        <f t="shared" si="46"/>
        <v/>
      </c>
      <c r="J460" s="13" t="str">
        <f t="shared" si="47"/>
        <v/>
      </c>
      <c r="K460" s="24" t="str">
        <f>IF(B460="","",TRIM(IF(COUNTIF('Registru borderouri'!$B$5:$B$504,B460)=0,"Borderou inexistent în registru. ","")&amp;IF(AND(D460&lt;&gt;"",E460=""),"Cod necunoscut. ","")&amp;IF(N(G460)&lt;=0,"Lipsește cantitatea. ","")&amp;IF(AND(J460&lt;&gt;"",COUNTIF('Registru borderouri'!$B$5:$B$504,B460)&gt;0),IF(J460&lt;&gt;INDEX('Registru borderouri'!$H$5:$H$504,MATCH(B460,'Registru borderouri'!$B$5:$B$504,0)),"Produs de alt tip decât borderoul. ",""),"")))</f>
        <v/>
      </c>
    </row>
    <row r="461" spans="1:11" x14ac:dyDescent="0.2">
      <c r="A461" s="1" t="str">
        <f t="shared" si="42"/>
        <v/>
      </c>
      <c r="B461" s="21"/>
      <c r="C461" s="22" t="str">
        <f>IF(B461="","",COUNTIF(INDEX($B:$B,5):B461,B461))</f>
        <v/>
      </c>
      <c r="D461" s="21"/>
      <c r="E461" s="13" t="str">
        <f t="shared" si="43"/>
        <v/>
      </c>
      <c r="F461" s="22" t="str">
        <f t="shared" si="44"/>
        <v/>
      </c>
      <c r="G461" s="14"/>
      <c r="H461" s="15" t="str">
        <f t="shared" si="45"/>
        <v/>
      </c>
      <c r="I461" s="23" t="str">
        <f t="shared" si="46"/>
        <v/>
      </c>
      <c r="J461" s="13" t="str">
        <f t="shared" si="47"/>
        <v/>
      </c>
      <c r="K461" s="24" t="str">
        <f>IF(B461="","",TRIM(IF(COUNTIF('Registru borderouri'!$B$5:$B$504,B461)=0,"Borderou inexistent în registru. ","")&amp;IF(AND(D461&lt;&gt;"",E461=""),"Cod necunoscut. ","")&amp;IF(N(G461)&lt;=0,"Lipsește cantitatea. ","")&amp;IF(AND(J461&lt;&gt;"",COUNTIF('Registru borderouri'!$B$5:$B$504,B461)&gt;0),IF(J461&lt;&gt;INDEX('Registru borderouri'!$H$5:$H$504,MATCH(B461,'Registru borderouri'!$B$5:$B$504,0)),"Produs de alt tip decât borderoul. ",""),"")))</f>
        <v/>
      </c>
    </row>
    <row r="462" spans="1:11" x14ac:dyDescent="0.2">
      <c r="A462" s="1" t="str">
        <f t="shared" si="42"/>
        <v/>
      </c>
      <c r="B462" s="21"/>
      <c r="C462" s="22" t="str">
        <f>IF(B462="","",COUNTIF(INDEX($B:$B,5):B462,B462))</f>
        <v/>
      </c>
      <c r="D462" s="21"/>
      <c r="E462" s="13" t="str">
        <f t="shared" si="43"/>
        <v/>
      </c>
      <c r="F462" s="22" t="str">
        <f t="shared" si="44"/>
        <v/>
      </c>
      <c r="G462" s="14"/>
      <c r="H462" s="15" t="str">
        <f t="shared" si="45"/>
        <v/>
      </c>
      <c r="I462" s="23" t="str">
        <f t="shared" si="46"/>
        <v/>
      </c>
      <c r="J462" s="13" t="str">
        <f t="shared" si="47"/>
        <v/>
      </c>
      <c r="K462" s="24" t="str">
        <f>IF(B462="","",TRIM(IF(COUNTIF('Registru borderouri'!$B$5:$B$504,B462)=0,"Borderou inexistent în registru. ","")&amp;IF(AND(D462&lt;&gt;"",E462=""),"Cod necunoscut. ","")&amp;IF(N(G462)&lt;=0,"Lipsește cantitatea. ","")&amp;IF(AND(J462&lt;&gt;"",COUNTIF('Registru borderouri'!$B$5:$B$504,B462)&gt;0),IF(J462&lt;&gt;INDEX('Registru borderouri'!$H$5:$H$504,MATCH(B462,'Registru borderouri'!$B$5:$B$504,0)),"Produs de alt tip decât borderoul. ",""),"")))</f>
        <v/>
      </c>
    </row>
    <row r="463" spans="1:11" x14ac:dyDescent="0.2">
      <c r="A463" s="1" t="str">
        <f t="shared" si="42"/>
        <v/>
      </c>
      <c r="B463" s="21"/>
      <c r="C463" s="22" t="str">
        <f>IF(B463="","",COUNTIF(INDEX($B:$B,5):B463,B463))</f>
        <v/>
      </c>
      <c r="D463" s="21"/>
      <c r="E463" s="13" t="str">
        <f t="shared" si="43"/>
        <v/>
      </c>
      <c r="F463" s="22" t="str">
        <f t="shared" si="44"/>
        <v/>
      </c>
      <c r="G463" s="14"/>
      <c r="H463" s="15" t="str">
        <f t="shared" si="45"/>
        <v/>
      </c>
      <c r="I463" s="23" t="str">
        <f t="shared" si="46"/>
        <v/>
      </c>
      <c r="J463" s="13" t="str">
        <f t="shared" si="47"/>
        <v/>
      </c>
      <c r="K463" s="24" t="str">
        <f>IF(B463="","",TRIM(IF(COUNTIF('Registru borderouri'!$B$5:$B$504,B463)=0,"Borderou inexistent în registru. ","")&amp;IF(AND(D463&lt;&gt;"",E463=""),"Cod necunoscut. ","")&amp;IF(N(G463)&lt;=0,"Lipsește cantitatea. ","")&amp;IF(AND(J463&lt;&gt;"",COUNTIF('Registru borderouri'!$B$5:$B$504,B463)&gt;0),IF(J463&lt;&gt;INDEX('Registru borderouri'!$H$5:$H$504,MATCH(B463,'Registru borderouri'!$B$5:$B$504,0)),"Produs de alt tip decât borderoul. ",""),"")))</f>
        <v/>
      </c>
    </row>
    <row r="464" spans="1:11" x14ac:dyDescent="0.2">
      <c r="A464" s="1" t="str">
        <f t="shared" si="42"/>
        <v/>
      </c>
      <c r="B464" s="21"/>
      <c r="C464" s="22" t="str">
        <f>IF(B464="","",COUNTIF(INDEX($B:$B,5):B464,B464))</f>
        <v/>
      </c>
      <c r="D464" s="21"/>
      <c r="E464" s="13" t="str">
        <f t="shared" si="43"/>
        <v/>
      </c>
      <c r="F464" s="22" t="str">
        <f t="shared" si="44"/>
        <v/>
      </c>
      <c r="G464" s="14"/>
      <c r="H464" s="15" t="str">
        <f t="shared" si="45"/>
        <v/>
      </c>
      <c r="I464" s="23" t="str">
        <f t="shared" si="46"/>
        <v/>
      </c>
      <c r="J464" s="13" t="str">
        <f t="shared" si="47"/>
        <v/>
      </c>
      <c r="K464" s="24" t="str">
        <f>IF(B464="","",TRIM(IF(COUNTIF('Registru borderouri'!$B$5:$B$504,B464)=0,"Borderou inexistent în registru. ","")&amp;IF(AND(D464&lt;&gt;"",E464=""),"Cod necunoscut. ","")&amp;IF(N(G464)&lt;=0,"Lipsește cantitatea. ","")&amp;IF(AND(J464&lt;&gt;"",COUNTIF('Registru borderouri'!$B$5:$B$504,B464)&gt;0),IF(J464&lt;&gt;INDEX('Registru borderouri'!$H$5:$H$504,MATCH(B464,'Registru borderouri'!$B$5:$B$504,0)),"Produs de alt tip decât borderoul. ",""),"")))</f>
        <v/>
      </c>
    </row>
    <row r="465" spans="1:11" x14ac:dyDescent="0.2">
      <c r="A465" s="1" t="str">
        <f t="shared" si="42"/>
        <v/>
      </c>
      <c r="B465" s="21"/>
      <c r="C465" s="22" t="str">
        <f>IF(B465="","",COUNTIF(INDEX($B:$B,5):B465,B465))</f>
        <v/>
      </c>
      <c r="D465" s="21"/>
      <c r="E465" s="13" t="str">
        <f t="shared" si="43"/>
        <v/>
      </c>
      <c r="F465" s="22" t="str">
        <f t="shared" si="44"/>
        <v/>
      </c>
      <c r="G465" s="14"/>
      <c r="H465" s="15" t="str">
        <f t="shared" si="45"/>
        <v/>
      </c>
      <c r="I465" s="23" t="str">
        <f t="shared" si="46"/>
        <v/>
      </c>
      <c r="J465" s="13" t="str">
        <f t="shared" si="47"/>
        <v/>
      </c>
      <c r="K465" s="24" t="str">
        <f>IF(B465="","",TRIM(IF(COUNTIF('Registru borderouri'!$B$5:$B$504,B465)=0,"Borderou inexistent în registru. ","")&amp;IF(AND(D465&lt;&gt;"",E465=""),"Cod necunoscut. ","")&amp;IF(N(G465)&lt;=0,"Lipsește cantitatea. ","")&amp;IF(AND(J465&lt;&gt;"",COUNTIF('Registru borderouri'!$B$5:$B$504,B465)&gt;0),IF(J465&lt;&gt;INDEX('Registru borderouri'!$H$5:$H$504,MATCH(B465,'Registru borderouri'!$B$5:$B$504,0)),"Produs de alt tip decât borderoul. ",""),"")))</f>
        <v/>
      </c>
    </row>
    <row r="466" spans="1:11" x14ac:dyDescent="0.2">
      <c r="A466" s="1" t="str">
        <f t="shared" si="42"/>
        <v/>
      </c>
      <c r="B466" s="21"/>
      <c r="C466" s="22" t="str">
        <f>IF(B466="","",COUNTIF(INDEX($B:$B,5):B466,B466))</f>
        <v/>
      </c>
      <c r="D466" s="21"/>
      <c r="E466" s="13" t="str">
        <f t="shared" si="43"/>
        <v/>
      </c>
      <c r="F466" s="22" t="str">
        <f t="shared" si="44"/>
        <v/>
      </c>
      <c r="G466" s="14"/>
      <c r="H466" s="15" t="str">
        <f t="shared" si="45"/>
        <v/>
      </c>
      <c r="I466" s="23" t="str">
        <f t="shared" si="46"/>
        <v/>
      </c>
      <c r="J466" s="13" t="str">
        <f t="shared" si="47"/>
        <v/>
      </c>
      <c r="K466" s="24" t="str">
        <f>IF(B466="","",TRIM(IF(COUNTIF('Registru borderouri'!$B$5:$B$504,B466)=0,"Borderou inexistent în registru. ","")&amp;IF(AND(D466&lt;&gt;"",E466=""),"Cod necunoscut. ","")&amp;IF(N(G466)&lt;=0,"Lipsește cantitatea. ","")&amp;IF(AND(J466&lt;&gt;"",COUNTIF('Registru borderouri'!$B$5:$B$504,B466)&gt;0),IF(J466&lt;&gt;INDEX('Registru borderouri'!$H$5:$H$504,MATCH(B466,'Registru borderouri'!$B$5:$B$504,0)),"Produs de alt tip decât borderoul. ",""),"")))</f>
        <v/>
      </c>
    </row>
    <row r="467" spans="1:11" x14ac:dyDescent="0.2">
      <c r="A467" s="1" t="str">
        <f t="shared" si="42"/>
        <v/>
      </c>
      <c r="B467" s="21"/>
      <c r="C467" s="22" t="str">
        <f>IF(B467="","",COUNTIF(INDEX($B:$B,5):B467,B467))</f>
        <v/>
      </c>
      <c r="D467" s="21"/>
      <c r="E467" s="13" t="str">
        <f t="shared" si="43"/>
        <v/>
      </c>
      <c r="F467" s="22" t="str">
        <f t="shared" si="44"/>
        <v/>
      </c>
      <c r="G467" s="14"/>
      <c r="H467" s="15" t="str">
        <f t="shared" si="45"/>
        <v/>
      </c>
      <c r="I467" s="23" t="str">
        <f t="shared" si="46"/>
        <v/>
      </c>
      <c r="J467" s="13" t="str">
        <f t="shared" si="47"/>
        <v/>
      </c>
      <c r="K467" s="24" t="str">
        <f>IF(B467="","",TRIM(IF(COUNTIF('Registru borderouri'!$B$5:$B$504,B467)=0,"Borderou inexistent în registru. ","")&amp;IF(AND(D467&lt;&gt;"",E467=""),"Cod necunoscut. ","")&amp;IF(N(G467)&lt;=0,"Lipsește cantitatea. ","")&amp;IF(AND(J467&lt;&gt;"",COUNTIF('Registru borderouri'!$B$5:$B$504,B467)&gt;0),IF(J467&lt;&gt;INDEX('Registru borderouri'!$H$5:$H$504,MATCH(B467,'Registru borderouri'!$B$5:$B$504,0)),"Produs de alt tip decât borderoul. ",""),"")))</f>
        <v/>
      </c>
    </row>
    <row r="468" spans="1:11" x14ac:dyDescent="0.2">
      <c r="A468" s="1" t="str">
        <f t="shared" si="42"/>
        <v/>
      </c>
      <c r="B468" s="21"/>
      <c r="C468" s="22" t="str">
        <f>IF(B468="","",COUNTIF(INDEX($B:$B,5):B468,B468))</f>
        <v/>
      </c>
      <c r="D468" s="21"/>
      <c r="E468" s="13" t="str">
        <f t="shared" si="43"/>
        <v/>
      </c>
      <c r="F468" s="22" t="str">
        <f t="shared" si="44"/>
        <v/>
      </c>
      <c r="G468" s="14"/>
      <c r="H468" s="15" t="str">
        <f t="shared" si="45"/>
        <v/>
      </c>
      <c r="I468" s="23" t="str">
        <f t="shared" si="46"/>
        <v/>
      </c>
      <c r="J468" s="13" t="str">
        <f t="shared" si="47"/>
        <v/>
      </c>
      <c r="K468" s="24" t="str">
        <f>IF(B468="","",TRIM(IF(COUNTIF('Registru borderouri'!$B$5:$B$504,B468)=0,"Borderou inexistent în registru. ","")&amp;IF(AND(D468&lt;&gt;"",E468=""),"Cod necunoscut. ","")&amp;IF(N(G468)&lt;=0,"Lipsește cantitatea. ","")&amp;IF(AND(J468&lt;&gt;"",COUNTIF('Registru borderouri'!$B$5:$B$504,B468)&gt;0),IF(J468&lt;&gt;INDEX('Registru borderouri'!$H$5:$H$504,MATCH(B468,'Registru borderouri'!$B$5:$B$504,0)),"Produs de alt tip decât borderoul. ",""),"")))</f>
        <v/>
      </c>
    </row>
    <row r="469" spans="1:11" x14ac:dyDescent="0.2">
      <c r="A469" s="1" t="str">
        <f t="shared" si="42"/>
        <v/>
      </c>
      <c r="B469" s="21"/>
      <c r="C469" s="22" t="str">
        <f>IF(B469="","",COUNTIF(INDEX($B:$B,5):B469,B469))</f>
        <v/>
      </c>
      <c r="D469" s="21"/>
      <c r="E469" s="13" t="str">
        <f t="shared" si="43"/>
        <v/>
      </c>
      <c r="F469" s="22" t="str">
        <f t="shared" si="44"/>
        <v/>
      </c>
      <c r="G469" s="14"/>
      <c r="H469" s="15" t="str">
        <f t="shared" si="45"/>
        <v/>
      </c>
      <c r="I469" s="23" t="str">
        <f t="shared" si="46"/>
        <v/>
      </c>
      <c r="J469" s="13" t="str">
        <f t="shared" si="47"/>
        <v/>
      </c>
      <c r="K469" s="24" t="str">
        <f>IF(B469="","",TRIM(IF(COUNTIF('Registru borderouri'!$B$5:$B$504,B469)=0,"Borderou inexistent în registru. ","")&amp;IF(AND(D469&lt;&gt;"",E469=""),"Cod necunoscut. ","")&amp;IF(N(G469)&lt;=0,"Lipsește cantitatea. ","")&amp;IF(AND(J469&lt;&gt;"",COUNTIF('Registru borderouri'!$B$5:$B$504,B469)&gt;0),IF(J469&lt;&gt;INDEX('Registru borderouri'!$H$5:$H$504,MATCH(B469,'Registru borderouri'!$B$5:$B$504,0)),"Produs de alt tip decât borderoul. ",""),"")))</f>
        <v/>
      </c>
    </row>
    <row r="470" spans="1:11" x14ac:dyDescent="0.2">
      <c r="A470" s="1" t="str">
        <f t="shared" si="42"/>
        <v/>
      </c>
      <c r="B470" s="21"/>
      <c r="C470" s="22" t="str">
        <f>IF(B470="","",COUNTIF(INDEX($B:$B,5):B470,B470))</f>
        <v/>
      </c>
      <c r="D470" s="21"/>
      <c r="E470" s="13" t="str">
        <f t="shared" si="43"/>
        <v/>
      </c>
      <c r="F470" s="22" t="str">
        <f t="shared" si="44"/>
        <v/>
      </c>
      <c r="G470" s="14"/>
      <c r="H470" s="15" t="str">
        <f t="shared" si="45"/>
        <v/>
      </c>
      <c r="I470" s="23" t="str">
        <f t="shared" si="46"/>
        <v/>
      </c>
      <c r="J470" s="13" t="str">
        <f t="shared" si="47"/>
        <v/>
      </c>
      <c r="K470" s="24" t="str">
        <f>IF(B470="","",TRIM(IF(COUNTIF('Registru borderouri'!$B$5:$B$504,B470)=0,"Borderou inexistent în registru. ","")&amp;IF(AND(D470&lt;&gt;"",E470=""),"Cod necunoscut. ","")&amp;IF(N(G470)&lt;=0,"Lipsește cantitatea. ","")&amp;IF(AND(J470&lt;&gt;"",COUNTIF('Registru borderouri'!$B$5:$B$504,B470)&gt;0),IF(J470&lt;&gt;INDEX('Registru borderouri'!$H$5:$H$504,MATCH(B470,'Registru borderouri'!$B$5:$B$504,0)),"Produs de alt tip decât borderoul. ",""),"")))</f>
        <v/>
      </c>
    </row>
    <row r="471" spans="1:11" x14ac:dyDescent="0.2">
      <c r="A471" s="1" t="str">
        <f t="shared" si="42"/>
        <v/>
      </c>
      <c r="B471" s="21"/>
      <c r="C471" s="22" t="str">
        <f>IF(B471="","",COUNTIF(INDEX($B:$B,5):B471,B471))</f>
        <v/>
      </c>
      <c r="D471" s="21"/>
      <c r="E471" s="13" t="str">
        <f t="shared" si="43"/>
        <v/>
      </c>
      <c r="F471" s="22" t="str">
        <f t="shared" si="44"/>
        <v/>
      </c>
      <c r="G471" s="14"/>
      <c r="H471" s="15" t="str">
        <f t="shared" si="45"/>
        <v/>
      </c>
      <c r="I471" s="23" t="str">
        <f t="shared" si="46"/>
        <v/>
      </c>
      <c r="J471" s="13" t="str">
        <f t="shared" si="47"/>
        <v/>
      </c>
      <c r="K471" s="24" t="str">
        <f>IF(B471="","",TRIM(IF(COUNTIF('Registru borderouri'!$B$5:$B$504,B471)=0,"Borderou inexistent în registru. ","")&amp;IF(AND(D471&lt;&gt;"",E471=""),"Cod necunoscut. ","")&amp;IF(N(G471)&lt;=0,"Lipsește cantitatea. ","")&amp;IF(AND(J471&lt;&gt;"",COUNTIF('Registru borderouri'!$B$5:$B$504,B471)&gt;0),IF(J471&lt;&gt;INDEX('Registru borderouri'!$H$5:$H$504,MATCH(B471,'Registru borderouri'!$B$5:$B$504,0)),"Produs de alt tip decât borderoul. ",""),"")))</f>
        <v/>
      </c>
    </row>
    <row r="472" spans="1:11" x14ac:dyDescent="0.2">
      <c r="A472" s="1" t="str">
        <f t="shared" si="42"/>
        <v/>
      </c>
      <c r="B472" s="21"/>
      <c r="C472" s="22" t="str">
        <f>IF(B472="","",COUNTIF(INDEX($B:$B,5):B472,B472))</f>
        <v/>
      </c>
      <c r="D472" s="21"/>
      <c r="E472" s="13" t="str">
        <f t="shared" si="43"/>
        <v/>
      </c>
      <c r="F472" s="22" t="str">
        <f t="shared" si="44"/>
        <v/>
      </c>
      <c r="G472" s="14"/>
      <c r="H472" s="15" t="str">
        <f t="shared" si="45"/>
        <v/>
      </c>
      <c r="I472" s="23" t="str">
        <f t="shared" si="46"/>
        <v/>
      </c>
      <c r="J472" s="13" t="str">
        <f t="shared" si="47"/>
        <v/>
      </c>
      <c r="K472" s="24" t="str">
        <f>IF(B472="","",TRIM(IF(COUNTIF('Registru borderouri'!$B$5:$B$504,B472)=0,"Borderou inexistent în registru. ","")&amp;IF(AND(D472&lt;&gt;"",E472=""),"Cod necunoscut. ","")&amp;IF(N(G472)&lt;=0,"Lipsește cantitatea. ","")&amp;IF(AND(J472&lt;&gt;"",COUNTIF('Registru borderouri'!$B$5:$B$504,B472)&gt;0),IF(J472&lt;&gt;INDEX('Registru borderouri'!$H$5:$H$504,MATCH(B472,'Registru borderouri'!$B$5:$B$504,0)),"Produs de alt tip decât borderoul. ",""),"")))</f>
        <v/>
      </c>
    </row>
    <row r="473" spans="1:11" x14ac:dyDescent="0.2">
      <c r="A473" s="1" t="str">
        <f t="shared" si="42"/>
        <v/>
      </c>
      <c r="B473" s="21"/>
      <c r="C473" s="22" t="str">
        <f>IF(B473="","",COUNTIF(INDEX($B:$B,5):B473,B473))</f>
        <v/>
      </c>
      <c r="D473" s="21"/>
      <c r="E473" s="13" t="str">
        <f t="shared" si="43"/>
        <v/>
      </c>
      <c r="F473" s="22" t="str">
        <f t="shared" si="44"/>
        <v/>
      </c>
      <c r="G473" s="14"/>
      <c r="H473" s="15" t="str">
        <f t="shared" si="45"/>
        <v/>
      </c>
      <c r="I473" s="23" t="str">
        <f t="shared" si="46"/>
        <v/>
      </c>
      <c r="J473" s="13" t="str">
        <f t="shared" si="47"/>
        <v/>
      </c>
      <c r="K473" s="24" t="str">
        <f>IF(B473="","",TRIM(IF(COUNTIF('Registru borderouri'!$B$5:$B$504,B473)=0,"Borderou inexistent în registru. ","")&amp;IF(AND(D473&lt;&gt;"",E473=""),"Cod necunoscut. ","")&amp;IF(N(G473)&lt;=0,"Lipsește cantitatea. ","")&amp;IF(AND(J473&lt;&gt;"",COUNTIF('Registru borderouri'!$B$5:$B$504,B473)&gt;0),IF(J473&lt;&gt;INDEX('Registru borderouri'!$H$5:$H$504,MATCH(B473,'Registru borderouri'!$B$5:$B$504,0)),"Produs de alt tip decât borderoul. ",""),"")))</f>
        <v/>
      </c>
    </row>
    <row r="474" spans="1:11" x14ac:dyDescent="0.2">
      <c r="A474" s="1" t="str">
        <f t="shared" si="42"/>
        <v/>
      </c>
      <c r="B474" s="21"/>
      <c r="C474" s="22" t="str">
        <f>IF(B474="","",COUNTIF(INDEX($B:$B,5):B474,B474))</f>
        <v/>
      </c>
      <c r="D474" s="21"/>
      <c r="E474" s="13" t="str">
        <f t="shared" si="43"/>
        <v/>
      </c>
      <c r="F474" s="22" t="str">
        <f t="shared" si="44"/>
        <v/>
      </c>
      <c r="G474" s="14"/>
      <c r="H474" s="15" t="str">
        <f t="shared" si="45"/>
        <v/>
      </c>
      <c r="I474" s="23" t="str">
        <f t="shared" si="46"/>
        <v/>
      </c>
      <c r="J474" s="13" t="str">
        <f t="shared" si="47"/>
        <v/>
      </c>
      <c r="K474" s="24" t="str">
        <f>IF(B474="","",TRIM(IF(COUNTIF('Registru borderouri'!$B$5:$B$504,B474)=0,"Borderou inexistent în registru. ","")&amp;IF(AND(D474&lt;&gt;"",E474=""),"Cod necunoscut. ","")&amp;IF(N(G474)&lt;=0,"Lipsește cantitatea. ","")&amp;IF(AND(J474&lt;&gt;"",COUNTIF('Registru borderouri'!$B$5:$B$504,B474)&gt;0),IF(J474&lt;&gt;INDEX('Registru borderouri'!$H$5:$H$504,MATCH(B474,'Registru borderouri'!$B$5:$B$504,0)),"Produs de alt tip decât borderoul. ",""),"")))</f>
        <v/>
      </c>
    </row>
    <row r="475" spans="1:11" x14ac:dyDescent="0.2">
      <c r="A475" s="1" t="str">
        <f t="shared" si="42"/>
        <v/>
      </c>
      <c r="B475" s="21"/>
      <c r="C475" s="22" t="str">
        <f>IF(B475="","",COUNTIF(INDEX($B:$B,5):B475,B475))</f>
        <v/>
      </c>
      <c r="D475" s="21"/>
      <c r="E475" s="13" t="str">
        <f t="shared" si="43"/>
        <v/>
      </c>
      <c r="F475" s="22" t="str">
        <f t="shared" si="44"/>
        <v/>
      </c>
      <c r="G475" s="14"/>
      <c r="H475" s="15" t="str">
        <f t="shared" si="45"/>
        <v/>
      </c>
      <c r="I475" s="23" t="str">
        <f t="shared" si="46"/>
        <v/>
      </c>
      <c r="J475" s="13" t="str">
        <f t="shared" si="47"/>
        <v/>
      </c>
      <c r="K475" s="24" t="str">
        <f>IF(B475="","",TRIM(IF(COUNTIF('Registru borderouri'!$B$5:$B$504,B475)=0,"Borderou inexistent în registru. ","")&amp;IF(AND(D475&lt;&gt;"",E475=""),"Cod necunoscut. ","")&amp;IF(N(G475)&lt;=0,"Lipsește cantitatea. ","")&amp;IF(AND(J475&lt;&gt;"",COUNTIF('Registru borderouri'!$B$5:$B$504,B475)&gt;0),IF(J475&lt;&gt;INDEX('Registru borderouri'!$H$5:$H$504,MATCH(B475,'Registru borderouri'!$B$5:$B$504,0)),"Produs de alt tip decât borderoul. ",""),"")))</f>
        <v/>
      </c>
    </row>
    <row r="476" spans="1:11" x14ac:dyDescent="0.2">
      <c r="A476" s="1" t="str">
        <f t="shared" si="42"/>
        <v/>
      </c>
      <c r="B476" s="21"/>
      <c r="C476" s="22" t="str">
        <f>IF(B476="","",COUNTIF(INDEX($B:$B,5):B476,B476))</f>
        <v/>
      </c>
      <c r="D476" s="21"/>
      <c r="E476" s="13" t="str">
        <f t="shared" si="43"/>
        <v/>
      </c>
      <c r="F476" s="22" t="str">
        <f t="shared" si="44"/>
        <v/>
      </c>
      <c r="G476" s="14"/>
      <c r="H476" s="15" t="str">
        <f t="shared" si="45"/>
        <v/>
      </c>
      <c r="I476" s="23" t="str">
        <f t="shared" si="46"/>
        <v/>
      </c>
      <c r="J476" s="13" t="str">
        <f t="shared" si="47"/>
        <v/>
      </c>
      <c r="K476" s="24" t="str">
        <f>IF(B476="","",TRIM(IF(COUNTIF('Registru borderouri'!$B$5:$B$504,B476)=0,"Borderou inexistent în registru. ","")&amp;IF(AND(D476&lt;&gt;"",E476=""),"Cod necunoscut. ","")&amp;IF(N(G476)&lt;=0,"Lipsește cantitatea. ","")&amp;IF(AND(J476&lt;&gt;"",COUNTIF('Registru borderouri'!$B$5:$B$504,B476)&gt;0),IF(J476&lt;&gt;INDEX('Registru borderouri'!$H$5:$H$504,MATCH(B476,'Registru borderouri'!$B$5:$B$504,0)),"Produs de alt tip decât borderoul. ",""),"")))</f>
        <v/>
      </c>
    </row>
    <row r="477" spans="1:11" x14ac:dyDescent="0.2">
      <c r="A477" s="1" t="str">
        <f t="shared" si="42"/>
        <v/>
      </c>
      <c r="B477" s="21"/>
      <c r="C477" s="22" t="str">
        <f>IF(B477="","",COUNTIF(INDEX($B:$B,5):B477,B477))</f>
        <v/>
      </c>
      <c r="D477" s="21"/>
      <c r="E477" s="13" t="str">
        <f t="shared" si="43"/>
        <v/>
      </c>
      <c r="F477" s="22" t="str">
        <f t="shared" si="44"/>
        <v/>
      </c>
      <c r="G477" s="14"/>
      <c r="H477" s="15" t="str">
        <f t="shared" si="45"/>
        <v/>
      </c>
      <c r="I477" s="23" t="str">
        <f t="shared" si="46"/>
        <v/>
      </c>
      <c r="J477" s="13" t="str">
        <f t="shared" si="47"/>
        <v/>
      </c>
      <c r="K477" s="24" t="str">
        <f>IF(B477="","",TRIM(IF(COUNTIF('Registru borderouri'!$B$5:$B$504,B477)=0,"Borderou inexistent în registru. ","")&amp;IF(AND(D477&lt;&gt;"",E477=""),"Cod necunoscut. ","")&amp;IF(N(G477)&lt;=0,"Lipsește cantitatea. ","")&amp;IF(AND(J477&lt;&gt;"",COUNTIF('Registru borderouri'!$B$5:$B$504,B477)&gt;0),IF(J477&lt;&gt;INDEX('Registru borderouri'!$H$5:$H$504,MATCH(B477,'Registru borderouri'!$B$5:$B$504,0)),"Produs de alt tip decât borderoul. ",""),"")))</f>
        <v/>
      </c>
    </row>
    <row r="478" spans="1:11" x14ac:dyDescent="0.2">
      <c r="A478" s="1" t="str">
        <f t="shared" si="42"/>
        <v/>
      </c>
      <c r="B478" s="21"/>
      <c r="C478" s="22" t="str">
        <f>IF(B478="","",COUNTIF(INDEX($B:$B,5):B478,B478))</f>
        <v/>
      </c>
      <c r="D478" s="21"/>
      <c r="E478" s="13" t="str">
        <f t="shared" si="43"/>
        <v/>
      </c>
      <c r="F478" s="22" t="str">
        <f t="shared" si="44"/>
        <v/>
      </c>
      <c r="G478" s="14"/>
      <c r="H478" s="15" t="str">
        <f t="shared" si="45"/>
        <v/>
      </c>
      <c r="I478" s="23" t="str">
        <f t="shared" si="46"/>
        <v/>
      </c>
      <c r="J478" s="13" t="str">
        <f t="shared" si="47"/>
        <v/>
      </c>
      <c r="K478" s="24" t="str">
        <f>IF(B478="","",TRIM(IF(COUNTIF('Registru borderouri'!$B$5:$B$504,B478)=0,"Borderou inexistent în registru. ","")&amp;IF(AND(D478&lt;&gt;"",E478=""),"Cod necunoscut. ","")&amp;IF(N(G478)&lt;=0,"Lipsește cantitatea. ","")&amp;IF(AND(J478&lt;&gt;"",COUNTIF('Registru borderouri'!$B$5:$B$504,B478)&gt;0),IF(J478&lt;&gt;INDEX('Registru borderouri'!$H$5:$H$504,MATCH(B478,'Registru borderouri'!$B$5:$B$504,0)),"Produs de alt tip decât borderoul. ",""),"")))</f>
        <v/>
      </c>
    </row>
    <row r="479" spans="1:11" x14ac:dyDescent="0.2">
      <c r="A479" s="1" t="str">
        <f t="shared" si="42"/>
        <v/>
      </c>
      <c r="B479" s="21"/>
      <c r="C479" s="22" t="str">
        <f>IF(B479="","",COUNTIF(INDEX($B:$B,5):B479,B479))</f>
        <v/>
      </c>
      <c r="D479" s="21"/>
      <c r="E479" s="13" t="str">
        <f t="shared" si="43"/>
        <v/>
      </c>
      <c r="F479" s="22" t="str">
        <f t="shared" si="44"/>
        <v/>
      </c>
      <c r="G479" s="14"/>
      <c r="H479" s="15" t="str">
        <f t="shared" si="45"/>
        <v/>
      </c>
      <c r="I479" s="23" t="str">
        <f t="shared" si="46"/>
        <v/>
      </c>
      <c r="J479" s="13" t="str">
        <f t="shared" si="47"/>
        <v/>
      </c>
      <c r="K479" s="24" t="str">
        <f>IF(B479="","",TRIM(IF(COUNTIF('Registru borderouri'!$B$5:$B$504,B479)=0,"Borderou inexistent în registru. ","")&amp;IF(AND(D479&lt;&gt;"",E479=""),"Cod necunoscut. ","")&amp;IF(N(G479)&lt;=0,"Lipsește cantitatea. ","")&amp;IF(AND(J479&lt;&gt;"",COUNTIF('Registru borderouri'!$B$5:$B$504,B479)&gt;0),IF(J479&lt;&gt;INDEX('Registru borderouri'!$H$5:$H$504,MATCH(B479,'Registru borderouri'!$B$5:$B$504,0)),"Produs de alt tip decât borderoul. ",""),"")))</f>
        <v/>
      </c>
    </row>
    <row r="480" spans="1:11" x14ac:dyDescent="0.2">
      <c r="A480" s="1" t="str">
        <f t="shared" si="42"/>
        <v/>
      </c>
      <c r="B480" s="21"/>
      <c r="C480" s="22" t="str">
        <f>IF(B480="","",COUNTIF(INDEX($B:$B,5):B480,B480))</f>
        <v/>
      </c>
      <c r="D480" s="21"/>
      <c r="E480" s="13" t="str">
        <f t="shared" si="43"/>
        <v/>
      </c>
      <c r="F480" s="22" t="str">
        <f t="shared" si="44"/>
        <v/>
      </c>
      <c r="G480" s="14"/>
      <c r="H480" s="15" t="str">
        <f t="shared" si="45"/>
        <v/>
      </c>
      <c r="I480" s="23" t="str">
        <f t="shared" si="46"/>
        <v/>
      </c>
      <c r="J480" s="13" t="str">
        <f t="shared" si="47"/>
        <v/>
      </c>
      <c r="K480" s="24" t="str">
        <f>IF(B480="","",TRIM(IF(COUNTIF('Registru borderouri'!$B$5:$B$504,B480)=0,"Borderou inexistent în registru. ","")&amp;IF(AND(D480&lt;&gt;"",E480=""),"Cod necunoscut. ","")&amp;IF(N(G480)&lt;=0,"Lipsește cantitatea. ","")&amp;IF(AND(J480&lt;&gt;"",COUNTIF('Registru borderouri'!$B$5:$B$504,B480)&gt;0),IF(J480&lt;&gt;INDEX('Registru borderouri'!$H$5:$H$504,MATCH(B480,'Registru borderouri'!$B$5:$B$504,0)),"Produs de alt tip decât borderoul. ",""),"")))</f>
        <v/>
      </c>
    </row>
    <row r="481" spans="1:11" x14ac:dyDescent="0.2">
      <c r="A481" s="1" t="str">
        <f t="shared" si="42"/>
        <v/>
      </c>
      <c r="B481" s="21"/>
      <c r="C481" s="22" t="str">
        <f>IF(B481="","",COUNTIF(INDEX($B:$B,5):B481,B481))</f>
        <v/>
      </c>
      <c r="D481" s="21"/>
      <c r="E481" s="13" t="str">
        <f t="shared" si="43"/>
        <v/>
      </c>
      <c r="F481" s="22" t="str">
        <f t="shared" si="44"/>
        <v/>
      </c>
      <c r="G481" s="14"/>
      <c r="H481" s="15" t="str">
        <f t="shared" si="45"/>
        <v/>
      </c>
      <c r="I481" s="23" t="str">
        <f t="shared" si="46"/>
        <v/>
      </c>
      <c r="J481" s="13" t="str">
        <f t="shared" si="47"/>
        <v/>
      </c>
      <c r="K481" s="24" t="str">
        <f>IF(B481="","",TRIM(IF(COUNTIF('Registru borderouri'!$B$5:$B$504,B481)=0,"Borderou inexistent în registru. ","")&amp;IF(AND(D481&lt;&gt;"",E481=""),"Cod necunoscut. ","")&amp;IF(N(G481)&lt;=0,"Lipsește cantitatea. ","")&amp;IF(AND(J481&lt;&gt;"",COUNTIF('Registru borderouri'!$B$5:$B$504,B481)&gt;0),IF(J481&lt;&gt;INDEX('Registru borderouri'!$H$5:$H$504,MATCH(B481,'Registru borderouri'!$B$5:$B$504,0)),"Produs de alt tip decât borderoul. ",""),"")))</f>
        <v/>
      </c>
    </row>
    <row r="482" spans="1:11" x14ac:dyDescent="0.2">
      <c r="A482" s="1" t="str">
        <f t="shared" si="42"/>
        <v/>
      </c>
      <c r="B482" s="21"/>
      <c r="C482" s="22" t="str">
        <f>IF(B482="","",COUNTIF(INDEX($B:$B,5):B482,B482))</f>
        <v/>
      </c>
      <c r="D482" s="21"/>
      <c r="E482" s="13" t="str">
        <f t="shared" si="43"/>
        <v/>
      </c>
      <c r="F482" s="22" t="str">
        <f t="shared" si="44"/>
        <v/>
      </c>
      <c r="G482" s="14"/>
      <c r="H482" s="15" t="str">
        <f t="shared" si="45"/>
        <v/>
      </c>
      <c r="I482" s="23" t="str">
        <f t="shared" si="46"/>
        <v/>
      </c>
      <c r="J482" s="13" t="str">
        <f t="shared" si="47"/>
        <v/>
      </c>
      <c r="K482" s="24" t="str">
        <f>IF(B482="","",TRIM(IF(COUNTIF('Registru borderouri'!$B$5:$B$504,B482)=0,"Borderou inexistent în registru. ","")&amp;IF(AND(D482&lt;&gt;"",E482=""),"Cod necunoscut. ","")&amp;IF(N(G482)&lt;=0,"Lipsește cantitatea. ","")&amp;IF(AND(J482&lt;&gt;"",COUNTIF('Registru borderouri'!$B$5:$B$504,B482)&gt;0),IF(J482&lt;&gt;INDEX('Registru borderouri'!$H$5:$H$504,MATCH(B482,'Registru borderouri'!$B$5:$B$504,0)),"Produs de alt tip decât borderoul. ",""),"")))</f>
        <v/>
      </c>
    </row>
    <row r="483" spans="1:11" x14ac:dyDescent="0.2">
      <c r="A483" s="1" t="str">
        <f t="shared" si="42"/>
        <v/>
      </c>
      <c r="B483" s="21"/>
      <c r="C483" s="22" t="str">
        <f>IF(B483="","",COUNTIF(INDEX($B:$B,5):B483,B483))</f>
        <v/>
      </c>
      <c r="D483" s="21"/>
      <c r="E483" s="13" t="str">
        <f t="shared" si="43"/>
        <v/>
      </c>
      <c r="F483" s="22" t="str">
        <f t="shared" si="44"/>
        <v/>
      </c>
      <c r="G483" s="14"/>
      <c r="H483" s="15" t="str">
        <f t="shared" si="45"/>
        <v/>
      </c>
      <c r="I483" s="23" t="str">
        <f t="shared" si="46"/>
        <v/>
      </c>
      <c r="J483" s="13" t="str">
        <f t="shared" si="47"/>
        <v/>
      </c>
      <c r="K483" s="24" t="str">
        <f>IF(B483="","",TRIM(IF(COUNTIF('Registru borderouri'!$B$5:$B$504,B483)=0,"Borderou inexistent în registru. ","")&amp;IF(AND(D483&lt;&gt;"",E483=""),"Cod necunoscut. ","")&amp;IF(N(G483)&lt;=0,"Lipsește cantitatea. ","")&amp;IF(AND(J483&lt;&gt;"",COUNTIF('Registru borderouri'!$B$5:$B$504,B483)&gt;0),IF(J483&lt;&gt;INDEX('Registru borderouri'!$H$5:$H$504,MATCH(B483,'Registru borderouri'!$B$5:$B$504,0)),"Produs de alt tip decât borderoul. ",""),"")))</f>
        <v/>
      </c>
    </row>
    <row r="484" spans="1:11" x14ac:dyDescent="0.2">
      <c r="A484" s="1" t="str">
        <f t="shared" si="42"/>
        <v/>
      </c>
      <c r="B484" s="21"/>
      <c r="C484" s="22" t="str">
        <f>IF(B484="","",COUNTIF(INDEX($B:$B,5):B484,B484))</f>
        <v/>
      </c>
      <c r="D484" s="21"/>
      <c r="E484" s="13" t="str">
        <f t="shared" si="43"/>
        <v/>
      </c>
      <c r="F484" s="22" t="str">
        <f t="shared" si="44"/>
        <v/>
      </c>
      <c r="G484" s="14"/>
      <c r="H484" s="15" t="str">
        <f t="shared" si="45"/>
        <v/>
      </c>
      <c r="I484" s="23" t="str">
        <f t="shared" si="46"/>
        <v/>
      </c>
      <c r="J484" s="13" t="str">
        <f t="shared" si="47"/>
        <v/>
      </c>
      <c r="K484" s="24" t="str">
        <f>IF(B484="","",TRIM(IF(COUNTIF('Registru borderouri'!$B$5:$B$504,B484)=0,"Borderou inexistent în registru. ","")&amp;IF(AND(D484&lt;&gt;"",E484=""),"Cod necunoscut. ","")&amp;IF(N(G484)&lt;=0,"Lipsește cantitatea. ","")&amp;IF(AND(J484&lt;&gt;"",COUNTIF('Registru borderouri'!$B$5:$B$504,B484)&gt;0),IF(J484&lt;&gt;INDEX('Registru borderouri'!$H$5:$H$504,MATCH(B484,'Registru borderouri'!$B$5:$B$504,0)),"Produs de alt tip decât borderoul. ",""),"")))</f>
        <v/>
      </c>
    </row>
    <row r="485" spans="1:11" x14ac:dyDescent="0.2">
      <c r="A485" s="1" t="str">
        <f t="shared" si="42"/>
        <v/>
      </c>
      <c r="B485" s="21"/>
      <c r="C485" s="22" t="str">
        <f>IF(B485="","",COUNTIF(INDEX($B:$B,5):B485,B485))</f>
        <v/>
      </c>
      <c r="D485" s="21"/>
      <c r="E485" s="13" t="str">
        <f t="shared" si="43"/>
        <v/>
      </c>
      <c r="F485" s="22" t="str">
        <f t="shared" si="44"/>
        <v/>
      </c>
      <c r="G485" s="14"/>
      <c r="H485" s="15" t="str">
        <f t="shared" si="45"/>
        <v/>
      </c>
      <c r="I485" s="23" t="str">
        <f t="shared" si="46"/>
        <v/>
      </c>
      <c r="J485" s="13" t="str">
        <f t="shared" si="47"/>
        <v/>
      </c>
      <c r="K485" s="24" t="str">
        <f>IF(B485="","",TRIM(IF(COUNTIF('Registru borderouri'!$B$5:$B$504,B485)=0,"Borderou inexistent în registru. ","")&amp;IF(AND(D485&lt;&gt;"",E485=""),"Cod necunoscut. ","")&amp;IF(N(G485)&lt;=0,"Lipsește cantitatea. ","")&amp;IF(AND(J485&lt;&gt;"",COUNTIF('Registru borderouri'!$B$5:$B$504,B485)&gt;0),IF(J485&lt;&gt;INDEX('Registru borderouri'!$H$5:$H$504,MATCH(B485,'Registru borderouri'!$B$5:$B$504,0)),"Produs de alt tip decât borderoul. ",""),"")))</f>
        <v/>
      </c>
    </row>
    <row r="486" spans="1:11" x14ac:dyDescent="0.2">
      <c r="A486" s="1" t="str">
        <f t="shared" si="42"/>
        <v/>
      </c>
      <c r="B486" s="21"/>
      <c r="C486" s="22" t="str">
        <f>IF(B486="","",COUNTIF(INDEX($B:$B,5):B486,B486))</f>
        <v/>
      </c>
      <c r="D486" s="21"/>
      <c r="E486" s="13" t="str">
        <f t="shared" si="43"/>
        <v/>
      </c>
      <c r="F486" s="22" t="str">
        <f t="shared" si="44"/>
        <v/>
      </c>
      <c r="G486" s="14"/>
      <c r="H486" s="15" t="str">
        <f t="shared" si="45"/>
        <v/>
      </c>
      <c r="I486" s="23" t="str">
        <f t="shared" si="46"/>
        <v/>
      </c>
      <c r="J486" s="13" t="str">
        <f t="shared" si="47"/>
        <v/>
      </c>
      <c r="K486" s="24" t="str">
        <f>IF(B486="","",TRIM(IF(COUNTIF('Registru borderouri'!$B$5:$B$504,B486)=0,"Borderou inexistent în registru. ","")&amp;IF(AND(D486&lt;&gt;"",E486=""),"Cod necunoscut. ","")&amp;IF(N(G486)&lt;=0,"Lipsește cantitatea. ","")&amp;IF(AND(J486&lt;&gt;"",COUNTIF('Registru borderouri'!$B$5:$B$504,B486)&gt;0),IF(J486&lt;&gt;INDEX('Registru borderouri'!$H$5:$H$504,MATCH(B486,'Registru borderouri'!$B$5:$B$504,0)),"Produs de alt tip decât borderoul. ",""),"")))</f>
        <v/>
      </c>
    </row>
    <row r="487" spans="1:11" x14ac:dyDescent="0.2">
      <c r="A487" s="1" t="str">
        <f t="shared" si="42"/>
        <v/>
      </c>
      <c r="B487" s="21"/>
      <c r="C487" s="22" t="str">
        <f>IF(B487="","",COUNTIF(INDEX($B:$B,5):B487,B487))</f>
        <v/>
      </c>
      <c r="D487" s="21"/>
      <c r="E487" s="13" t="str">
        <f t="shared" si="43"/>
        <v/>
      </c>
      <c r="F487" s="22" t="str">
        <f t="shared" si="44"/>
        <v/>
      </c>
      <c r="G487" s="14"/>
      <c r="H487" s="15" t="str">
        <f t="shared" si="45"/>
        <v/>
      </c>
      <c r="I487" s="23" t="str">
        <f t="shared" si="46"/>
        <v/>
      </c>
      <c r="J487" s="13" t="str">
        <f t="shared" si="47"/>
        <v/>
      </c>
      <c r="K487" s="24" t="str">
        <f>IF(B487="","",TRIM(IF(COUNTIF('Registru borderouri'!$B$5:$B$504,B487)=0,"Borderou inexistent în registru. ","")&amp;IF(AND(D487&lt;&gt;"",E487=""),"Cod necunoscut. ","")&amp;IF(N(G487)&lt;=0,"Lipsește cantitatea. ","")&amp;IF(AND(J487&lt;&gt;"",COUNTIF('Registru borderouri'!$B$5:$B$504,B487)&gt;0),IF(J487&lt;&gt;INDEX('Registru borderouri'!$H$5:$H$504,MATCH(B487,'Registru borderouri'!$B$5:$B$504,0)),"Produs de alt tip decât borderoul. ",""),"")))</f>
        <v/>
      </c>
    </row>
    <row r="488" spans="1:11" x14ac:dyDescent="0.2">
      <c r="A488" s="1" t="str">
        <f t="shared" si="42"/>
        <v/>
      </c>
      <c r="B488" s="21"/>
      <c r="C488" s="22" t="str">
        <f>IF(B488="","",COUNTIF(INDEX($B:$B,5):B488,B488))</f>
        <v/>
      </c>
      <c r="D488" s="21"/>
      <c r="E488" s="13" t="str">
        <f t="shared" si="43"/>
        <v/>
      </c>
      <c r="F488" s="22" t="str">
        <f t="shared" si="44"/>
        <v/>
      </c>
      <c r="G488" s="14"/>
      <c r="H488" s="15" t="str">
        <f t="shared" si="45"/>
        <v/>
      </c>
      <c r="I488" s="23" t="str">
        <f t="shared" si="46"/>
        <v/>
      </c>
      <c r="J488" s="13" t="str">
        <f t="shared" si="47"/>
        <v/>
      </c>
      <c r="K488" s="24" t="str">
        <f>IF(B488="","",TRIM(IF(COUNTIF('Registru borderouri'!$B$5:$B$504,B488)=0,"Borderou inexistent în registru. ","")&amp;IF(AND(D488&lt;&gt;"",E488=""),"Cod necunoscut. ","")&amp;IF(N(G488)&lt;=0,"Lipsește cantitatea. ","")&amp;IF(AND(J488&lt;&gt;"",COUNTIF('Registru borderouri'!$B$5:$B$504,B488)&gt;0),IF(J488&lt;&gt;INDEX('Registru borderouri'!$H$5:$H$504,MATCH(B488,'Registru borderouri'!$B$5:$B$504,0)),"Produs de alt tip decât borderoul. ",""),"")))</f>
        <v/>
      </c>
    </row>
    <row r="489" spans="1:11" x14ac:dyDescent="0.2">
      <c r="A489" s="1" t="str">
        <f t="shared" si="42"/>
        <v/>
      </c>
      <c r="B489" s="21"/>
      <c r="C489" s="22" t="str">
        <f>IF(B489="","",COUNTIF(INDEX($B:$B,5):B489,B489))</f>
        <v/>
      </c>
      <c r="D489" s="21"/>
      <c r="E489" s="13" t="str">
        <f t="shared" si="43"/>
        <v/>
      </c>
      <c r="F489" s="22" t="str">
        <f t="shared" si="44"/>
        <v/>
      </c>
      <c r="G489" s="14"/>
      <c r="H489" s="15" t="str">
        <f t="shared" si="45"/>
        <v/>
      </c>
      <c r="I489" s="23" t="str">
        <f t="shared" si="46"/>
        <v/>
      </c>
      <c r="J489" s="13" t="str">
        <f t="shared" si="47"/>
        <v/>
      </c>
      <c r="K489" s="24" t="str">
        <f>IF(B489="","",TRIM(IF(COUNTIF('Registru borderouri'!$B$5:$B$504,B489)=0,"Borderou inexistent în registru. ","")&amp;IF(AND(D489&lt;&gt;"",E489=""),"Cod necunoscut. ","")&amp;IF(N(G489)&lt;=0,"Lipsește cantitatea. ","")&amp;IF(AND(J489&lt;&gt;"",COUNTIF('Registru borderouri'!$B$5:$B$504,B489)&gt;0),IF(J489&lt;&gt;INDEX('Registru borderouri'!$H$5:$H$504,MATCH(B489,'Registru borderouri'!$B$5:$B$504,0)),"Produs de alt tip decât borderoul. ",""),"")))</f>
        <v/>
      </c>
    </row>
    <row r="490" spans="1:11" x14ac:dyDescent="0.2">
      <c r="A490" s="1" t="str">
        <f t="shared" si="42"/>
        <v/>
      </c>
      <c r="B490" s="21"/>
      <c r="C490" s="22" t="str">
        <f>IF(B490="","",COUNTIF(INDEX($B:$B,5):B490,B490))</f>
        <v/>
      </c>
      <c r="D490" s="21"/>
      <c r="E490" s="13" t="str">
        <f t="shared" si="43"/>
        <v/>
      </c>
      <c r="F490" s="22" t="str">
        <f t="shared" si="44"/>
        <v/>
      </c>
      <c r="G490" s="14"/>
      <c r="H490" s="15" t="str">
        <f t="shared" si="45"/>
        <v/>
      </c>
      <c r="I490" s="23" t="str">
        <f t="shared" si="46"/>
        <v/>
      </c>
      <c r="J490" s="13" t="str">
        <f t="shared" si="47"/>
        <v/>
      </c>
      <c r="K490" s="24" t="str">
        <f>IF(B490="","",TRIM(IF(COUNTIF('Registru borderouri'!$B$5:$B$504,B490)=0,"Borderou inexistent în registru. ","")&amp;IF(AND(D490&lt;&gt;"",E490=""),"Cod necunoscut. ","")&amp;IF(N(G490)&lt;=0,"Lipsește cantitatea. ","")&amp;IF(AND(J490&lt;&gt;"",COUNTIF('Registru borderouri'!$B$5:$B$504,B490)&gt;0),IF(J490&lt;&gt;INDEX('Registru borderouri'!$H$5:$H$504,MATCH(B490,'Registru borderouri'!$B$5:$B$504,0)),"Produs de alt tip decât borderoul. ",""),"")))</f>
        <v/>
      </c>
    </row>
    <row r="491" spans="1:11" x14ac:dyDescent="0.2">
      <c r="A491" s="1" t="str">
        <f t="shared" si="42"/>
        <v/>
      </c>
      <c r="B491" s="21"/>
      <c r="C491" s="22" t="str">
        <f>IF(B491="","",COUNTIF(INDEX($B:$B,5):B491,B491))</f>
        <v/>
      </c>
      <c r="D491" s="21"/>
      <c r="E491" s="13" t="str">
        <f t="shared" si="43"/>
        <v/>
      </c>
      <c r="F491" s="22" t="str">
        <f t="shared" si="44"/>
        <v/>
      </c>
      <c r="G491" s="14"/>
      <c r="H491" s="15" t="str">
        <f t="shared" si="45"/>
        <v/>
      </c>
      <c r="I491" s="23" t="str">
        <f t="shared" si="46"/>
        <v/>
      </c>
      <c r="J491" s="13" t="str">
        <f t="shared" si="47"/>
        <v/>
      </c>
      <c r="K491" s="24" t="str">
        <f>IF(B491="","",TRIM(IF(COUNTIF('Registru borderouri'!$B$5:$B$504,B491)=0,"Borderou inexistent în registru. ","")&amp;IF(AND(D491&lt;&gt;"",E491=""),"Cod necunoscut. ","")&amp;IF(N(G491)&lt;=0,"Lipsește cantitatea. ","")&amp;IF(AND(J491&lt;&gt;"",COUNTIF('Registru borderouri'!$B$5:$B$504,B491)&gt;0),IF(J491&lt;&gt;INDEX('Registru borderouri'!$H$5:$H$504,MATCH(B491,'Registru borderouri'!$B$5:$B$504,0)),"Produs de alt tip decât borderoul. ",""),"")))</f>
        <v/>
      </c>
    </row>
    <row r="492" spans="1:11" x14ac:dyDescent="0.2">
      <c r="A492" s="1" t="str">
        <f t="shared" si="42"/>
        <v/>
      </c>
      <c r="B492" s="21"/>
      <c r="C492" s="22" t="str">
        <f>IF(B492="","",COUNTIF(INDEX($B:$B,5):B492,B492))</f>
        <v/>
      </c>
      <c r="D492" s="21"/>
      <c r="E492" s="13" t="str">
        <f t="shared" si="43"/>
        <v/>
      </c>
      <c r="F492" s="22" t="str">
        <f t="shared" si="44"/>
        <v/>
      </c>
      <c r="G492" s="14"/>
      <c r="H492" s="15" t="str">
        <f t="shared" si="45"/>
        <v/>
      </c>
      <c r="I492" s="23" t="str">
        <f t="shared" si="46"/>
        <v/>
      </c>
      <c r="J492" s="13" t="str">
        <f t="shared" si="47"/>
        <v/>
      </c>
      <c r="K492" s="24" t="str">
        <f>IF(B492="","",TRIM(IF(COUNTIF('Registru borderouri'!$B$5:$B$504,B492)=0,"Borderou inexistent în registru. ","")&amp;IF(AND(D492&lt;&gt;"",E492=""),"Cod necunoscut. ","")&amp;IF(N(G492)&lt;=0,"Lipsește cantitatea. ","")&amp;IF(AND(J492&lt;&gt;"",COUNTIF('Registru borderouri'!$B$5:$B$504,B492)&gt;0),IF(J492&lt;&gt;INDEX('Registru borderouri'!$H$5:$H$504,MATCH(B492,'Registru borderouri'!$B$5:$B$504,0)),"Produs de alt tip decât borderoul. ",""),"")))</f>
        <v/>
      </c>
    </row>
    <row r="493" spans="1:11" x14ac:dyDescent="0.2">
      <c r="A493" s="1" t="str">
        <f t="shared" si="42"/>
        <v/>
      </c>
      <c r="B493" s="21"/>
      <c r="C493" s="22" t="str">
        <f>IF(B493="","",COUNTIF(INDEX($B:$B,5):B493,B493))</f>
        <v/>
      </c>
      <c r="D493" s="21"/>
      <c r="E493" s="13" t="str">
        <f t="shared" si="43"/>
        <v/>
      </c>
      <c r="F493" s="22" t="str">
        <f t="shared" si="44"/>
        <v/>
      </c>
      <c r="G493" s="14"/>
      <c r="H493" s="15" t="str">
        <f t="shared" si="45"/>
        <v/>
      </c>
      <c r="I493" s="23" t="str">
        <f t="shared" si="46"/>
        <v/>
      </c>
      <c r="J493" s="13" t="str">
        <f t="shared" si="47"/>
        <v/>
      </c>
      <c r="K493" s="24" t="str">
        <f>IF(B493="","",TRIM(IF(COUNTIF('Registru borderouri'!$B$5:$B$504,B493)=0,"Borderou inexistent în registru. ","")&amp;IF(AND(D493&lt;&gt;"",E493=""),"Cod necunoscut. ","")&amp;IF(N(G493)&lt;=0,"Lipsește cantitatea. ","")&amp;IF(AND(J493&lt;&gt;"",COUNTIF('Registru borderouri'!$B$5:$B$504,B493)&gt;0),IF(J493&lt;&gt;INDEX('Registru borderouri'!$H$5:$H$504,MATCH(B493,'Registru borderouri'!$B$5:$B$504,0)),"Produs de alt tip decât borderoul. ",""),"")))</f>
        <v/>
      </c>
    </row>
    <row r="494" spans="1:11" x14ac:dyDescent="0.2">
      <c r="A494" s="1" t="str">
        <f t="shared" si="42"/>
        <v/>
      </c>
      <c r="B494" s="21"/>
      <c r="C494" s="22" t="str">
        <f>IF(B494="","",COUNTIF(INDEX($B:$B,5):B494,B494))</f>
        <v/>
      </c>
      <c r="D494" s="21"/>
      <c r="E494" s="13" t="str">
        <f t="shared" si="43"/>
        <v/>
      </c>
      <c r="F494" s="22" t="str">
        <f t="shared" si="44"/>
        <v/>
      </c>
      <c r="G494" s="14"/>
      <c r="H494" s="15" t="str">
        <f t="shared" si="45"/>
        <v/>
      </c>
      <c r="I494" s="23" t="str">
        <f t="shared" si="46"/>
        <v/>
      </c>
      <c r="J494" s="13" t="str">
        <f t="shared" si="47"/>
        <v/>
      </c>
      <c r="K494" s="24" t="str">
        <f>IF(B494="","",TRIM(IF(COUNTIF('Registru borderouri'!$B$5:$B$504,B494)=0,"Borderou inexistent în registru. ","")&amp;IF(AND(D494&lt;&gt;"",E494=""),"Cod necunoscut. ","")&amp;IF(N(G494)&lt;=0,"Lipsește cantitatea. ","")&amp;IF(AND(J494&lt;&gt;"",COUNTIF('Registru borderouri'!$B$5:$B$504,B494)&gt;0),IF(J494&lt;&gt;INDEX('Registru borderouri'!$H$5:$H$504,MATCH(B494,'Registru borderouri'!$B$5:$B$504,0)),"Produs de alt tip decât borderoul. ",""),"")))</f>
        <v/>
      </c>
    </row>
    <row r="495" spans="1:11" x14ac:dyDescent="0.2">
      <c r="A495" s="1" t="str">
        <f t="shared" si="42"/>
        <v/>
      </c>
      <c r="B495" s="21"/>
      <c r="C495" s="22" t="str">
        <f>IF(B495="","",COUNTIF(INDEX($B:$B,5):B495,B495))</f>
        <v/>
      </c>
      <c r="D495" s="21"/>
      <c r="E495" s="13" t="str">
        <f t="shared" si="43"/>
        <v/>
      </c>
      <c r="F495" s="22" t="str">
        <f t="shared" si="44"/>
        <v/>
      </c>
      <c r="G495" s="14"/>
      <c r="H495" s="15" t="str">
        <f t="shared" si="45"/>
        <v/>
      </c>
      <c r="I495" s="23" t="str">
        <f t="shared" si="46"/>
        <v/>
      </c>
      <c r="J495" s="13" t="str">
        <f t="shared" si="47"/>
        <v/>
      </c>
      <c r="K495" s="24" t="str">
        <f>IF(B495="","",TRIM(IF(COUNTIF('Registru borderouri'!$B$5:$B$504,B495)=0,"Borderou inexistent în registru. ","")&amp;IF(AND(D495&lt;&gt;"",E495=""),"Cod necunoscut. ","")&amp;IF(N(G495)&lt;=0,"Lipsește cantitatea. ","")&amp;IF(AND(J495&lt;&gt;"",COUNTIF('Registru borderouri'!$B$5:$B$504,B495)&gt;0),IF(J495&lt;&gt;INDEX('Registru borderouri'!$H$5:$H$504,MATCH(B495,'Registru borderouri'!$B$5:$B$504,0)),"Produs de alt tip decât borderoul. ",""),"")))</f>
        <v/>
      </c>
    </row>
    <row r="496" spans="1:11" x14ac:dyDescent="0.2">
      <c r="A496" s="1" t="str">
        <f t="shared" si="42"/>
        <v/>
      </c>
      <c r="B496" s="21"/>
      <c r="C496" s="22" t="str">
        <f>IF(B496="","",COUNTIF(INDEX($B:$B,5):B496,B496))</f>
        <v/>
      </c>
      <c r="D496" s="21"/>
      <c r="E496" s="13" t="str">
        <f t="shared" si="43"/>
        <v/>
      </c>
      <c r="F496" s="22" t="str">
        <f t="shared" si="44"/>
        <v/>
      </c>
      <c r="G496" s="14"/>
      <c r="H496" s="15" t="str">
        <f t="shared" si="45"/>
        <v/>
      </c>
      <c r="I496" s="23" t="str">
        <f t="shared" si="46"/>
        <v/>
      </c>
      <c r="J496" s="13" t="str">
        <f t="shared" si="47"/>
        <v/>
      </c>
      <c r="K496" s="24" t="str">
        <f>IF(B496="","",TRIM(IF(COUNTIF('Registru borderouri'!$B$5:$B$504,B496)=0,"Borderou inexistent în registru. ","")&amp;IF(AND(D496&lt;&gt;"",E496=""),"Cod necunoscut. ","")&amp;IF(N(G496)&lt;=0,"Lipsește cantitatea. ","")&amp;IF(AND(J496&lt;&gt;"",COUNTIF('Registru borderouri'!$B$5:$B$504,B496)&gt;0),IF(J496&lt;&gt;INDEX('Registru borderouri'!$H$5:$H$504,MATCH(B496,'Registru borderouri'!$B$5:$B$504,0)),"Produs de alt tip decât borderoul. ",""),"")))</f>
        <v/>
      </c>
    </row>
    <row r="497" spans="1:11" x14ac:dyDescent="0.2">
      <c r="A497" s="1" t="str">
        <f t="shared" si="42"/>
        <v/>
      </c>
      <c r="B497" s="21"/>
      <c r="C497" s="22" t="str">
        <f>IF(B497="","",COUNTIF(INDEX($B:$B,5):B497,B497))</f>
        <v/>
      </c>
      <c r="D497" s="21"/>
      <c r="E497" s="13" t="str">
        <f t="shared" si="43"/>
        <v/>
      </c>
      <c r="F497" s="22" t="str">
        <f t="shared" si="44"/>
        <v/>
      </c>
      <c r="G497" s="14"/>
      <c r="H497" s="15" t="str">
        <f t="shared" si="45"/>
        <v/>
      </c>
      <c r="I497" s="23" t="str">
        <f t="shared" si="46"/>
        <v/>
      </c>
      <c r="J497" s="13" t="str">
        <f t="shared" si="47"/>
        <v/>
      </c>
      <c r="K497" s="24" t="str">
        <f>IF(B497="","",TRIM(IF(COUNTIF('Registru borderouri'!$B$5:$B$504,B497)=0,"Borderou inexistent în registru. ","")&amp;IF(AND(D497&lt;&gt;"",E497=""),"Cod necunoscut. ","")&amp;IF(N(G497)&lt;=0,"Lipsește cantitatea. ","")&amp;IF(AND(J497&lt;&gt;"",COUNTIF('Registru borderouri'!$B$5:$B$504,B497)&gt;0),IF(J497&lt;&gt;INDEX('Registru borderouri'!$H$5:$H$504,MATCH(B497,'Registru borderouri'!$B$5:$B$504,0)),"Produs de alt tip decât borderoul. ",""),"")))</f>
        <v/>
      </c>
    </row>
    <row r="498" spans="1:11" x14ac:dyDescent="0.2">
      <c r="A498" s="1" t="str">
        <f t="shared" si="42"/>
        <v/>
      </c>
      <c r="B498" s="21"/>
      <c r="C498" s="22" t="str">
        <f>IF(B498="","",COUNTIF(INDEX($B:$B,5):B498,B498))</f>
        <v/>
      </c>
      <c r="D498" s="21"/>
      <c r="E498" s="13" t="str">
        <f t="shared" si="43"/>
        <v/>
      </c>
      <c r="F498" s="22" t="str">
        <f t="shared" si="44"/>
        <v/>
      </c>
      <c r="G498" s="14"/>
      <c r="H498" s="15" t="str">
        <f t="shared" si="45"/>
        <v/>
      </c>
      <c r="I498" s="23" t="str">
        <f t="shared" si="46"/>
        <v/>
      </c>
      <c r="J498" s="13" t="str">
        <f t="shared" si="47"/>
        <v/>
      </c>
      <c r="K498" s="24" t="str">
        <f>IF(B498="","",TRIM(IF(COUNTIF('Registru borderouri'!$B$5:$B$504,B498)=0,"Borderou inexistent în registru. ","")&amp;IF(AND(D498&lt;&gt;"",E498=""),"Cod necunoscut. ","")&amp;IF(N(G498)&lt;=0,"Lipsește cantitatea. ","")&amp;IF(AND(J498&lt;&gt;"",COUNTIF('Registru borderouri'!$B$5:$B$504,B498)&gt;0),IF(J498&lt;&gt;INDEX('Registru borderouri'!$H$5:$H$504,MATCH(B498,'Registru borderouri'!$B$5:$B$504,0)),"Produs de alt tip decât borderoul. ",""),"")))</f>
        <v/>
      </c>
    </row>
    <row r="499" spans="1:11" x14ac:dyDescent="0.2">
      <c r="A499" s="1" t="str">
        <f t="shared" si="42"/>
        <v/>
      </c>
      <c r="B499" s="21"/>
      <c r="C499" s="22" t="str">
        <f>IF(B499="","",COUNTIF(INDEX($B:$B,5):B499,B499))</f>
        <v/>
      </c>
      <c r="D499" s="21"/>
      <c r="E499" s="13" t="str">
        <f t="shared" si="43"/>
        <v/>
      </c>
      <c r="F499" s="22" t="str">
        <f t="shared" si="44"/>
        <v/>
      </c>
      <c r="G499" s="14"/>
      <c r="H499" s="15" t="str">
        <f t="shared" si="45"/>
        <v/>
      </c>
      <c r="I499" s="23" t="str">
        <f t="shared" si="46"/>
        <v/>
      </c>
      <c r="J499" s="13" t="str">
        <f t="shared" si="47"/>
        <v/>
      </c>
      <c r="K499" s="24" t="str">
        <f>IF(B499="","",TRIM(IF(COUNTIF('Registru borderouri'!$B$5:$B$504,B499)=0,"Borderou inexistent în registru. ","")&amp;IF(AND(D499&lt;&gt;"",E499=""),"Cod necunoscut. ","")&amp;IF(N(G499)&lt;=0,"Lipsește cantitatea. ","")&amp;IF(AND(J499&lt;&gt;"",COUNTIF('Registru borderouri'!$B$5:$B$504,B499)&gt;0),IF(J499&lt;&gt;INDEX('Registru borderouri'!$H$5:$H$504,MATCH(B499,'Registru borderouri'!$B$5:$B$504,0)),"Produs de alt tip decât borderoul. ",""),"")))</f>
        <v/>
      </c>
    </row>
    <row r="500" spans="1:11" x14ac:dyDescent="0.2">
      <c r="A500" s="1" t="str">
        <f t="shared" si="42"/>
        <v/>
      </c>
      <c r="B500" s="21"/>
      <c r="C500" s="22" t="str">
        <f>IF(B500="","",COUNTIF(INDEX($B:$B,5):B500,B500))</f>
        <v/>
      </c>
      <c r="D500" s="21"/>
      <c r="E500" s="13" t="str">
        <f t="shared" si="43"/>
        <v/>
      </c>
      <c r="F500" s="22" t="str">
        <f t="shared" si="44"/>
        <v/>
      </c>
      <c r="G500" s="14"/>
      <c r="H500" s="15" t="str">
        <f t="shared" si="45"/>
        <v/>
      </c>
      <c r="I500" s="23" t="str">
        <f t="shared" si="46"/>
        <v/>
      </c>
      <c r="J500" s="13" t="str">
        <f t="shared" si="47"/>
        <v/>
      </c>
      <c r="K500" s="24" t="str">
        <f>IF(B500="","",TRIM(IF(COUNTIF('Registru borderouri'!$B$5:$B$504,B500)=0,"Borderou inexistent în registru. ","")&amp;IF(AND(D500&lt;&gt;"",E500=""),"Cod necunoscut. ","")&amp;IF(N(G500)&lt;=0,"Lipsește cantitatea. ","")&amp;IF(AND(J500&lt;&gt;"",COUNTIF('Registru borderouri'!$B$5:$B$504,B500)&gt;0),IF(J500&lt;&gt;INDEX('Registru borderouri'!$H$5:$H$504,MATCH(B500,'Registru borderouri'!$B$5:$B$504,0)),"Produs de alt tip decât borderoul. ",""),"")))</f>
        <v/>
      </c>
    </row>
    <row r="501" spans="1:11" x14ac:dyDescent="0.2">
      <c r="A501" s="1" t="str">
        <f t="shared" si="42"/>
        <v/>
      </c>
      <c r="B501" s="21"/>
      <c r="C501" s="22" t="str">
        <f>IF(B501="","",COUNTIF(INDEX($B:$B,5):B501,B501))</f>
        <v/>
      </c>
      <c r="D501" s="21"/>
      <c r="E501" s="13" t="str">
        <f t="shared" si="43"/>
        <v/>
      </c>
      <c r="F501" s="22" t="str">
        <f t="shared" si="44"/>
        <v/>
      </c>
      <c r="G501" s="14"/>
      <c r="H501" s="15" t="str">
        <f t="shared" si="45"/>
        <v/>
      </c>
      <c r="I501" s="23" t="str">
        <f t="shared" si="46"/>
        <v/>
      </c>
      <c r="J501" s="13" t="str">
        <f t="shared" si="47"/>
        <v/>
      </c>
      <c r="K501" s="24" t="str">
        <f>IF(B501="","",TRIM(IF(COUNTIF('Registru borderouri'!$B$5:$B$504,B501)=0,"Borderou inexistent în registru. ","")&amp;IF(AND(D501&lt;&gt;"",E501=""),"Cod necunoscut. ","")&amp;IF(N(G501)&lt;=0,"Lipsește cantitatea. ","")&amp;IF(AND(J501&lt;&gt;"",COUNTIF('Registru borderouri'!$B$5:$B$504,B501)&gt;0),IF(J501&lt;&gt;INDEX('Registru borderouri'!$H$5:$H$504,MATCH(B501,'Registru borderouri'!$B$5:$B$504,0)),"Produs de alt tip decât borderoul. ",""),"")))</f>
        <v/>
      </c>
    </row>
    <row r="502" spans="1:11" x14ac:dyDescent="0.2">
      <c r="A502" s="1" t="str">
        <f t="shared" si="42"/>
        <v/>
      </c>
      <c r="B502" s="21"/>
      <c r="C502" s="22" t="str">
        <f>IF(B502="","",COUNTIF(INDEX($B:$B,5):B502,B502))</f>
        <v/>
      </c>
      <c r="D502" s="21"/>
      <c r="E502" s="13" t="str">
        <f t="shared" si="43"/>
        <v/>
      </c>
      <c r="F502" s="22" t="str">
        <f t="shared" si="44"/>
        <v/>
      </c>
      <c r="G502" s="14"/>
      <c r="H502" s="15" t="str">
        <f t="shared" si="45"/>
        <v/>
      </c>
      <c r="I502" s="23" t="str">
        <f t="shared" si="46"/>
        <v/>
      </c>
      <c r="J502" s="13" t="str">
        <f t="shared" si="47"/>
        <v/>
      </c>
      <c r="K502" s="24" t="str">
        <f>IF(B502="","",TRIM(IF(COUNTIF('Registru borderouri'!$B$5:$B$504,B502)=0,"Borderou inexistent în registru. ","")&amp;IF(AND(D502&lt;&gt;"",E502=""),"Cod necunoscut. ","")&amp;IF(N(G502)&lt;=0,"Lipsește cantitatea. ","")&amp;IF(AND(J502&lt;&gt;"",COUNTIF('Registru borderouri'!$B$5:$B$504,B502)&gt;0),IF(J502&lt;&gt;INDEX('Registru borderouri'!$H$5:$H$504,MATCH(B502,'Registru borderouri'!$B$5:$B$504,0)),"Produs de alt tip decât borderoul. ",""),"")))</f>
        <v/>
      </c>
    </row>
    <row r="503" spans="1:11" x14ac:dyDescent="0.2">
      <c r="A503" s="1" t="str">
        <f t="shared" si="42"/>
        <v/>
      </c>
      <c r="B503" s="21"/>
      <c r="C503" s="22" t="str">
        <f>IF(B503="","",COUNTIF(INDEX($B:$B,5):B503,B503))</f>
        <v/>
      </c>
      <c r="D503" s="21"/>
      <c r="E503" s="13" t="str">
        <f t="shared" si="43"/>
        <v/>
      </c>
      <c r="F503" s="22" t="str">
        <f t="shared" si="44"/>
        <v/>
      </c>
      <c r="G503" s="14"/>
      <c r="H503" s="15" t="str">
        <f t="shared" si="45"/>
        <v/>
      </c>
      <c r="I503" s="23" t="str">
        <f t="shared" si="46"/>
        <v/>
      </c>
      <c r="J503" s="13" t="str">
        <f t="shared" si="47"/>
        <v/>
      </c>
      <c r="K503" s="24" t="str">
        <f>IF(B503="","",TRIM(IF(COUNTIF('Registru borderouri'!$B$5:$B$504,B503)=0,"Borderou inexistent în registru. ","")&amp;IF(AND(D503&lt;&gt;"",E503=""),"Cod necunoscut. ","")&amp;IF(N(G503)&lt;=0,"Lipsește cantitatea. ","")&amp;IF(AND(J503&lt;&gt;"",COUNTIF('Registru borderouri'!$B$5:$B$504,B503)&gt;0),IF(J503&lt;&gt;INDEX('Registru borderouri'!$H$5:$H$504,MATCH(B503,'Registru borderouri'!$B$5:$B$504,0)),"Produs de alt tip decât borderoul. ",""),"")))</f>
        <v/>
      </c>
    </row>
    <row r="504" spans="1:11" x14ac:dyDescent="0.2">
      <c r="A504" s="1" t="str">
        <f t="shared" si="42"/>
        <v/>
      </c>
      <c r="B504" s="21"/>
      <c r="C504" s="22" t="str">
        <f>IF(B504="","",COUNTIF(INDEX($B:$B,5):B504,B504))</f>
        <v/>
      </c>
      <c r="D504" s="21"/>
      <c r="E504" s="13" t="str">
        <f t="shared" si="43"/>
        <v/>
      </c>
      <c r="F504" s="22" t="str">
        <f t="shared" si="44"/>
        <v/>
      </c>
      <c r="G504" s="14"/>
      <c r="H504" s="15" t="str">
        <f t="shared" si="45"/>
        <v/>
      </c>
      <c r="I504" s="23" t="str">
        <f t="shared" si="46"/>
        <v/>
      </c>
      <c r="J504" s="13" t="str">
        <f t="shared" si="47"/>
        <v/>
      </c>
      <c r="K504" s="24" t="str">
        <f>IF(B504="","",TRIM(IF(COUNTIF('Registru borderouri'!$B$5:$B$504,B504)=0,"Borderou inexistent în registru. ","")&amp;IF(AND(D504&lt;&gt;"",E504=""),"Cod necunoscut. ","")&amp;IF(N(G504)&lt;=0,"Lipsește cantitatea. ","")&amp;IF(AND(J504&lt;&gt;"",COUNTIF('Registru borderouri'!$B$5:$B$504,B504)&gt;0),IF(J504&lt;&gt;INDEX('Registru borderouri'!$H$5:$H$504,MATCH(B504,'Registru borderouri'!$B$5:$B$504,0)),"Produs de alt tip decât borderoul. ",""),"")))</f>
        <v/>
      </c>
    </row>
    <row r="505" spans="1:11" x14ac:dyDescent="0.2">
      <c r="A505" s="1" t="str">
        <f t="shared" si="42"/>
        <v/>
      </c>
      <c r="B505" s="21"/>
      <c r="C505" s="22" t="str">
        <f>IF(B505="","",COUNTIF(INDEX($B:$B,5):B505,B505))</f>
        <v/>
      </c>
      <c r="D505" s="21"/>
      <c r="E505" s="13" t="str">
        <f t="shared" si="43"/>
        <v/>
      </c>
      <c r="F505" s="22" t="str">
        <f t="shared" si="44"/>
        <v/>
      </c>
      <c r="G505" s="14"/>
      <c r="H505" s="15" t="str">
        <f t="shared" si="45"/>
        <v/>
      </c>
      <c r="I505" s="23" t="str">
        <f t="shared" si="46"/>
        <v/>
      </c>
      <c r="J505" s="13" t="str">
        <f t="shared" si="47"/>
        <v/>
      </c>
      <c r="K505" s="24" t="str">
        <f>IF(B505="","",TRIM(IF(COUNTIF('Registru borderouri'!$B$5:$B$504,B505)=0,"Borderou inexistent în registru. ","")&amp;IF(AND(D505&lt;&gt;"",E505=""),"Cod necunoscut. ","")&amp;IF(N(G505)&lt;=0,"Lipsește cantitatea. ","")&amp;IF(AND(J505&lt;&gt;"",COUNTIF('Registru borderouri'!$B$5:$B$504,B505)&gt;0),IF(J505&lt;&gt;INDEX('Registru borderouri'!$H$5:$H$504,MATCH(B505,'Registru borderouri'!$B$5:$B$504,0)),"Produs de alt tip decât borderoul. ",""),"")))</f>
        <v/>
      </c>
    </row>
    <row r="506" spans="1:11" x14ac:dyDescent="0.2">
      <c r="A506" s="1" t="str">
        <f t="shared" si="42"/>
        <v/>
      </c>
      <c r="B506" s="21"/>
      <c r="C506" s="22" t="str">
        <f>IF(B506="","",COUNTIF(INDEX($B:$B,5):B506,B506))</f>
        <v/>
      </c>
      <c r="D506" s="21"/>
      <c r="E506" s="13" t="str">
        <f t="shared" si="43"/>
        <v/>
      </c>
      <c r="F506" s="22" t="str">
        <f t="shared" si="44"/>
        <v/>
      </c>
      <c r="G506" s="14"/>
      <c r="H506" s="15" t="str">
        <f t="shared" si="45"/>
        <v/>
      </c>
      <c r="I506" s="23" t="str">
        <f t="shared" si="46"/>
        <v/>
      </c>
      <c r="J506" s="13" t="str">
        <f t="shared" si="47"/>
        <v/>
      </c>
      <c r="K506" s="24" t="str">
        <f>IF(B506="","",TRIM(IF(COUNTIF('Registru borderouri'!$B$5:$B$504,B506)=0,"Borderou inexistent în registru. ","")&amp;IF(AND(D506&lt;&gt;"",E506=""),"Cod necunoscut. ","")&amp;IF(N(G506)&lt;=0,"Lipsește cantitatea. ","")&amp;IF(AND(J506&lt;&gt;"",COUNTIF('Registru borderouri'!$B$5:$B$504,B506)&gt;0),IF(J506&lt;&gt;INDEX('Registru borderouri'!$H$5:$H$504,MATCH(B506,'Registru borderouri'!$B$5:$B$504,0)),"Produs de alt tip decât borderoul. ",""),"")))</f>
        <v/>
      </c>
    </row>
    <row r="507" spans="1:11" x14ac:dyDescent="0.2">
      <c r="A507" s="1" t="str">
        <f t="shared" si="42"/>
        <v/>
      </c>
      <c r="B507" s="21"/>
      <c r="C507" s="22" t="str">
        <f>IF(B507="","",COUNTIF(INDEX($B:$B,5):B507,B507))</f>
        <v/>
      </c>
      <c r="D507" s="21"/>
      <c r="E507" s="13" t="str">
        <f t="shared" si="43"/>
        <v/>
      </c>
      <c r="F507" s="22" t="str">
        <f t="shared" si="44"/>
        <v/>
      </c>
      <c r="G507" s="14"/>
      <c r="H507" s="15" t="str">
        <f t="shared" si="45"/>
        <v/>
      </c>
      <c r="I507" s="23" t="str">
        <f t="shared" si="46"/>
        <v/>
      </c>
      <c r="J507" s="13" t="str">
        <f t="shared" si="47"/>
        <v/>
      </c>
      <c r="K507" s="24" t="str">
        <f>IF(B507="","",TRIM(IF(COUNTIF('Registru borderouri'!$B$5:$B$504,B507)=0,"Borderou inexistent în registru. ","")&amp;IF(AND(D507&lt;&gt;"",E507=""),"Cod necunoscut. ","")&amp;IF(N(G507)&lt;=0,"Lipsește cantitatea. ","")&amp;IF(AND(J507&lt;&gt;"",COUNTIF('Registru borderouri'!$B$5:$B$504,B507)&gt;0),IF(J507&lt;&gt;INDEX('Registru borderouri'!$H$5:$H$504,MATCH(B507,'Registru borderouri'!$B$5:$B$504,0)),"Produs de alt tip decât borderoul. ",""),"")))</f>
        <v/>
      </c>
    </row>
    <row r="508" spans="1:11" x14ac:dyDescent="0.2">
      <c r="A508" s="1" t="str">
        <f t="shared" si="42"/>
        <v/>
      </c>
      <c r="B508" s="21"/>
      <c r="C508" s="22" t="str">
        <f>IF(B508="","",COUNTIF(INDEX($B:$B,5):B508,B508))</f>
        <v/>
      </c>
      <c r="D508" s="21"/>
      <c r="E508" s="13" t="str">
        <f t="shared" si="43"/>
        <v/>
      </c>
      <c r="F508" s="22" t="str">
        <f t="shared" si="44"/>
        <v/>
      </c>
      <c r="G508" s="14"/>
      <c r="H508" s="15" t="str">
        <f t="shared" si="45"/>
        <v/>
      </c>
      <c r="I508" s="23" t="str">
        <f t="shared" si="46"/>
        <v/>
      </c>
      <c r="J508" s="13" t="str">
        <f t="shared" si="47"/>
        <v/>
      </c>
      <c r="K508" s="24" t="str">
        <f>IF(B508="","",TRIM(IF(COUNTIF('Registru borderouri'!$B$5:$B$504,B508)=0,"Borderou inexistent în registru. ","")&amp;IF(AND(D508&lt;&gt;"",E508=""),"Cod necunoscut. ","")&amp;IF(N(G508)&lt;=0,"Lipsește cantitatea. ","")&amp;IF(AND(J508&lt;&gt;"",COUNTIF('Registru borderouri'!$B$5:$B$504,B508)&gt;0),IF(J508&lt;&gt;INDEX('Registru borderouri'!$H$5:$H$504,MATCH(B508,'Registru borderouri'!$B$5:$B$504,0)),"Produs de alt tip decât borderoul. ",""),"")))</f>
        <v/>
      </c>
    </row>
    <row r="509" spans="1:11" x14ac:dyDescent="0.2">
      <c r="A509" s="1" t="str">
        <f t="shared" si="42"/>
        <v/>
      </c>
      <c r="B509" s="21"/>
      <c r="C509" s="22" t="str">
        <f>IF(B509="","",COUNTIF(INDEX($B:$B,5):B509,B509))</f>
        <v/>
      </c>
      <c r="D509" s="21"/>
      <c r="E509" s="13" t="str">
        <f t="shared" si="43"/>
        <v/>
      </c>
      <c r="F509" s="22" t="str">
        <f t="shared" si="44"/>
        <v/>
      </c>
      <c r="G509" s="14"/>
      <c r="H509" s="15" t="str">
        <f t="shared" si="45"/>
        <v/>
      </c>
      <c r="I509" s="23" t="str">
        <f t="shared" si="46"/>
        <v/>
      </c>
      <c r="J509" s="13" t="str">
        <f t="shared" si="47"/>
        <v/>
      </c>
      <c r="K509" s="24" t="str">
        <f>IF(B509="","",TRIM(IF(COUNTIF('Registru borderouri'!$B$5:$B$504,B509)=0,"Borderou inexistent în registru. ","")&amp;IF(AND(D509&lt;&gt;"",E509=""),"Cod necunoscut. ","")&amp;IF(N(G509)&lt;=0,"Lipsește cantitatea. ","")&amp;IF(AND(J509&lt;&gt;"",COUNTIF('Registru borderouri'!$B$5:$B$504,B509)&gt;0),IF(J509&lt;&gt;INDEX('Registru borderouri'!$H$5:$H$504,MATCH(B509,'Registru borderouri'!$B$5:$B$504,0)),"Produs de alt tip decât borderoul. ",""),"")))</f>
        <v/>
      </c>
    </row>
    <row r="510" spans="1:11" x14ac:dyDescent="0.2">
      <c r="A510" s="1" t="str">
        <f t="shared" si="42"/>
        <v/>
      </c>
      <c r="B510" s="21"/>
      <c r="C510" s="22" t="str">
        <f>IF(B510="","",COUNTIF(INDEX($B:$B,5):B510,B510))</f>
        <v/>
      </c>
      <c r="D510" s="21"/>
      <c r="E510" s="13" t="str">
        <f t="shared" si="43"/>
        <v/>
      </c>
      <c r="F510" s="22" t="str">
        <f t="shared" si="44"/>
        <v/>
      </c>
      <c r="G510" s="14"/>
      <c r="H510" s="15" t="str">
        <f t="shared" si="45"/>
        <v/>
      </c>
      <c r="I510" s="23" t="str">
        <f t="shared" si="46"/>
        <v/>
      </c>
      <c r="J510" s="13" t="str">
        <f t="shared" si="47"/>
        <v/>
      </c>
      <c r="K510" s="24" t="str">
        <f>IF(B510="","",TRIM(IF(COUNTIF('Registru borderouri'!$B$5:$B$504,B510)=0,"Borderou inexistent în registru. ","")&amp;IF(AND(D510&lt;&gt;"",E510=""),"Cod necunoscut. ","")&amp;IF(N(G510)&lt;=0,"Lipsește cantitatea. ","")&amp;IF(AND(J510&lt;&gt;"",COUNTIF('Registru borderouri'!$B$5:$B$504,B510)&gt;0),IF(J510&lt;&gt;INDEX('Registru borderouri'!$H$5:$H$504,MATCH(B510,'Registru borderouri'!$B$5:$B$504,0)),"Produs de alt tip decât borderoul. ",""),"")))</f>
        <v/>
      </c>
    </row>
    <row r="511" spans="1:11" x14ac:dyDescent="0.2">
      <c r="A511" s="1" t="str">
        <f t="shared" si="42"/>
        <v/>
      </c>
      <c r="B511" s="21"/>
      <c r="C511" s="22" t="str">
        <f>IF(B511="","",COUNTIF(INDEX($B:$B,5):B511,B511))</f>
        <v/>
      </c>
      <c r="D511" s="21"/>
      <c r="E511" s="13" t="str">
        <f t="shared" si="43"/>
        <v/>
      </c>
      <c r="F511" s="22" t="str">
        <f t="shared" si="44"/>
        <v/>
      </c>
      <c r="G511" s="14"/>
      <c r="H511" s="15" t="str">
        <f t="shared" si="45"/>
        <v/>
      </c>
      <c r="I511" s="23" t="str">
        <f t="shared" si="46"/>
        <v/>
      </c>
      <c r="J511" s="13" t="str">
        <f t="shared" si="47"/>
        <v/>
      </c>
      <c r="K511" s="24" t="str">
        <f>IF(B511="","",TRIM(IF(COUNTIF('Registru borderouri'!$B$5:$B$504,B511)=0,"Borderou inexistent în registru. ","")&amp;IF(AND(D511&lt;&gt;"",E511=""),"Cod necunoscut. ","")&amp;IF(N(G511)&lt;=0,"Lipsește cantitatea. ","")&amp;IF(AND(J511&lt;&gt;"",COUNTIF('Registru borderouri'!$B$5:$B$504,B511)&gt;0),IF(J511&lt;&gt;INDEX('Registru borderouri'!$H$5:$H$504,MATCH(B511,'Registru borderouri'!$B$5:$B$504,0)),"Produs de alt tip decât borderoul. ",""),"")))</f>
        <v/>
      </c>
    </row>
    <row r="512" spans="1:11" x14ac:dyDescent="0.2">
      <c r="A512" s="1" t="str">
        <f t="shared" si="42"/>
        <v/>
      </c>
      <c r="B512" s="21"/>
      <c r="C512" s="22" t="str">
        <f>IF(B512="","",COUNTIF(INDEX($B:$B,5):B512,B512))</f>
        <v/>
      </c>
      <c r="D512" s="21"/>
      <c r="E512" s="13" t="str">
        <f t="shared" si="43"/>
        <v/>
      </c>
      <c r="F512" s="22" t="str">
        <f t="shared" si="44"/>
        <v/>
      </c>
      <c r="G512" s="14"/>
      <c r="H512" s="15" t="str">
        <f t="shared" si="45"/>
        <v/>
      </c>
      <c r="I512" s="23" t="str">
        <f t="shared" si="46"/>
        <v/>
      </c>
      <c r="J512" s="13" t="str">
        <f t="shared" si="47"/>
        <v/>
      </c>
      <c r="K512" s="24" t="str">
        <f>IF(B512="","",TRIM(IF(COUNTIF('Registru borderouri'!$B$5:$B$504,B512)=0,"Borderou inexistent în registru. ","")&amp;IF(AND(D512&lt;&gt;"",E512=""),"Cod necunoscut. ","")&amp;IF(N(G512)&lt;=0,"Lipsește cantitatea. ","")&amp;IF(AND(J512&lt;&gt;"",COUNTIF('Registru borderouri'!$B$5:$B$504,B512)&gt;0),IF(J512&lt;&gt;INDEX('Registru borderouri'!$H$5:$H$504,MATCH(B512,'Registru borderouri'!$B$5:$B$504,0)),"Produs de alt tip decât borderoul. ",""),"")))</f>
        <v/>
      </c>
    </row>
    <row r="513" spans="1:11" x14ac:dyDescent="0.2">
      <c r="A513" s="1" t="str">
        <f t="shared" si="42"/>
        <v/>
      </c>
      <c r="B513" s="21"/>
      <c r="C513" s="22" t="str">
        <f>IF(B513="","",COUNTIF(INDEX($B:$B,5):B513,B513))</f>
        <v/>
      </c>
      <c r="D513" s="21"/>
      <c r="E513" s="13" t="str">
        <f t="shared" si="43"/>
        <v/>
      </c>
      <c r="F513" s="22" t="str">
        <f t="shared" si="44"/>
        <v/>
      </c>
      <c r="G513" s="14"/>
      <c r="H513" s="15" t="str">
        <f t="shared" si="45"/>
        <v/>
      </c>
      <c r="I513" s="23" t="str">
        <f t="shared" si="46"/>
        <v/>
      </c>
      <c r="J513" s="13" t="str">
        <f t="shared" si="47"/>
        <v/>
      </c>
      <c r="K513" s="24" t="str">
        <f>IF(B513="","",TRIM(IF(COUNTIF('Registru borderouri'!$B$5:$B$504,B513)=0,"Borderou inexistent în registru. ","")&amp;IF(AND(D513&lt;&gt;"",E513=""),"Cod necunoscut. ","")&amp;IF(N(G513)&lt;=0,"Lipsește cantitatea. ","")&amp;IF(AND(J513&lt;&gt;"",COUNTIF('Registru borderouri'!$B$5:$B$504,B513)&gt;0),IF(J513&lt;&gt;INDEX('Registru borderouri'!$H$5:$H$504,MATCH(B513,'Registru borderouri'!$B$5:$B$504,0)),"Produs de alt tip decât borderoul. ",""),"")))</f>
        <v/>
      </c>
    </row>
    <row r="514" spans="1:11" x14ac:dyDescent="0.2">
      <c r="A514" s="1" t="str">
        <f t="shared" si="42"/>
        <v/>
      </c>
      <c r="B514" s="21"/>
      <c r="C514" s="22" t="str">
        <f>IF(B514="","",COUNTIF(INDEX($B:$B,5):B514,B514))</f>
        <v/>
      </c>
      <c r="D514" s="21"/>
      <c r="E514" s="13" t="str">
        <f t="shared" si="43"/>
        <v/>
      </c>
      <c r="F514" s="22" t="str">
        <f t="shared" si="44"/>
        <v/>
      </c>
      <c r="G514" s="14"/>
      <c r="H514" s="15" t="str">
        <f t="shared" si="45"/>
        <v/>
      </c>
      <c r="I514" s="23" t="str">
        <f t="shared" si="46"/>
        <v/>
      </c>
      <c r="J514" s="13" t="str">
        <f t="shared" si="47"/>
        <v/>
      </c>
      <c r="K514" s="24" t="str">
        <f>IF(B514="","",TRIM(IF(COUNTIF('Registru borderouri'!$B$5:$B$504,B514)=0,"Borderou inexistent în registru. ","")&amp;IF(AND(D514&lt;&gt;"",E514=""),"Cod necunoscut. ","")&amp;IF(N(G514)&lt;=0,"Lipsește cantitatea. ","")&amp;IF(AND(J514&lt;&gt;"",COUNTIF('Registru borderouri'!$B$5:$B$504,B514)&gt;0),IF(J514&lt;&gt;INDEX('Registru borderouri'!$H$5:$H$504,MATCH(B514,'Registru borderouri'!$B$5:$B$504,0)),"Produs de alt tip decât borderoul. ",""),"")))</f>
        <v/>
      </c>
    </row>
    <row r="515" spans="1:11" x14ac:dyDescent="0.2">
      <c r="A515" s="1" t="str">
        <f t="shared" si="42"/>
        <v/>
      </c>
      <c r="B515" s="21"/>
      <c r="C515" s="22" t="str">
        <f>IF(B515="","",COUNTIF(INDEX($B:$B,5):B515,B515))</f>
        <v/>
      </c>
      <c r="D515" s="21"/>
      <c r="E515" s="13" t="str">
        <f t="shared" si="43"/>
        <v/>
      </c>
      <c r="F515" s="22" t="str">
        <f t="shared" si="44"/>
        <v/>
      </c>
      <c r="G515" s="14"/>
      <c r="H515" s="15" t="str">
        <f t="shared" si="45"/>
        <v/>
      </c>
      <c r="I515" s="23" t="str">
        <f t="shared" si="46"/>
        <v/>
      </c>
      <c r="J515" s="13" t="str">
        <f t="shared" si="47"/>
        <v/>
      </c>
      <c r="K515" s="24" t="str">
        <f>IF(B515="","",TRIM(IF(COUNTIF('Registru borderouri'!$B$5:$B$504,B515)=0,"Borderou inexistent în registru. ","")&amp;IF(AND(D515&lt;&gt;"",E515=""),"Cod necunoscut. ","")&amp;IF(N(G515)&lt;=0,"Lipsește cantitatea. ","")&amp;IF(AND(J515&lt;&gt;"",COUNTIF('Registru borderouri'!$B$5:$B$504,B515)&gt;0),IF(J515&lt;&gt;INDEX('Registru borderouri'!$H$5:$H$504,MATCH(B515,'Registru borderouri'!$B$5:$B$504,0)),"Produs de alt tip decât borderoul. ",""),"")))</f>
        <v/>
      </c>
    </row>
    <row r="516" spans="1:11" x14ac:dyDescent="0.2">
      <c r="A516" s="1" t="str">
        <f t="shared" si="42"/>
        <v/>
      </c>
      <c r="B516" s="21"/>
      <c r="C516" s="22" t="str">
        <f>IF(B516="","",COUNTIF(INDEX($B:$B,5):B516,B516))</f>
        <v/>
      </c>
      <c r="D516" s="21"/>
      <c r="E516" s="13" t="str">
        <f t="shared" si="43"/>
        <v/>
      </c>
      <c r="F516" s="22" t="str">
        <f t="shared" si="44"/>
        <v/>
      </c>
      <c r="G516" s="14"/>
      <c r="H516" s="15" t="str">
        <f t="shared" si="45"/>
        <v/>
      </c>
      <c r="I516" s="23" t="str">
        <f t="shared" si="46"/>
        <v/>
      </c>
      <c r="J516" s="13" t="str">
        <f t="shared" si="47"/>
        <v/>
      </c>
      <c r="K516" s="24" t="str">
        <f>IF(B516="","",TRIM(IF(COUNTIF('Registru borderouri'!$B$5:$B$504,B516)=0,"Borderou inexistent în registru. ","")&amp;IF(AND(D516&lt;&gt;"",E516=""),"Cod necunoscut. ","")&amp;IF(N(G516)&lt;=0,"Lipsește cantitatea. ","")&amp;IF(AND(J516&lt;&gt;"",COUNTIF('Registru borderouri'!$B$5:$B$504,B516)&gt;0),IF(J516&lt;&gt;INDEX('Registru borderouri'!$H$5:$H$504,MATCH(B516,'Registru borderouri'!$B$5:$B$504,0)),"Produs de alt tip decât borderoul. ",""),"")))</f>
        <v/>
      </c>
    </row>
    <row r="517" spans="1:11" x14ac:dyDescent="0.2">
      <c r="A517" s="1" t="str">
        <f t="shared" ref="A517:A580" si="48">IF(B517="","",B517&amp;"|"&amp;C517)</f>
        <v/>
      </c>
      <c r="B517" s="21"/>
      <c r="C517" s="22" t="str">
        <f>IF(B517="","",COUNTIF(INDEX($B:$B,5):B517,B517))</f>
        <v/>
      </c>
      <c r="D517" s="21"/>
      <c r="E517" s="13" t="str">
        <f t="shared" ref="E517:E580" si="49">IF(D517="","",IFERROR(VLOOKUP(D517,Catalog,2,FALSE),""))</f>
        <v/>
      </c>
      <c r="F517" s="22" t="str">
        <f t="shared" ref="F517:F580" si="50">IF(D517="","",IFERROR(VLOOKUP(D517,Catalog,3,FALSE),""))</f>
        <v/>
      </c>
      <c r="G517" s="14"/>
      <c r="H517" s="15" t="str">
        <f t="shared" ref="H517:H580" si="51">IF(D517="","",IFERROR(VLOOKUP(D517,Catalog,4,FALSE),""))</f>
        <v/>
      </c>
      <c r="I517" s="23" t="str">
        <f t="shared" ref="I517:I580" si="52">IF(OR(N(G517)=0,N(H517)=0),"",ROUND(G517*H517,2))</f>
        <v/>
      </c>
      <c r="J517" s="13" t="str">
        <f t="shared" ref="J517:J580" si="53">IF(D517="","",IFERROR(VLOOKUP(D517,Catalog,5,FALSE),""))</f>
        <v/>
      </c>
      <c r="K517" s="24" t="str">
        <f>IF(B517="","",TRIM(IF(COUNTIF('Registru borderouri'!$B$5:$B$504,B517)=0,"Borderou inexistent în registru. ","")&amp;IF(AND(D517&lt;&gt;"",E517=""),"Cod necunoscut. ","")&amp;IF(N(G517)&lt;=0,"Lipsește cantitatea. ","")&amp;IF(AND(J517&lt;&gt;"",COUNTIF('Registru borderouri'!$B$5:$B$504,B517)&gt;0),IF(J517&lt;&gt;INDEX('Registru borderouri'!$H$5:$H$504,MATCH(B517,'Registru borderouri'!$B$5:$B$504,0)),"Produs de alt tip decât borderoul. ",""),"")))</f>
        <v/>
      </c>
    </row>
    <row r="518" spans="1:11" x14ac:dyDescent="0.2">
      <c r="A518" s="1" t="str">
        <f t="shared" si="48"/>
        <v/>
      </c>
      <c r="B518" s="21"/>
      <c r="C518" s="22" t="str">
        <f>IF(B518="","",COUNTIF(INDEX($B:$B,5):B518,B518))</f>
        <v/>
      </c>
      <c r="D518" s="21"/>
      <c r="E518" s="13" t="str">
        <f t="shared" si="49"/>
        <v/>
      </c>
      <c r="F518" s="22" t="str">
        <f t="shared" si="50"/>
        <v/>
      </c>
      <c r="G518" s="14"/>
      <c r="H518" s="15" t="str">
        <f t="shared" si="51"/>
        <v/>
      </c>
      <c r="I518" s="23" t="str">
        <f t="shared" si="52"/>
        <v/>
      </c>
      <c r="J518" s="13" t="str">
        <f t="shared" si="53"/>
        <v/>
      </c>
      <c r="K518" s="24" t="str">
        <f>IF(B518="","",TRIM(IF(COUNTIF('Registru borderouri'!$B$5:$B$504,B518)=0,"Borderou inexistent în registru. ","")&amp;IF(AND(D518&lt;&gt;"",E518=""),"Cod necunoscut. ","")&amp;IF(N(G518)&lt;=0,"Lipsește cantitatea. ","")&amp;IF(AND(J518&lt;&gt;"",COUNTIF('Registru borderouri'!$B$5:$B$504,B518)&gt;0),IF(J518&lt;&gt;INDEX('Registru borderouri'!$H$5:$H$504,MATCH(B518,'Registru borderouri'!$B$5:$B$504,0)),"Produs de alt tip decât borderoul. ",""),"")))</f>
        <v/>
      </c>
    </row>
    <row r="519" spans="1:11" x14ac:dyDescent="0.2">
      <c r="A519" s="1" t="str">
        <f t="shared" si="48"/>
        <v/>
      </c>
      <c r="B519" s="21"/>
      <c r="C519" s="22" t="str">
        <f>IF(B519="","",COUNTIF(INDEX($B:$B,5):B519,B519))</f>
        <v/>
      </c>
      <c r="D519" s="21"/>
      <c r="E519" s="13" t="str">
        <f t="shared" si="49"/>
        <v/>
      </c>
      <c r="F519" s="22" t="str">
        <f t="shared" si="50"/>
        <v/>
      </c>
      <c r="G519" s="14"/>
      <c r="H519" s="15" t="str">
        <f t="shared" si="51"/>
        <v/>
      </c>
      <c r="I519" s="23" t="str">
        <f t="shared" si="52"/>
        <v/>
      </c>
      <c r="J519" s="13" t="str">
        <f t="shared" si="53"/>
        <v/>
      </c>
      <c r="K519" s="24" t="str">
        <f>IF(B519="","",TRIM(IF(COUNTIF('Registru borderouri'!$B$5:$B$504,B519)=0,"Borderou inexistent în registru. ","")&amp;IF(AND(D519&lt;&gt;"",E519=""),"Cod necunoscut. ","")&amp;IF(N(G519)&lt;=0,"Lipsește cantitatea. ","")&amp;IF(AND(J519&lt;&gt;"",COUNTIF('Registru borderouri'!$B$5:$B$504,B519)&gt;0),IF(J519&lt;&gt;INDEX('Registru borderouri'!$H$5:$H$504,MATCH(B519,'Registru borderouri'!$B$5:$B$504,0)),"Produs de alt tip decât borderoul. ",""),"")))</f>
        <v/>
      </c>
    </row>
    <row r="520" spans="1:11" x14ac:dyDescent="0.2">
      <c r="A520" s="1" t="str">
        <f t="shared" si="48"/>
        <v/>
      </c>
      <c r="B520" s="21"/>
      <c r="C520" s="22" t="str">
        <f>IF(B520="","",COUNTIF(INDEX($B:$B,5):B520,B520))</f>
        <v/>
      </c>
      <c r="D520" s="21"/>
      <c r="E520" s="13" t="str">
        <f t="shared" si="49"/>
        <v/>
      </c>
      <c r="F520" s="22" t="str">
        <f t="shared" si="50"/>
        <v/>
      </c>
      <c r="G520" s="14"/>
      <c r="H520" s="15" t="str">
        <f t="shared" si="51"/>
        <v/>
      </c>
      <c r="I520" s="23" t="str">
        <f t="shared" si="52"/>
        <v/>
      </c>
      <c r="J520" s="13" t="str">
        <f t="shared" si="53"/>
        <v/>
      </c>
      <c r="K520" s="24" t="str">
        <f>IF(B520="","",TRIM(IF(COUNTIF('Registru borderouri'!$B$5:$B$504,B520)=0,"Borderou inexistent în registru. ","")&amp;IF(AND(D520&lt;&gt;"",E520=""),"Cod necunoscut. ","")&amp;IF(N(G520)&lt;=0,"Lipsește cantitatea. ","")&amp;IF(AND(J520&lt;&gt;"",COUNTIF('Registru borderouri'!$B$5:$B$504,B520)&gt;0),IF(J520&lt;&gt;INDEX('Registru borderouri'!$H$5:$H$504,MATCH(B520,'Registru borderouri'!$B$5:$B$504,0)),"Produs de alt tip decât borderoul. ",""),"")))</f>
        <v/>
      </c>
    </row>
    <row r="521" spans="1:11" x14ac:dyDescent="0.2">
      <c r="A521" s="1" t="str">
        <f t="shared" si="48"/>
        <v/>
      </c>
      <c r="B521" s="21"/>
      <c r="C521" s="22" t="str">
        <f>IF(B521="","",COUNTIF(INDEX($B:$B,5):B521,B521))</f>
        <v/>
      </c>
      <c r="D521" s="21"/>
      <c r="E521" s="13" t="str">
        <f t="shared" si="49"/>
        <v/>
      </c>
      <c r="F521" s="22" t="str">
        <f t="shared" si="50"/>
        <v/>
      </c>
      <c r="G521" s="14"/>
      <c r="H521" s="15" t="str">
        <f t="shared" si="51"/>
        <v/>
      </c>
      <c r="I521" s="23" t="str">
        <f t="shared" si="52"/>
        <v/>
      </c>
      <c r="J521" s="13" t="str">
        <f t="shared" si="53"/>
        <v/>
      </c>
      <c r="K521" s="24" t="str">
        <f>IF(B521="","",TRIM(IF(COUNTIF('Registru borderouri'!$B$5:$B$504,B521)=0,"Borderou inexistent în registru. ","")&amp;IF(AND(D521&lt;&gt;"",E521=""),"Cod necunoscut. ","")&amp;IF(N(G521)&lt;=0,"Lipsește cantitatea. ","")&amp;IF(AND(J521&lt;&gt;"",COUNTIF('Registru borderouri'!$B$5:$B$504,B521)&gt;0),IF(J521&lt;&gt;INDEX('Registru borderouri'!$H$5:$H$504,MATCH(B521,'Registru borderouri'!$B$5:$B$504,0)),"Produs de alt tip decât borderoul. ",""),"")))</f>
        <v/>
      </c>
    </row>
    <row r="522" spans="1:11" x14ac:dyDescent="0.2">
      <c r="A522" s="1" t="str">
        <f t="shared" si="48"/>
        <v/>
      </c>
      <c r="B522" s="21"/>
      <c r="C522" s="22" t="str">
        <f>IF(B522="","",COUNTIF(INDEX($B:$B,5):B522,B522))</f>
        <v/>
      </c>
      <c r="D522" s="21"/>
      <c r="E522" s="13" t="str">
        <f t="shared" si="49"/>
        <v/>
      </c>
      <c r="F522" s="22" t="str">
        <f t="shared" si="50"/>
        <v/>
      </c>
      <c r="G522" s="14"/>
      <c r="H522" s="15" t="str">
        <f t="shared" si="51"/>
        <v/>
      </c>
      <c r="I522" s="23" t="str">
        <f t="shared" si="52"/>
        <v/>
      </c>
      <c r="J522" s="13" t="str">
        <f t="shared" si="53"/>
        <v/>
      </c>
      <c r="K522" s="24" t="str">
        <f>IF(B522="","",TRIM(IF(COUNTIF('Registru borderouri'!$B$5:$B$504,B522)=0,"Borderou inexistent în registru. ","")&amp;IF(AND(D522&lt;&gt;"",E522=""),"Cod necunoscut. ","")&amp;IF(N(G522)&lt;=0,"Lipsește cantitatea. ","")&amp;IF(AND(J522&lt;&gt;"",COUNTIF('Registru borderouri'!$B$5:$B$504,B522)&gt;0),IF(J522&lt;&gt;INDEX('Registru borderouri'!$H$5:$H$504,MATCH(B522,'Registru borderouri'!$B$5:$B$504,0)),"Produs de alt tip decât borderoul. ",""),"")))</f>
        <v/>
      </c>
    </row>
    <row r="523" spans="1:11" x14ac:dyDescent="0.2">
      <c r="A523" s="1" t="str">
        <f t="shared" si="48"/>
        <v/>
      </c>
      <c r="B523" s="21"/>
      <c r="C523" s="22" t="str">
        <f>IF(B523="","",COUNTIF(INDEX($B:$B,5):B523,B523))</f>
        <v/>
      </c>
      <c r="D523" s="21"/>
      <c r="E523" s="13" t="str">
        <f t="shared" si="49"/>
        <v/>
      </c>
      <c r="F523" s="22" t="str">
        <f t="shared" si="50"/>
        <v/>
      </c>
      <c r="G523" s="14"/>
      <c r="H523" s="15" t="str">
        <f t="shared" si="51"/>
        <v/>
      </c>
      <c r="I523" s="23" t="str">
        <f t="shared" si="52"/>
        <v/>
      </c>
      <c r="J523" s="13" t="str">
        <f t="shared" si="53"/>
        <v/>
      </c>
      <c r="K523" s="24" t="str">
        <f>IF(B523="","",TRIM(IF(COUNTIF('Registru borderouri'!$B$5:$B$504,B523)=0,"Borderou inexistent în registru. ","")&amp;IF(AND(D523&lt;&gt;"",E523=""),"Cod necunoscut. ","")&amp;IF(N(G523)&lt;=0,"Lipsește cantitatea. ","")&amp;IF(AND(J523&lt;&gt;"",COUNTIF('Registru borderouri'!$B$5:$B$504,B523)&gt;0),IF(J523&lt;&gt;INDEX('Registru borderouri'!$H$5:$H$504,MATCH(B523,'Registru borderouri'!$B$5:$B$504,0)),"Produs de alt tip decât borderoul. ",""),"")))</f>
        <v/>
      </c>
    </row>
    <row r="524" spans="1:11" x14ac:dyDescent="0.2">
      <c r="A524" s="1" t="str">
        <f t="shared" si="48"/>
        <v/>
      </c>
      <c r="B524" s="21"/>
      <c r="C524" s="22" t="str">
        <f>IF(B524="","",COUNTIF(INDEX($B:$B,5):B524,B524))</f>
        <v/>
      </c>
      <c r="D524" s="21"/>
      <c r="E524" s="13" t="str">
        <f t="shared" si="49"/>
        <v/>
      </c>
      <c r="F524" s="22" t="str">
        <f t="shared" si="50"/>
        <v/>
      </c>
      <c r="G524" s="14"/>
      <c r="H524" s="15" t="str">
        <f t="shared" si="51"/>
        <v/>
      </c>
      <c r="I524" s="23" t="str">
        <f t="shared" si="52"/>
        <v/>
      </c>
      <c r="J524" s="13" t="str">
        <f t="shared" si="53"/>
        <v/>
      </c>
      <c r="K524" s="24" t="str">
        <f>IF(B524="","",TRIM(IF(COUNTIF('Registru borderouri'!$B$5:$B$504,B524)=0,"Borderou inexistent în registru. ","")&amp;IF(AND(D524&lt;&gt;"",E524=""),"Cod necunoscut. ","")&amp;IF(N(G524)&lt;=0,"Lipsește cantitatea. ","")&amp;IF(AND(J524&lt;&gt;"",COUNTIF('Registru borderouri'!$B$5:$B$504,B524)&gt;0),IF(J524&lt;&gt;INDEX('Registru borderouri'!$H$5:$H$504,MATCH(B524,'Registru borderouri'!$B$5:$B$504,0)),"Produs de alt tip decât borderoul. ",""),"")))</f>
        <v/>
      </c>
    </row>
    <row r="525" spans="1:11" x14ac:dyDescent="0.2">
      <c r="A525" s="1" t="str">
        <f t="shared" si="48"/>
        <v/>
      </c>
      <c r="B525" s="21"/>
      <c r="C525" s="22" t="str">
        <f>IF(B525="","",COUNTIF(INDEX($B:$B,5):B525,B525))</f>
        <v/>
      </c>
      <c r="D525" s="21"/>
      <c r="E525" s="13" t="str">
        <f t="shared" si="49"/>
        <v/>
      </c>
      <c r="F525" s="22" t="str">
        <f t="shared" si="50"/>
        <v/>
      </c>
      <c r="G525" s="14"/>
      <c r="H525" s="15" t="str">
        <f t="shared" si="51"/>
        <v/>
      </c>
      <c r="I525" s="23" t="str">
        <f t="shared" si="52"/>
        <v/>
      </c>
      <c r="J525" s="13" t="str">
        <f t="shared" si="53"/>
        <v/>
      </c>
      <c r="K525" s="24" t="str">
        <f>IF(B525="","",TRIM(IF(COUNTIF('Registru borderouri'!$B$5:$B$504,B525)=0,"Borderou inexistent în registru. ","")&amp;IF(AND(D525&lt;&gt;"",E525=""),"Cod necunoscut. ","")&amp;IF(N(G525)&lt;=0,"Lipsește cantitatea. ","")&amp;IF(AND(J525&lt;&gt;"",COUNTIF('Registru borderouri'!$B$5:$B$504,B525)&gt;0),IF(J525&lt;&gt;INDEX('Registru borderouri'!$H$5:$H$504,MATCH(B525,'Registru borderouri'!$B$5:$B$504,0)),"Produs de alt tip decât borderoul. ",""),"")))</f>
        <v/>
      </c>
    </row>
    <row r="526" spans="1:11" x14ac:dyDescent="0.2">
      <c r="A526" s="1" t="str">
        <f t="shared" si="48"/>
        <v/>
      </c>
      <c r="B526" s="21"/>
      <c r="C526" s="22" t="str">
        <f>IF(B526="","",COUNTIF(INDEX($B:$B,5):B526,B526))</f>
        <v/>
      </c>
      <c r="D526" s="21"/>
      <c r="E526" s="13" t="str">
        <f t="shared" si="49"/>
        <v/>
      </c>
      <c r="F526" s="22" t="str">
        <f t="shared" si="50"/>
        <v/>
      </c>
      <c r="G526" s="14"/>
      <c r="H526" s="15" t="str">
        <f t="shared" si="51"/>
        <v/>
      </c>
      <c r="I526" s="23" t="str">
        <f t="shared" si="52"/>
        <v/>
      </c>
      <c r="J526" s="13" t="str">
        <f t="shared" si="53"/>
        <v/>
      </c>
      <c r="K526" s="24" t="str">
        <f>IF(B526="","",TRIM(IF(COUNTIF('Registru borderouri'!$B$5:$B$504,B526)=0,"Borderou inexistent în registru. ","")&amp;IF(AND(D526&lt;&gt;"",E526=""),"Cod necunoscut. ","")&amp;IF(N(G526)&lt;=0,"Lipsește cantitatea. ","")&amp;IF(AND(J526&lt;&gt;"",COUNTIF('Registru borderouri'!$B$5:$B$504,B526)&gt;0),IF(J526&lt;&gt;INDEX('Registru borderouri'!$H$5:$H$504,MATCH(B526,'Registru borderouri'!$B$5:$B$504,0)),"Produs de alt tip decât borderoul. ",""),"")))</f>
        <v/>
      </c>
    </row>
    <row r="527" spans="1:11" x14ac:dyDescent="0.2">
      <c r="A527" s="1" t="str">
        <f t="shared" si="48"/>
        <v/>
      </c>
      <c r="B527" s="21"/>
      <c r="C527" s="22" t="str">
        <f>IF(B527="","",COUNTIF(INDEX($B:$B,5):B527,B527))</f>
        <v/>
      </c>
      <c r="D527" s="21"/>
      <c r="E527" s="13" t="str">
        <f t="shared" si="49"/>
        <v/>
      </c>
      <c r="F527" s="22" t="str">
        <f t="shared" si="50"/>
        <v/>
      </c>
      <c r="G527" s="14"/>
      <c r="H527" s="15" t="str">
        <f t="shared" si="51"/>
        <v/>
      </c>
      <c r="I527" s="23" t="str">
        <f t="shared" si="52"/>
        <v/>
      </c>
      <c r="J527" s="13" t="str">
        <f t="shared" si="53"/>
        <v/>
      </c>
      <c r="K527" s="24" t="str">
        <f>IF(B527="","",TRIM(IF(COUNTIF('Registru borderouri'!$B$5:$B$504,B527)=0,"Borderou inexistent în registru. ","")&amp;IF(AND(D527&lt;&gt;"",E527=""),"Cod necunoscut. ","")&amp;IF(N(G527)&lt;=0,"Lipsește cantitatea. ","")&amp;IF(AND(J527&lt;&gt;"",COUNTIF('Registru borderouri'!$B$5:$B$504,B527)&gt;0),IF(J527&lt;&gt;INDEX('Registru borderouri'!$H$5:$H$504,MATCH(B527,'Registru borderouri'!$B$5:$B$504,0)),"Produs de alt tip decât borderoul. ",""),"")))</f>
        <v/>
      </c>
    </row>
    <row r="528" spans="1:11" x14ac:dyDescent="0.2">
      <c r="A528" s="1" t="str">
        <f t="shared" si="48"/>
        <v/>
      </c>
      <c r="B528" s="21"/>
      <c r="C528" s="22" t="str">
        <f>IF(B528="","",COUNTIF(INDEX($B:$B,5):B528,B528))</f>
        <v/>
      </c>
      <c r="D528" s="21"/>
      <c r="E528" s="13" t="str">
        <f t="shared" si="49"/>
        <v/>
      </c>
      <c r="F528" s="22" t="str">
        <f t="shared" si="50"/>
        <v/>
      </c>
      <c r="G528" s="14"/>
      <c r="H528" s="15" t="str">
        <f t="shared" si="51"/>
        <v/>
      </c>
      <c r="I528" s="23" t="str">
        <f t="shared" si="52"/>
        <v/>
      </c>
      <c r="J528" s="13" t="str">
        <f t="shared" si="53"/>
        <v/>
      </c>
      <c r="K528" s="24" t="str">
        <f>IF(B528="","",TRIM(IF(COUNTIF('Registru borderouri'!$B$5:$B$504,B528)=0,"Borderou inexistent în registru. ","")&amp;IF(AND(D528&lt;&gt;"",E528=""),"Cod necunoscut. ","")&amp;IF(N(G528)&lt;=0,"Lipsește cantitatea. ","")&amp;IF(AND(J528&lt;&gt;"",COUNTIF('Registru borderouri'!$B$5:$B$504,B528)&gt;0),IF(J528&lt;&gt;INDEX('Registru borderouri'!$H$5:$H$504,MATCH(B528,'Registru borderouri'!$B$5:$B$504,0)),"Produs de alt tip decât borderoul. ",""),"")))</f>
        <v/>
      </c>
    </row>
    <row r="529" spans="1:11" x14ac:dyDescent="0.2">
      <c r="A529" s="1" t="str">
        <f t="shared" si="48"/>
        <v/>
      </c>
      <c r="B529" s="21"/>
      <c r="C529" s="22" t="str">
        <f>IF(B529="","",COUNTIF(INDEX($B:$B,5):B529,B529))</f>
        <v/>
      </c>
      <c r="D529" s="21"/>
      <c r="E529" s="13" t="str">
        <f t="shared" si="49"/>
        <v/>
      </c>
      <c r="F529" s="22" t="str">
        <f t="shared" si="50"/>
        <v/>
      </c>
      <c r="G529" s="14"/>
      <c r="H529" s="15" t="str">
        <f t="shared" si="51"/>
        <v/>
      </c>
      <c r="I529" s="23" t="str">
        <f t="shared" si="52"/>
        <v/>
      </c>
      <c r="J529" s="13" t="str">
        <f t="shared" si="53"/>
        <v/>
      </c>
      <c r="K529" s="24" t="str">
        <f>IF(B529="","",TRIM(IF(COUNTIF('Registru borderouri'!$B$5:$B$504,B529)=0,"Borderou inexistent în registru. ","")&amp;IF(AND(D529&lt;&gt;"",E529=""),"Cod necunoscut. ","")&amp;IF(N(G529)&lt;=0,"Lipsește cantitatea. ","")&amp;IF(AND(J529&lt;&gt;"",COUNTIF('Registru borderouri'!$B$5:$B$504,B529)&gt;0),IF(J529&lt;&gt;INDEX('Registru borderouri'!$H$5:$H$504,MATCH(B529,'Registru borderouri'!$B$5:$B$504,0)),"Produs de alt tip decât borderoul. ",""),"")))</f>
        <v/>
      </c>
    </row>
    <row r="530" spans="1:11" x14ac:dyDescent="0.2">
      <c r="A530" s="1" t="str">
        <f t="shared" si="48"/>
        <v/>
      </c>
      <c r="B530" s="21"/>
      <c r="C530" s="22" t="str">
        <f>IF(B530="","",COUNTIF(INDEX($B:$B,5):B530,B530))</f>
        <v/>
      </c>
      <c r="D530" s="21"/>
      <c r="E530" s="13" t="str">
        <f t="shared" si="49"/>
        <v/>
      </c>
      <c r="F530" s="22" t="str">
        <f t="shared" si="50"/>
        <v/>
      </c>
      <c r="G530" s="14"/>
      <c r="H530" s="15" t="str">
        <f t="shared" si="51"/>
        <v/>
      </c>
      <c r="I530" s="23" t="str">
        <f t="shared" si="52"/>
        <v/>
      </c>
      <c r="J530" s="13" t="str">
        <f t="shared" si="53"/>
        <v/>
      </c>
      <c r="K530" s="24" t="str">
        <f>IF(B530="","",TRIM(IF(COUNTIF('Registru borderouri'!$B$5:$B$504,B530)=0,"Borderou inexistent în registru. ","")&amp;IF(AND(D530&lt;&gt;"",E530=""),"Cod necunoscut. ","")&amp;IF(N(G530)&lt;=0,"Lipsește cantitatea. ","")&amp;IF(AND(J530&lt;&gt;"",COUNTIF('Registru borderouri'!$B$5:$B$504,B530)&gt;0),IF(J530&lt;&gt;INDEX('Registru borderouri'!$H$5:$H$504,MATCH(B530,'Registru borderouri'!$B$5:$B$504,0)),"Produs de alt tip decât borderoul. ",""),"")))</f>
        <v/>
      </c>
    </row>
    <row r="531" spans="1:11" x14ac:dyDescent="0.2">
      <c r="A531" s="1" t="str">
        <f t="shared" si="48"/>
        <v/>
      </c>
      <c r="B531" s="21"/>
      <c r="C531" s="22" t="str">
        <f>IF(B531="","",COUNTIF(INDEX($B:$B,5):B531,B531))</f>
        <v/>
      </c>
      <c r="D531" s="21"/>
      <c r="E531" s="13" t="str">
        <f t="shared" si="49"/>
        <v/>
      </c>
      <c r="F531" s="22" t="str">
        <f t="shared" si="50"/>
        <v/>
      </c>
      <c r="G531" s="14"/>
      <c r="H531" s="15" t="str">
        <f t="shared" si="51"/>
        <v/>
      </c>
      <c r="I531" s="23" t="str">
        <f t="shared" si="52"/>
        <v/>
      </c>
      <c r="J531" s="13" t="str">
        <f t="shared" si="53"/>
        <v/>
      </c>
      <c r="K531" s="24" t="str">
        <f>IF(B531="","",TRIM(IF(COUNTIF('Registru borderouri'!$B$5:$B$504,B531)=0,"Borderou inexistent în registru. ","")&amp;IF(AND(D531&lt;&gt;"",E531=""),"Cod necunoscut. ","")&amp;IF(N(G531)&lt;=0,"Lipsește cantitatea. ","")&amp;IF(AND(J531&lt;&gt;"",COUNTIF('Registru borderouri'!$B$5:$B$504,B531)&gt;0),IF(J531&lt;&gt;INDEX('Registru borderouri'!$H$5:$H$504,MATCH(B531,'Registru borderouri'!$B$5:$B$504,0)),"Produs de alt tip decât borderoul. ",""),"")))</f>
        <v/>
      </c>
    </row>
    <row r="532" spans="1:11" x14ac:dyDescent="0.2">
      <c r="A532" s="1" t="str">
        <f t="shared" si="48"/>
        <v/>
      </c>
      <c r="B532" s="21"/>
      <c r="C532" s="22" t="str">
        <f>IF(B532="","",COUNTIF(INDEX($B:$B,5):B532,B532))</f>
        <v/>
      </c>
      <c r="D532" s="21"/>
      <c r="E532" s="13" t="str">
        <f t="shared" si="49"/>
        <v/>
      </c>
      <c r="F532" s="22" t="str">
        <f t="shared" si="50"/>
        <v/>
      </c>
      <c r="G532" s="14"/>
      <c r="H532" s="15" t="str">
        <f t="shared" si="51"/>
        <v/>
      </c>
      <c r="I532" s="23" t="str">
        <f t="shared" si="52"/>
        <v/>
      </c>
      <c r="J532" s="13" t="str">
        <f t="shared" si="53"/>
        <v/>
      </c>
      <c r="K532" s="24" t="str">
        <f>IF(B532="","",TRIM(IF(COUNTIF('Registru borderouri'!$B$5:$B$504,B532)=0,"Borderou inexistent în registru. ","")&amp;IF(AND(D532&lt;&gt;"",E532=""),"Cod necunoscut. ","")&amp;IF(N(G532)&lt;=0,"Lipsește cantitatea. ","")&amp;IF(AND(J532&lt;&gt;"",COUNTIF('Registru borderouri'!$B$5:$B$504,B532)&gt;0),IF(J532&lt;&gt;INDEX('Registru borderouri'!$H$5:$H$504,MATCH(B532,'Registru borderouri'!$B$5:$B$504,0)),"Produs de alt tip decât borderoul. ",""),"")))</f>
        <v/>
      </c>
    </row>
    <row r="533" spans="1:11" x14ac:dyDescent="0.2">
      <c r="A533" s="1" t="str">
        <f t="shared" si="48"/>
        <v/>
      </c>
      <c r="B533" s="21"/>
      <c r="C533" s="22" t="str">
        <f>IF(B533="","",COUNTIF(INDEX($B:$B,5):B533,B533))</f>
        <v/>
      </c>
      <c r="D533" s="21"/>
      <c r="E533" s="13" t="str">
        <f t="shared" si="49"/>
        <v/>
      </c>
      <c r="F533" s="22" t="str">
        <f t="shared" si="50"/>
        <v/>
      </c>
      <c r="G533" s="14"/>
      <c r="H533" s="15" t="str">
        <f t="shared" si="51"/>
        <v/>
      </c>
      <c r="I533" s="23" t="str">
        <f t="shared" si="52"/>
        <v/>
      </c>
      <c r="J533" s="13" t="str">
        <f t="shared" si="53"/>
        <v/>
      </c>
      <c r="K533" s="24" t="str">
        <f>IF(B533="","",TRIM(IF(COUNTIF('Registru borderouri'!$B$5:$B$504,B533)=0,"Borderou inexistent în registru. ","")&amp;IF(AND(D533&lt;&gt;"",E533=""),"Cod necunoscut. ","")&amp;IF(N(G533)&lt;=0,"Lipsește cantitatea. ","")&amp;IF(AND(J533&lt;&gt;"",COUNTIF('Registru borderouri'!$B$5:$B$504,B533)&gt;0),IF(J533&lt;&gt;INDEX('Registru borderouri'!$H$5:$H$504,MATCH(B533,'Registru borderouri'!$B$5:$B$504,0)),"Produs de alt tip decât borderoul. ",""),"")))</f>
        <v/>
      </c>
    </row>
    <row r="534" spans="1:11" x14ac:dyDescent="0.2">
      <c r="A534" s="1" t="str">
        <f t="shared" si="48"/>
        <v/>
      </c>
      <c r="B534" s="21"/>
      <c r="C534" s="22" t="str">
        <f>IF(B534="","",COUNTIF(INDEX($B:$B,5):B534,B534))</f>
        <v/>
      </c>
      <c r="D534" s="21"/>
      <c r="E534" s="13" t="str">
        <f t="shared" si="49"/>
        <v/>
      </c>
      <c r="F534" s="22" t="str">
        <f t="shared" si="50"/>
        <v/>
      </c>
      <c r="G534" s="14"/>
      <c r="H534" s="15" t="str">
        <f t="shared" si="51"/>
        <v/>
      </c>
      <c r="I534" s="23" t="str">
        <f t="shared" si="52"/>
        <v/>
      </c>
      <c r="J534" s="13" t="str">
        <f t="shared" si="53"/>
        <v/>
      </c>
      <c r="K534" s="24" t="str">
        <f>IF(B534="","",TRIM(IF(COUNTIF('Registru borderouri'!$B$5:$B$504,B534)=0,"Borderou inexistent în registru. ","")&amp;IF(AND(D534&lt;&gt;"",E534=""),"Cod necunoscut. ","")&amp;IF(N(G534)&lt;=0,"Lipsește cantitatea. ","")&amp;IF(AND(J534&lt;&gt;"",COUNTIF('Registru borderouri'!$B$5:$B$504,B534)&gt;0),IF(J534&lt;&gt;INDEX('Registru borderouri'!$H$5:$H$504,MATCH(B534,'Registru borderouri'!$B$5:$B$504,0)),"Produs de alt tip decât borderoul. ",""),"")))</f>
        <v/>
      </c>
    </row>
    <row r="535" spans="1:11" x14ac:dyDescent="0.2">
      <c r="A535" s="1" t="str">
        <f t="shared" si="48"/>
        <v/>
      </c>
      <c r="B535" s="21"/>
      <c r="C535" s="22" t="str">
        <f>IF(B535="","",COUNTIF(INDEX($B:$B,5):B535,B535))</f>
        <v/>
      </c>
      <c r="D535" s="21"/>
      <c r="E535" s="13" t="str">
        <f t="shared" si="49"/>
        <v/>
      </c>
      <c r="F535" s="22" t="str">
        <f t="shared" si="50"/>
        <v/>
      </c>
      <c r="G535" s="14"/>
      <c r="H535" s="15" t="str">
        <f t="shared" si="51"/>
        <v/>
      </c>
      <c r="I535" s="23" t="str">
        <f t="shared" si="52"/>
        <v/>
      </c>
      <c r="J535" s="13" t="str">
        <f t="shared" si="53"/>
        <v/>
      </c>
      <c r="K535" s="24" t="str">
        <f>IF(B535="","",TRIM(IF(COUNTIF('Registru borderouri'!$B$5:$B$504,B535)=0,"Borderou inexistent în registru. ","")&amp;IF(AND(D535&lt;&gt;"",E535=""),"Cod necunoscut. ","")&amp;IF(N(G535)&lt;=0,"Lipsește cantitatea. ","")&amp;IF(AND(J535&lt;&gt;"",COUNTIF('Registru borderouri'!$B$5:$B$504,B535)&gt;0),IF(J535&lt;&gt;INDEX('Registru borderouri'!$H$5:$H$504,MATCH(B535,'Registru borderouri'!$B$5:$B$504,0)),"Produs de alt tip decât borderoul. ",""),"")))</f>
        <v/>
      </c>
    </row>
    <row r="536" spans="1:11" x14ac:dyDescent="0.2">
      <c r="A536" s="1" t="str">
        <f t="shared" si="48"/>
        <v/>
      </c>
      <c r="B536" s="21"/>
      <c r="C536" s="22" t="str">
        <f>IF(B536="","",COUNTIF(INDEX($B:$B,5):B536,B536))</f>
        <v/>
      </c>
      <c r="D536" s="21"/>
      <c r="E536" s="13" t="str">
        <f t="shared" si="49"/>
        <v/>
      </c>
      <c r="F536" s="22" t="str">
        <f t="shared" si="50"/>
        <v/>
      </c>
      <c r="G536" s="14"/>
      <c r="H536" s="15" t="str">
        <f t="shared" si="51"/>
        <v/>
      </c>
      <c r="I536" s="23" t="str">
        <f t="shared" si="52"/>
        <v/>
      </c>
      <c r="J536" s="13" t="str">
        <f t="shared" si="53"/>
        <v/>
      </c>
      <c r="K536" s="24" t="str">
        <f>IF(B536="","",TRIM(IF(COUNTIF('Registru borderouri'!$B$5:$B$504,B536)=0,"Borderou inexistent în registru. ","")&amp;IF(AND(D536&lt;&gt;"",E536=""),"Cod necunoscut. ","")&amp;IF(N(G536)&lt;=0,"Lipsește cantitatea. ","")&amp;IF(AND(J536&lt;&gt;"",COUNTIF('Registru borderouri'!$B$5:$B$504,B536)&gt;0),IF(J536&lt;&gt;INDEX('Registru borderouri'!$H$5:$H$504,MATCH(B536,'Registru borderouri'!$B$5:$B$504,0)),"Produs de alt tip decât borderoul. ",""),"")))</f>
        <v/>
      </c>
    </row>
    <row r="537" spans="1:11" x14ac:dyDescent="0.2">
      <c r="A537" s="1" t="str">
        <f t="shared" si="48"/>
        <v/>
      </c>
      <c r="B537" s="21"/>
      <c r="C537" s="22" t="str">
        <f>IF(B537="","",COUNTIF(INDEX($B:$B,5):B537,B537))</f>
        <v/>
      </c>
      <c r="D537" s="21"/>
      <c r="E537" s="13" t="str">
        <f t="shared" si="49"/>
        <v/>
      </c>
      <c r="F537" s="22" t="str">
        <f t="shared" si="50"/>
        <v/>
      </c>
      <c r="G537" s="14"/>
      <c r="H537" s="15" t="str">
        <f t="shared" si="51"/>
        <v/>
      </c>
      <c r="I537" s="23" t="str">
        <f t="shared" si="52"/>
        <v/>
      </c>
      <c r="J537" s="13" t="str">
        <f t="shared" si="53"/>
        <v/>
      </c>
      <c r="K537" s="24" t="str">
        <f>IF(B537="","",TRIM(IF(COUNTIF('Registru borderouri'!$B$5:$B$504,B537)=0,"Borderou inexistent în registru. ","")&amp;IF(AND(D537&lt;&gt;"",E537=""),"Cod necunoscut. ","")&amp;IF(N(G537)&lt;=0,"Lipsește cantitatea. ","")&amp;IF(AND(J537&lt;&gt;"",COUNTIF('Registru borderouri'!$B$5:$B$504,B537)&gt;0),IF(J537&lt;&gt;INDEX('Registru borderouri'!$H$5:$H$504,MATCH(B537,'Registru borderouri'!$B$5:$B$504,0)),"Produs de alt tip decât borderoul. ",""),"")))</f>
        <v/>
      </c>
    </row>
    <row r="538" spans="1:11" x14ac:dyDescent="0.2">
      <c r="A538" s="1" t="str">
        <f t="shared" si="48"/>
        <v/>
      </c>
      <c r="B538" s="21"/>
      <c r="C538" s="22" t="str">
        <f>IF(B538="","",COUNTIF(INDEX($B:$B,5):B538,B538))</f>
        <v/>
      </c>
      <c r="D538" s="21"/>
      <c r="E538" s="13" t="str">
        <f t="shared" si="49"/>
        <v/>
      </c>
      <c r="F538" s="22" t="str">
        <f t="shared" si="50"/>
        <v/>
      </c>
      <c r="G538" s="14"/>
      <c r="H538" s="15" t="str">
        <f t="shared" si="51"/>
        <v/>
      </c>
      <c r="I538" s="23" t="str">
        <f t="shared" si="52"/>
        <v/>
      </c>
      <c r="J538" s="13" t="str">
        <f t="shared" si="53"/>
        <v/>
      </c>
      <c r="K538" s="24" t="str">
        <f>IF(B538="","",TRIM(IF(COUNTIF('Registru borderouri'!$B$5:$B$504,B538)=0,"Borderou inexistent în registru. ","")&amp;IF(AND(D538&lt;&gt;"",E538=""),"Cod necunoscut. ","")&amp;IF(N(G538)&lt;=0,"Lipsește cantitatea. ","")&amp;IF(AND(J538&lt;&gt;"",COUNTIF('Registru borderouri'!$B$5:$B$504,B538)&gt;0),IF(J538&lt;&gt;INDEX('Registru borderouri'!$H$5:$H$504,MATCH(B538,'Registru borderouri'!$B$5:$B$504,0)),"Produs de alt tip decât borderoul. ",""),"")))</f>
        <v/>
      </c>
    </row>
    <row r="539" spans="1:11" x14ac:dyDescent="0.2">
      <c r="A539" s="1" t="str">
        <f t="shared" si="48"/>
        <v/>
      </c>
      <c r="B539" s="21"/>
      <c r="C539" s="22" t="str">
        <f>IF(B539="","",COUNTIF(INDEX($B:$B,5):B539,B539))</f>
        <v/>
      </c>
      <c r="D539" s="21"/>
      <c r="E539" s="13" t="str">
        <f t="shared" si="49"/>
        <v/>
      </c>
      <c r="F539" s="22" t="str">
        <f t="shared" si="50"/>
        <v/>
      </c>
      <c r="G539" s="14"/>
      <c r="H539" s="15" t="str">
        <f t="shared" si="51"/>
        <v/>
      </c>
      <c r="I539" s="23" t="str">
        <f t="shared" si="52"/>
        <v/>
      </c>
      <c r="J539" s="13" t="str">
        <f t="shared" si="53"/>
        <v/>
      </c>
      <c r="K539" s="24" t="str">
        <f>IF(B539="","",TRIM(IF(COUNTIF('Registru borderouri'!$B$5:$B$504,B539)=0,"Borderou inexistent în registru. ","")&amp;IF(AND(D539&lt;&gt;"",E539=""),"Cod necunoscut. ","")&amp;IF(N(G539)&lt;=0,"Lipsește cantitatea. ","")&amp;IF(AND(J539&lt;&gt;"",COUNTIF('Registru borderouri'!$B$5:$B$504,B539)&gt;0),IF(J539&lt;&gt;INDEX('Registru borderouri'!$H$5:$H$504,MATCH(B539,'Registru borderouri'!$B$5:$B$504,0)),"Produs de alt tip decât borderoul. ",""),"")))</f>
        <v/>
      </c>
    </row>
    <row r="540" spans="1:11" x14ac:dyDescent="0.2">
      <c r="A540" s="1" t="str">
        <f t="shared" si="48"/>
        <v/>
      </c>
      <c r="B540" s="21"/>
      <c r="C540" s="22" t="str">
        <f>IF(B540="","",COUNTIF(INDEX($B:$B,5):B540,B540))</f>
        <v/>
      </c>
      <c r="D540" s="21"/>
      <c r="E540" s="13" t="str">
        <f t="shared" si="49"/>
        <v/>
      </c>
      <c r="F540" s="22" t="str">
        <f t="shared" si="50"/>
        <v/>
      </c>
      <c r="G540" s="14"/>
      <c r="H540" s="15" t="str">
        <f t="shared" si="51"/>
        <v/>
      </c>
      <c r="I540" s="23" t="str">
        <f t="shared" si="52"/>
        <v/>
      </c>
      <c r="J540" s="13" t="str">
        <f t="shared" si="53"/>
        <v/>
      </c>
      <c r="K540" s="24" t="str">
        <f>IF(B540="","",TRIM(IF(COUNTIF('Registru borderouri'!$B$5:$B$504,B540)=0,"Borderou inexistent în registru. ","")&amp;IF(AND(D540&lt;&gt;"",E540=""),"Cod necunoscut. ","")&amp;IF(N(G540)&lt;=0,"Lipsește cantitatea. ","")&amp;IF(AND(J540&lt;&gt;"",COUNTIF('Registru borderouri'!$B$5:$B$504,B540)&gt;0),IF(J540&lt;&gt;INDEX('Registru borderouri'!$H$5:$H$504,MATCH(B540,'Registru borderouri'!$B$5:$B$504,0)),"Produs de alt tip decât borderoul. ",""),"")))</f>
        <v/>
      </c>
    </row>
    <row r="541" spans="1:11" x14ac:dyDescent="0.2">
      <c r="A541" s="1" t="str">
        <f t="shared" si="48"/>
        <v/>
      </c>
      <c r="B541" s="21"/>
      <c r="C541" s="22" t="str">
        <f>IF(B541="","",COUNTIF(INDEX($B:$B,5):B541,B541))</f>
        <v/>
      </c>
      <c r="D541" s="21"/>
      <c r="E541" s="13" t="str">
        <f t="shared" si="49"/>
        <v/>
      </c>
      <c r="F541" s="22" t="str">
        <f t="shared" si="50"/>
        <v/>
      </c>
      <c r="G541" s="14"/>
      <c r="H541" s="15" t="str">
        <f t="shared" si="51"/>
        <v/>
      </c>
      <c r="I541" s="23" t="str">
        <f t="shared" si="52"/>
        <v/>
      </c>
      <c r="J541" s="13" t="str">
        <f t="shared" si="53"/>
        <v/>
      </c>
      <c r="K541" s="24" t="str">
        <f>IF(B541="","",TRIM(IF(COUNTIF('Registru borderouri'!$B$5:$B$504,B541)=0,"Borderou inexistent în registru. ","")&amp;IF(AND(D541&lt;&gt;"",E541=""),"Cod necunoscut. ","")&amp;IF(N(G541)&lt;=0,"Lipsește cantitatea. ","")&amp;IF(AND(J541&lt;&gt;"",COUNTIF('Registru borderouri'!$B$5:$B$504,B541)&gt;0),IF(J541&lt;&gt;INDEX('Registru borderouri'!$H$5:$H$504,MATCH(B541,'Registru borderouri'!$B$5:$B$504,0)),"Produs de alt tip decât borderoul. ",""),"")))</f>
        <v/>
      </c>
    </row>
    <row r="542" spans="1:11" x14ac:dyDescent="0.2">
      <c r="A542" s="1" t="str">
        <f t="shared" si="48"/>
        <v/>
      </c>
      <c r="B542" s="21"/>
      <c r="C542" s="22" t="str">
        <f>IF(B542="","",COUNTIF(INDEX($B:$B,5):B542,B542))</f>
        <v/>
      </c>
      <c r="D542" s="21"/>
      <c r="E542" s="13" t="str">
        <f t="shared" si="49"/>
        <v/>
      </c>
      <c r="F542" s="22" t="str">
        <f t="shared" si="50"/>
        <v/>
      </c>
      <c r="G542" s="14"/>
      <c r="H542" s="15" t="str">
        <f t="shared" si="51"/>
        <v/>
      </c>
      <c r="I542" s="23" t="str">
        <f t="shared" si="52"/>
        <v/>
      </c>
      <c r="J542" s="13" t="str">
        <f t="shared" si="53"/>
        <v/>
      </c>
      <c r="K542" s="24" t="str">
        <f>IF(B542="","",TRIM(IF(COUNTIF('Registru borderouri'!$B$5:$B$504,B542)=0,"Borderou inexistent în registru. ","")&amp;IF(AND(D542&lt;&gt;"",E542=""),"Cod necunoscut. ","")&amp;IF(N(G542)&lt;=0,"Lipsește cantitatea. ","")&amp;IF(AND(J542&lt;&gt;"",COUNTIF('Registru borderouri'!$B$5:$B$504,B542)&gt;0),IF(J542&lt;&gt;INDEX('Registru borderouri'!$H$5:$H$504,MATCH(B542,'Registru borderouri'!$B$5:$B$504,0)),"Produs de alt tip decât borderoul. ",""),"")))</f>
        <v/>
      </c>
    </row>
    <row r="543" spans="1:11" x14ac:dyDescent="0.2">
      <c r="A543" s="1" t="str">
        <f t="shared" si="48"/>
        <v/>
      </c>
      <c r="B543" s="21"/>
      <c r="C543" s="22" t="str">
        <f>IF(B543="","",COUNTIF(INDEX($B:$B,5):B543,B543))</f>
        <v/>
      </c>
      <c r="D543" s="21"/>
      <c r="E543" s="13" t="str">
        <f t="shared" si="49"/>
        <v/>
      </c>
      <c r="F543" s="22" t="str">
        <f t="shared" si="50"/>
        <v/>
      </c>
      <c r="G543" s="14"/>
      <c r="H543" s="15" t="str">
        <f t="shared" si="51"/>
        <v/>
      </c>
      <c r="I543" s="23" t="str">
        <f t="shared" si="52"/>
        <v/>
      </c>
      <c r="J543" s="13" t="str">
        <f t="shared" si="53"/>
        <v/>
      </c>
      <c r="K543" s="24" t="str">
        <f>IF(B543="","",TRIM(IF(COUNTIF('Registru borderouri'!$B$5:$B$504,B543)=0,"Borderou inexistent în registru. ","")&amp;IF(AND(D543&lt;&gt;"",E543=""),"Cod necunoscut. ","")&amp;IF(N(G543)&lt;=0,"Lipsește cantitatea. ","")&amp;IF(AND(J543&lt;&gt;"",COUNTIF('Registru borderouri'!$B$5:$B$504,B543)&gt;0),IF(J543&lt;&gt;INDEX('Registru borderouri'!$H$5:$H$504,MATCH(B543,'Registru borderouri'!$B$5:$B$504,0)),"Produs de alt tip decât borderoul. ",""),"")))</f>
        <v/>
      </c>
    </row>
    <row r="544" spans="1:11" x14ac:dyDescent="0.2">
      <c r="A544" s="1" t="str">
        <f t="shared" si="48"/>
        <v/>
      </c>
      <c r="B544" s="21"/>
      <c r="C544" s="22" t="str">
        <f>IF(B544="","",COUNTIF(INDEX($B:$B,5):B544,B544))</f>
        <v/>
      </c>
      <c r="D544" s="21"/>
      <c r="E544" s="13" t="str">
        <f t="shared" si="49"/>
        <v/>
      </c>
      <c r="F544" s="22" t="str">
        <f t="shared" si="50"/>
        <v/>
      </c>
      <c r="G544" s="14"/>
      <c r="H544" s="15" t="str">
        <f t="shared" si="51"/>
        <v/>
      </c>
      <c r="I544" s="23" t="str">
        <f t="shared" si="52"/>
        <v/>
      </c>
      <c r="J544" s="13" t="str">
        <f t="shared" si="53"/>
        <v/>
      </c>
      <c r="K544" s="24" t="str">
        <f>IF(B544="","",TRIM(IF(COUNTIF('Registru borderouri'!$B$5:$B$504,B544)=0,"Borderou inexistent în registru. ","")&amp;IF(AND(D544&lt;&gt;"",E544=""),"Cod necunoscut. ","")&amp;IF(N(G544)&lt;=0,"Lipsește cantitatea. ","")&amp;IF(AND(J544&lt;&gt;"",COUNTIF('Registru borderouri'!$B$5:$B$504,B544)&gt;0),IF(J544&lt;&gt;INDEX('Registru borderouri'!$H$5:$H$504,MATCH(B544,'Registru borderouri'!$B$5:$B$504,0)),"Produs de alt tip decât borderoul. ",""),"")))</f>
        <v/>
      </c>
    </row>
    <row r="545" spans="1:11" x14ac:dyDescent="0.2">
      <c r="A545" s="1" t="str">
        <f t="shared" si="48"/>
        <v/>
      </c>
      <c r="B545" s="21"/>
      <c r="C545" s="22" t="str">
        <f>IF(B545="","",COUNTIF(INDEX($B:$B,5):B545,B545))</f>
        <v/>
      </c>
      <c r="D545" s="21"/>
      <c r="E545" s="13" t="str">
        <f t="shared" si="49"/>
        <v/>
      </c>
      <c r="F545" s="22" t="str">
        <f t="shared" si="50"/>
        <v/>
      </c>
      <c r="G545" s="14"/>
      <c r="H545" s="15" t="str">
        <f t="shared" si="51"/>
        <v/>
      </c>
      <c r="I545" s="23" t="str">
        <f t="shared" si="52"/>
        <v/>
      </c>
      <c r="J545" s="13" t="str">
        <f t="shared" si="53"/>
        <v/>
      </c>
      <c r="K545" s="24" t="str">
        <f>IF(B545="","",TRIM(IF(COUNTIF('Registru borderouri'!$B$5:$B$504,B545)=0,"Borderou inexistent în registru. ","")&amp;IF(AND(D545&lt;&gt;"",E545=""),"Cod necunoscut. ","")&amp;IF(N(G545)&lt;=0,"Lipsește cantitatea. ","")&amp;IF(AND(J545&lt;&gt;"",COUNTIF('Registru borderouri'!$B$5:$B$504,B545)&gt;0),IF(J545&lt;&gt;INDEX('Registru borderouri'!$H$5:$H$504,MATCH(B545,'Registru borderouri'!$B$5:$B$504,0)),"Produs de alt tip decât borderoul. ",""),"")))</f>
        <v/>
      </c>
    </row>
    <row r="546" spans="1:11" x14ac:dyDescent="0.2">
      <c r="A546" s="1" t="str">
        <f t="shared" si="48"/>
        <v/>
      </c>
      <c r="B546" s="21"/>
      <c r="C546" s="22" t="str">
        <f>IF(B546="","",COUNTIF(INDEX($B:$B,5):B546,B546))</f>
        <v/>
      </c>
      <c r="D546" s="21"/>
      <c r="E546" s="13" t="str">
        <f t="shared" si="49"/>
        <v/>
      </c>
      <c r="F546" s="22" t="str">
        <f t="shared" si="50"/>
        <v/>
      </c>
      <c r="G546" s="14"/>
      <c r="H546" s="15" t="str">
        <f t="shared" si="51"/>
        <v/>
      </c>
      <c r="I546" s="23" t="str">
        <f t="shared" si="52"/>
        <v/>
      </c>
      <c r="J546" s="13" t="str">
        <f t="shared" si="53"/>
        <v/>
      </c>
      <c r="K546" s="24" t="str">
        <f>IF(B546="","",TRIM(IF(COUNTIF('Registru borderouri'!$B$5:$B$504,B546)=0,"Borderou inexistent în registru. ","")&amp;IF(AND(D546&lt;&gt;"",E546=""),"Cod necunoscut. ","")&amp;IF(N(G546)&lt;=0,"Lipsește cantitatea. ","")&amp;IF(AND(J546&lt;&gt;"",COUNTIF('Registru borderouri'!$B$5:$B$504,B546)&gt;0),IF(J546&lt;&gt;INDEX('Registru borderouri'!$H$5:$H$504,MATCH(B546,'Registru borderouri'!$B$5:$B$504,0)),"Produs de alt tip decât borderoul. ",""),"")))</f>
        <v/>
      </c>
    </row>
    <row r="547" spans="1:11" x14ac:dyDescent="0.2">
      <c r="A547" s="1" t="str">
        <f t="shared" si="48"/>
        <v/>
      </c>
      <c r="B547" s="21"/>
      <c r="C547" s="22" t="str">
        <f>IF(B547="","",COUNTIF(INDEX($B:$B,5):B547,B547))</f>
        <v/>
      </c>
      <c r="D547" s="21"/>
      <c r="E547" s="13" t="str">
        <f t="shared" si="49"/>
        <v/>
      </c>
      <c r="F547" s="22" t="str">
        <f t="shared" si="50"/>
        <v/>
      </c>
      <c r="G547" s="14"/>
      <c r="H547" s="15" t="str">
        <f t="shared" si="51"/>
        <v/>
      </c>
      <c r="I547" s="23" t="str">
        <f t="shared" si="52"/>
        <v/>
      </c>
      <c r="J547" s="13" t="str">
        <f t="shared" si="53"/>
        <v/>
      </c>
      <c r="K547" s="24" t="str">
        <f>IF(B547="","",TRIM(IF(COUNTIF('Registru borderouri'!$B$5:$B$504,B547)=0,"Borderou inexistent în registru. ","")&amp;IF(AND(D547&lt;&gt;"",E547=""),"Cod necunoscut. ","")&amp;IF(N(G547)&lt;=0,"Lipsește cantitatea. ","")&amp;IF(AND(J547&lt;&gt;"",COUNTIF('Registru borderouri'!$B$5:$B$504,B547)&gt;0),IF(J547&lt;&gt;INDEX('Registru borderouri'!$H$5:$H$504,MATCH(B547,'Registru borderouri'!$B$5:$B$504,0)),"Produs de alt tip decât borderoul. ",""),"")))</f>
        <v/>
      </c>
    </row>
    <row r="548" spans="1:11" x14ac:dyDescent="0.2">
      <c r="A548" s="1" t="str">
        <f t="shared" si="48"/>
        <v/>
      </c>
      <c r="B548" s="21"/>
      <c r="C548" s="22" t="str">
        <f>IF(B548="","",COUNTIF(INDEX($B:$B,5):B548,B548))</f>
        <v/>
      </c>
      <c r="D548" s="21"/>
      <c r="E548" s="13" t="str">
        <f t="shared" si="49"/>
        <v/>
      </c>
      <c r="F548" s="22" t="str">
        <f t="shared" si="50"/>
        <v/>
      </c>
      <c r="G548" s="14"/>
      <c r="H548" s="15" t="str">
        <f t="shared" si="51"/>
        <v/>
      </c>
      <c r="I548" s="23" t="str">
        <f t="shared" si="52"/>
        <v/>
      </c>
      <c r="J548" s="13" t="str">
        <f t="shared" si="53"/>
        <v/>
      </c>
      <c r="K548" s="24" t="str">
        <f>IF(B548="","",TRIM(IF(COUNTIF('Registru borderouri'!$B$5:$B$504,B548)=0,"Borderou inexistent în registru. ","")&amp;IF(AND(D548&lt;&gt;"",E548=""),"Cod necunoscut. ","")&amp;IF(N(G548)&lt;=0,"Lipsește cantitatea. ","")&amp;IF(AND(J548&lt;&gt;"",COUNTIF('Registru borderouri'!$B$5:$B$504,B548)&gt;0),IF(J548&lt;&gt;INDEX('Registru borderouri'!$H$5:$H$504,MATCH(B548,'Registru borderouri'!$B$5:$B$504,0)),"Produs de alt tip decât borderoul. ",""),"")))</f>
        <v/>
      </c>
    </row>
    <row r="549" spans="1:11" x14ac:dyDescent="0.2">
      <c r="A549" s="1" t="str">
        <f t="shared" si="48"/>
        <v/>
      </c>
      <c r="B549" s="21"/>
      <c r="C549" s="22" t="str">
        <f>IF(B549="","",COUNTIF(INDEX($B:$B,5):B549,B549))</f>
        <v/>
      </c>
      <c r="D549" s="21"/>
      <c r="E549" s="13" t="str">
        <f t="shared" si="49"/>
        <v/>
      </c>
      <c r="F549" s="22" t="str">
        <f t="shared" si="50"/>
        <v/>
      </c>
      <c r="G549" s="14"/>
      <c r="H549" s="15" t="str">
        <f t="shared" si="51"/>
        <v/>
      </c>
      <c r="I549" s="23" t="str">
        <f t="shared" si="52"/>
        <v/>
      </c>
      <c r="J549" s="13" t="str">
        <f t="shared" si="53"/>
        <v/>
      </c>
      <c r="K549" s="24" t="str">
        <f>IF(B549="","",TRIM(IF(COUNTIF('Registru borderouri'!$B$5:$B$504,B549)=0,"Borderou inexistent în registru. ","")&amp;IF(AND(D549&lt;&gt;"",E549=""),"Cod necunoscut. ","")&amp;IF(N(G549)&lt;=0,"Lipsește cantitatea. ","")&amp;IF(AND(J549&lt;&gt;"",COUNTIF('Registru borderouri'!$B$5:$B$504,B549)&gt;0),IF(J549&lt;&gt;INDEX('Registru borderouri'!$H$5:$H$504,MATCH(B549,'Registru borderouri'!$B$5:$B$504,0)),"Produs de alt tip decât borderoul. ",""),"")))</f>
        <v/>
      </c>
    </row>
    <row r="550" spans="1:11" x14ac:dyDescent="0.2">
      <c r="A550" s="1" t="str">
        <f t="shared" si="48"/>
        <v/>
      </c>
      <c r="B550" s="21"/>
      <c r="C550" s="22" t="str">
        <f>IF(B550="","",COUNTIF(INDEX($B:$B,5):B550,B550))</f>
        <v/>
      </c>
      <c r="D550" s="21"/>
      <c r="E550" s="13" t="str">
        <f t="shared" si="49"/>
        <v/>
      </c>
      <c r="F550" s="22" t="str">
        <f t="shared" si="50"/>
        <v/>
      </c>
      <c r="G550" s="14"/>
      <c r="H550" s="15" t="str">
        <f t="shared" si="51"/>
        <v/>
      </c>
      <c r="I550" s="23" t="str">
        <f t="shared" si="52"/>
        <v/>
      </c>
      <c r="J550" s="13" t="str">
        <f t="shared" si="53"/>
        <v/>
      </c>
      <c r="K550" s="24" t="str">
        <f>IF(B550="","",TRIM(IF(COUNTIF('Registru borderouri'!$B$5:$B$504,B550)=0,"Borderou inexistent în registru. ","")&amp;IF(AND(D550&lt;&gt;"",E550=""),"Cod necunoscut. ","")&amp;IF(N(G550)&lt;=0,"Lipsește cantitatea. ","")&amp;IF(AND(J550&lt;&gt;"",COUNTIF('Registru borderouri'!$B$5:$B$504,B550)&gt;0),IF(J550&lt;&gt;INDEX('Registru borderouri'!$H$5:$H$504,MATCH(B550,'Registru borderouri'!$B$5:$B$504,0)),"Produs de alt tip decât borderoul. ",""),"")))</f>
        <v/>
      </c>
    </row>
    <row r="551" spans="1:11" x14ac:dyDescent="0.2">
      <c r="A551" s="1" t="str">
        <f t="shared" si="48"/>
        <v/>
      </c>
      <c r="B551" s="21"/>
      <c r="C551" s="22" t="str">
        <f>IF(B551="","",COUNTIF(INDEX($B:$B,5):B551,B551))</f>
        <v/>
      </c>
      <c r="D551" s="21"/>
      <c r="E551" s="13" t="str">
        <f t="shared" si="49"/>
        <v/>
      </c>
      <c r="F551" s="22" t="str">
        <f t="shared" si="50"/>
        <v/>
      </c>
      <c r="G551" s="14"/>
      <c r="H551" s="15" t="str">
        <f t="shared" si="51"/>
        <v/>
      </c>
      <c r="I551" s="23" t="str">
        <f t="shared" si="52"/>
        <v/>
      </c>
      <c r="J551" s="13" t="str">
        <f t="shared" si="53"/>
        <v/>
      </c>
      <c r="K551" s="24" t="str">
        <f>IF(B551="","",TRIM(IF(COUNTIF('Registru borderouri'!$B$5:$B$504,B551)=0,"Borderou inexistent în registru. ","")&amp;IF(AND(D551&lt;&gt;"",E551=""),"Cod necunoscut. ","")&amp;IF(N(G551)&lt;=0,"Lipsește cantitatea. ","")&amp;IF(AND(J551&lt;&gt;"",COUNTIF('Registru borderouri'!$B$5:$B$504,B551)&gt;0),IF(J551&lt;&gt;INDEX('Registru borderouri'!$H$5:$H$504,MATCH(B551,'Registru borderouri'!$B$5:$B$504,0)),"Produs de alt tip decât borderoul. ",""),"")))</f>
        <v/>
      </c>
    </row>
    <row r="552" spans="1:11" x14ac:dyDescent="0.2">
      <c r="A552" s="1" t="str">
        <f t="shared" si="48"/>
        <v/>
      </c>
      <c r="B552" s="21"/>
      <c r="C552" s="22" t="str">
        <f>IF(B552="","",COUNTIF(INDEX($B:$B,5):B552,B552))</f>
        <v/>
      </c>
      <c r="D552" s="21"/>
      <c r="E552" s="13" t="str">
        <f t="shared" si="49"/>
        <v/>
      </c>
      <c r="F552" s="22" t="str">
        <f t="shared" si="50"/>
        <v/>
      </c>
      <c r="G552" s="14"/>
      <c r="H552" s="15" t="str">
        <f t="shared" si="51"/>
        <v/>
      </c>
      <c r="I552" s="23" t="str">
        <f t="shared" si="52"/>
        <v/>
      </c>
      <c r="J552" s="13" t="str">
        <f t="shared" si="53"/>
        <v/>
      </c>
      <c r="K552" s="24" t="str">
        <f>IF(B552="","",TRIM(IF(COUNTIF('Registru borderouri'!$B$5:$B$504,B552)=0,"Borderou inexistent în registru. ","")&amp;IF(AND(D552&lt;&gt;"",E552=""),"Cod necunoscut. ","")&amp;IF(N(G552)&lt;=0,"Lipsește cantitatea. ","")&amp;IF(AND(J552&lt;&gt;"",COUNTIF('Registru borderouri'!$B$5:$B$504,B552)&gt;0),IF(J552&lt;&gt;INDEX('Registru borderouri'!$H$5:$H$504,MATCH(B552,'Registru borderouri'!$B$5:$B$504,0)),"Produs de alt tip decât borderoul. ",""),"")))</f>
        <v/>
      </c>
    </row>
    <row r="553" spans="1:11" x14ac:dyDescent="0.2">
      <c r="A553" s="1" t="str">
        <f t="shared" si="48"/>
        <v/>
      </c>
      <c r="B553" s="21"/>
      <c r="C553" s="22" t="str">
        <f>IF(B553="","",COUNTIF(INDEX($B:$B,5):B553,B553))</f>
        <v/>
      </c>
      <c r="D553" s="21"/>
      <c r="E553" s="13" t="str">
        <f t="shared" si="49"/>
        <v/>
      </c>
      <c r="F553" s="22" t="str">
        <f t="shared" si="50"/>
        <v/>
      </c>
      <c r="G553" s="14"/>
      <c r="H553" s="15" t="str">
        <f t="shared" si="51"/>
        <v/>
      </c>
      <c r="I553" s="23" t="str">
        <f t="shared" si="52"/>
        <v/>
      </c>
      <c r="J553" s="13" t="str">
        <f t="shared" si="53"/>
        <v/>
      </c>
      <c r="K553" s="24" t="str">
        <f>IF(B553="","",TRIM(IF(COUNTIF('Registru borderouri'!$B$5:$B$504,B553)=0,"Borderou inexistent în registru. ","")&amp;IF(AND(D553&lt;&gt;"",E553=""),"Cod necunoscut. ","")&amp;IF(N(G553)&lt;=0,"Lipsește cantitatea. ","")&amp;IF(AND(J553&lt;&gt;"",COUNTIF('Registru borderouri'!$B$5:$B$504,B553)&gt;0),IF(J553&lt;&gt;INDEX('Registru borderouri'!$H$5:$H$504,MATCH(B553,'Registru borderouri'!$B$5:$B$504,0)),"Produs de alt tip decât borderoul. ",""),"")))</f>
        <v/>
      </c>
    </row>
    <row r="554" spans="1:11" x14ac:dyDescent="0.2">
      <c r="A554" s="1" t="str">
        <f t="shared" si="48"/>
        <v/>
      </c>
      <c r="B554" s="21"/>
      <c r="C554" s="22" t="str">
        <f>IF(B554="","",COUNTIF(INDEX($B:$B,5):B554,B554))</f>
        <v/>
      </c>
      <c r="D554" s="21"/>
      <c r="E554" s="13" t="str">
        <f t="shared" si="49"/>
        <v/>
      </c>
      <c r="F554" s="22" t="str">
        <f t="shared" si="50"/>
        <v/>
      </c>
      <c r="G554" s="14"/>
      <c r="H554" s="15" t="str">
        <f t="shared" si="51"/>
        <v/>
      </c>
      <c r="I554" s="23" t="str">
        <f t="shared" si="52"/>
        <v/>
      </c>
      <c r="J554" s="13" t="str">
        <f t="shared" si="53"/>
        <v/>
      </c>
      <c r="K554" s="24" t="str">
        <f>IF(B554="","",TRIM(IF(COUNTIF('Registru borderouri'!$B$5:$B$504,B554)=0,"Borderou inexistent în registru. ","")&amp;IF(AND(D554&lt;&gt;"",E554=""),"Cod necunoscut. ","")&amp;IF(N(G554)&lt;=0,"Lipsește cantitatea. ","")&amp;IF(AND(J554&lt;&gt;"",COUNTIF('Registru borderouri'!$B$5:$B$504,B554)&gt;0),IF(J554&lt;&gt;INDEX('Registru borderouri'!$H$5:$H$504,MATCH(B554,'Registru borderouri'!$B$5:$B$504,0)),"Produs de alt tip decât borderoul. ",""),"")))</f>
        <v/>
      </c>
    </row>
    <row r="555" spans="1:11" x14ac:dyDescent="0.2">
      <c r="A555" s="1" t="str">
        <f t="shared" si="48"/>
        <v/>
      </c>
      <c r="B555" s="21"/>
      <c r="C555" s="22" t="str">
        <f>IF(B555="","",COUNTIF(INDEX($B:$B,5):B555,B555))</f>
        <v/>
      </c>
      <c r="D555" s="21"/>
      <c r="E555" s="13" t="str">
        <f t="shared" si="49"/>
        <v/>
      </c>
      <c r="F555" s="22" t="str">
        <f t="shared" si="50"/>
        <v/>
      </c>
      <c r="G555" s="14"/>
      <c r="H555" s="15" t="str">
        <f t="shared" si="51"/>
        <v/>
      </c>
      <c r="I555" s="23" t="str">
        <f t="shared" si="52"/>
        <v/>
      </c>
      <c r="J555" s="13" t="str">
        <f t="shared" si="53"/>
        <v/>
      </c>
      <c r="K555" s="24" t="str">
        <f>IF(B555="","",TRIM(IF(COUNTIF('Registru borderouri'!$B$5:$B$504,B555)=0,"Borderou inexistent în registru. ","")&amp;IF(AND(D555&lt;&gt;"",E555=""),"Cod necunoscut. ","")&amp;IF(N(G555)&lt;=0,"Lipsește cantitatea. ","")&amp;IF(AND(J555&lt;&gt;"",COUNTIF('Registru borderouri'!$B$5:$B$504,B555)&gt;0),IF(J555&lt;&gt;INDEX('Registru borderouri'!$H$5:$H$504,MATCH(B555,'Registru borderouri'!$B$5:$B$504,0)),"Produs de alt tip decât borderoul. ",""),"")))</f>
        <v/>
      </c>
    </row>
    <row r="556" spans="1:11" x14ac:dyDescent="0.2">
      <c r="A556" s="1" t="str">
        <f t="shared" si="48"/>
        <v/>
      </c>
      <c r="B556" s="21"/>
      <c r="C556" s="22" t="str">
        <f>IF(B556="","",COUNTIF(INDEX($B:$B,5):B556,B556))</f>
        <v/>
      </c>
      <c r="D556" s="21"/>
      <c r="E556" s="13" t="str">
        <f t="shared" si="49"/>
        <v/>
      </c>
      <c r="F556" s="22" t="str">
        <f t="shared" si="50"/>
        <v/>
      </c>
      <c r="G556" s="14"/>
      <c r="H556" s="15" t="str">
        <f t="shared" si="51"/>
        <v/>
      </c>
      <c r="I556" s="23" t="str">
        <f t="shared" si="52"/>
        <v/>
      </c>
      <c r="J556" s="13" t="str">
        <f t="shared" si="53"/>
        <v/>
      </c>
      <c r="K556" s="24" t="str">
        <f>IF(B556="","",TRIM(IF(COUNTIF('Registru borderouri'!$B$5:$B$504,B556)=0,"Borderou inexistent în registru. ","")&amp;IF(AND(D556&lt;&gt;"",E556=""),"Cod necunoscut. ","")&amp;IF(N(G556)&lt;=0,"Lipsește cantitatea. ","")&amp;IF(AND(J556&lt;&gt;"",COUNTIF('Registru borderouri'!$B$5:$B$504,B556)&gt;0),IF(J556&lt;&gt;INDEX('Registru borderouri'!$H$5:$H$504,MATCH(B556,'Registru borderouri'!$B$5:$B$504,0)),"Produs de alt tip decât borderoul. ",""),"")))</f>
        <v/>
      </c>
    </row>
    <row r="557" spans="1:11" x14ac:dyDescent="0.2">
      <c r="A557" s="1" t="str">
        <f t="shared" si="48"/>
        <v/>
      </c>
      <c r="B557" s="21"/>
      <c r="C557" s="22" t="str">
        <f>IF(B557="","",COUNTIF(INDEX($B:$B,5):B557,B557))</f>
        <v/>
      </c>
      <c r="D557" s="21"/>
      <c r="E557" s="13" t="str">
        <f t="shared" si="49"/>
        <v/>
      </c>
      <c r="F557" s="22" t="str">
        <f t="shared" si="50"/>
        <v/>
      </c>
      <c r="G557" s="14"/>
      <c r="H557" s="15" t="str">
        <f t="shared" si="51"/>
        <v/>
      </c>
      <c r="I557" s="23" t="str">
        <f t="shared" si="52"/>
        <v/>
      </c>
      <c r="J557" s="13" t="str">
        <f t="shared" si="53"/>
        <v/>
      </c>
      <c r="K557" s="24" t="str">
        <f>IF(B557="","",TRIM(IF(COUNTIF('Registru borderouri'!$B$5:$B$504,B557)=0,"Borderou inexistent în registru. ","")&amp;IF(AND(D557&lt;&gt;"",E557=""),"Cod necunoscut. ","")&amp;IF(N(G557)&lt;=0,"Lipsește cantitatea. ","")&amp;IF(AND(J557&lt;&gt;"",COUNTIF('Registru borderouri'!$B$5:$B$504,B557)&gt;0),IF(J557&lt;&gt;INDEX('Registru borderouri'!$H$5:$H$504,MATCH(B557,'Registru borderouri'!$B$5:$B$504,0)),"Produs de alt tip decât borderoul. ",""),"")))</f>
        <v/>
      </c>
    </row>
    <row r="558" spans="1:11" x14ac:dyDescent="0.2">
      <c r="A558" s="1" t="str">
        <f t="shared" si="48"/>
        <v/>
      </c>
      <c r="B558" s="21"/>
      <c r="C558" s="22" t="str">
        <f>IF(B558="","",COUNTIF(INDEX($B:$B,5):B558,B558))</f>
        <v/>
      </c>
      <c r="D558" s="21"/>
      <c r="E558" s="13" t="str">
        <f t="shared" si="49"/>
        <v/>
      </c>
      <c r="F558" s="22" t="str">
        <f t="shared" si="50"/>
        <v/>
      </c>
      <c r="G558" s="14"/>
      <c r="H558" s="15" t="str">
        <f t="shared" si="51"/>
        <v/>
      </c>
      <c r="I558" s="23" t="str">
        <f t="shared" si="52"/>
        <v/>
      </c>
      <c r="J558" s="13" t="str">
        <f t="shared" si="53"/>
        <v/>
      </c>
      <c r="K558" s="24" t="str">
        <f>IF(B558="","",TRIM(IF(COUNTIF('Registru borderouri'!$B$5:$B$504,B558)=0,"Borderou inexistent în registru. ","")&amp;IF(AND(D558&lt;&gt;"",E558=""),"Cod necunoscut. ","")&amp;IF(N(G558)&lt;=0,"Lipsește cantitatea. ","")&amp;IF(AND(J558&lt;&gt;"",COUNTIF('Registru borderouri'!$B$5:$B$504,B558)&gt;0),IF(J558&lt;&gt;INDEX('Registru borderouri'!$H$5:$H$504,MATCH(B558,'Registru borderouri'!$B$5:$B$504,0)),"Produs de alt tip decât borderoul. ",""),"")))</f>
        <v/>
      </c>
    </row>
    <row r="559" spans="1:11" x14ac:dyDescent="0.2">
      <c r="A559" s="1" t="str">
        <f t="shared" si="48"/>
        <v/>
      </c>
      <c r="B559" s="21"/>
      <c r="C559" s="22" t="str">
        <f>IF(B559="","",COUNTIF(INDEX($B:$B,5):B559,B559))</f>
        <v/>
      </c>
      <c r="D559" s="21"/>
      <c r="E559" s="13" t="str">
        <f t="shared" si="49"/>
        <v/>
      </c>
      <c r="F559" s="22" t="str">
        <f t="shared" si="50"/>
        <v/>
      </c>
      <c r="G559" s="14"/>
      <c r="H559" s="15" t="str">
        <f t="shared" si="51"/>
        <v/>
      </c>
      <c r="I559" s="23" t="str">
        <f t="shared" si="52"/>
        <v/>
      </c>
      <c r="J559" s="13" t="str">
        <f t="shared" si="53"/>
        <v/>
      </c>
      <c r="K559" s="24" t="str">
        <f>IF(B559="","",TRIM(IF(COUNTIF('Registru borderouri'!$B$5:$B$504,B559)=0,"Borderou inexistent în registru. ","")&amp;IF(AND(D559&lt;&gt;"",E559=""),"Cod necunoscut. ","")&amp;IF(N(G559)&lt;=0,"Lipsește cantitatea. ","")&amp;IF(AND(J559&lt;&gt;"",COUNTIF('Registru borderouri'!$B$5:$B$504,B559)&gt;0),IF(J559&lt;&gt;INDEX('Registru borderouri'!$H$5:$H$504,MATCH(B559,'Registru borderouri'!$B$5:$B$504,0)),"Produs de alt tip decât borderoul. ",""),"")))</f>
        <v/>
      </c>
    </row>
    <row r="560" spans="1:11" x14ac:dyDescent="0.2">
      <c r="A560" s="1" t="str">
        <f t="shared" si="48"/>
        <v/>
      </c>
      <c r="B560" s="21"/>
      <c r="C560" s="22" t="str">
        <f>IF(B560="","",COUNTIF(INDEX($B:$B,5):B560,B560))</f>
        <v/>
      </c>
      <c r="D560" s="21"/>
      <c r="E560" s="13" t="str">
        <f t="shared" si="49"/>
        <v/>
      </c>
      <c r="F560" s="22" t="str">
        <f t="shared" si="50"/>
        <v/>
      </c>
      <c r="G560" s="14"/>
      <c r="H560" s="15" t="str">
        <f t="shared" si="51"/>
        <v/>
      </c>
      <c r="I560" s="23" t="str">
        <f t="shared" si="52"/>
        <v/>
      </c>
      <c r="J560" s="13" t="str">
        <f t="shared" si="53"/>
        <v/>
      </c>
      <c r="K560" s="24" t="str">
        <f>IF(B560="","",TRIM(IF(COUNTIF('Registru borderouri'!$B$5:$B$504,B560)=0,"Borderou inexistent în registru. ","")&amp;IF(AND(D560&lt;&gt;"",E560=""),"Cod necunoscut. ","")&amp;IF(N(G560)&lt;=0,"Lipsește cantitatea. ","")&amp;IF(AND(J560&lt;&gt;"",COUNTIF('Registru borderouri'!$B$5:$B$504,B560)&gt;0),IF(J560&lt;&gt;INDEX('Registru borderouri'!$H$5:$H$504,MATCH(B560,'Registru borderouri'!$B$5:$B$504,0)),"Produs de alt tip decât borderoul. ",""),"")))</f>
        <v/>
      </c>
    </row>
    <row r="561" spans="1:11" x14ac:dyDescent="0.2">
      <c r="A561" s="1" t="str">
        <f t="shared" si="48"/>
        <v/>
      </c>
      <c r="B561" s="21"/>
      <c r="C561" s="22" t="str">
        <f>IF(B561="","",COUNTIF(INDEX($B:$B,5):B561,B561))</f>
        <v/>
      </c>
      <c r="D561" s="21"/>
      <c r="E561" s="13" t="str">
        <f t="shared" si="49"/>
        <v/>
      </c>
      <c r="F561" s="22" t="str">
        <f t="shared" si="50"/>
        <v/>
      </c>
      <c r="G561" s="14"/>
      <c r="H561" s="15" t="str">
        <f t="shared" si="51"/>
        <v/>
      </c>
      <c r="I561" s="23" t="str">
        <f t="shared" si="52"/>
        <v/>
      </c>
      <c r="J561" s="13" t="str">
        <f t="shared" si="53"/>
        <v/>
      </c>
      <c r="K561" s="24" t="str">
        <f>IF(B561="","",TRIM(IF(COUNTIF('Registru borderouri'!$B$5:$B$504,B561)=0,"Borderou inexistent în registru. ","")&amp;IF(AND(D561&lt;&gt;"",E561=""),"Cod necunoscut. ","")&amp;IF(N(G561)&lt;=0,"Lipsește cantitatea. ","")&amp;IF(AND(J561&lt;&gt;"",COUNTIF('Registru borderouri'!$B$5:$B$504,B561)&gt;0),IF(J561&lt;&gt;INDEX('Registru borderouri'!$H$5:$H$504,MATCH(B561,'Registru borderouri'!$B$5:$B$504,0)),"Produs de alt tip decât borderoul. ",""),"")))</f>
        <v/>
      </c>
    </row>
    <row r="562" spans="1:11" x14ac:dyDescent="0.2">
      <c r="A562" s="1" t="str">
        <f t="shared" si="48"/>
        <v/>
      </c>
      <c r="B562" s="21"/>
      <c r="C562" s="22" t="str">
        <f>IF(B562="","",COUNTIF(INDEX($B:$B,5):B562,B562))</f>
        <v/>
      </c>
      <c r="D562" s="21"/>
      <c r="E562" s="13" t="str">
        <f t="shared" si="49"/>
        <v/>
      </c>
      <c r="F562" s="22" t="str">
        <f t="shared" si="50"/>
        <v/>
      </c>
      <c r="G562" s="14"/>
      <c r="H562" s="15" t="str">
        <f t="shared" si="51"/>
        <v/>
      </c>
      <c r="I562" s="23" t="str">
        <f t="shared" si="52"/>
        <v/>
      </c>
      <c r="J562" s="13" t="str">
        <f t="shared" si="53"/>
        <v/>
      </c>
      <c r="K562" s="24" t="str">
        <f>IF(B562="","",TRIM(IF(COUNTIF('Registru borderouri'!$B$5:$B$504,B562)=0,"Borderou inexistent în registru. ","")&amp;IF(AND(D562&lt;&gt;"",E562=""),"Cod necunoscut. ","")&amp;IF(N(G562)&lt;=0,"Lipsește cantitatea. ","")&amp;IF(AND(J562&lt;&gt;"",COUNTIF('Registru borderouri'!$B$5:$B$504,B562)&gt;0),IF(J562&lt;&gt;INDEX('Registru borderouri'!$H$5:$H$504,MATCH(B562,'Registru borderouri'!$B$5:$B$504,0)),"Produs de alt tip decât borderoul. ",""),"")))</f>
        <v/>
      </c>
    </row>
    <row r="563" spans="1:11" x14ac:dyDescent="0.2">
      <c r="A563" s="1" t="str">
        <f t="shared" si="48"/>
        <v/>
      </c>
      <c r="B563" s="21"/>
      <c r="C563" s="22" t="str">
        <f>IF(B563="","",COUNTIF(INDEX($B:$B,5):B563,B563))</f>
        <v/>
      </c>
      <c r="D563" s="21"/>
      <c r="E563" s="13" t="str">
        <f t="shared" si="49"/>
        <v/>
      </c>
      <c r="F563" s="22" t="str">
        <f t="shared" si="50"/>
        <v/>
      </c>
      <c r="G563" s="14"/>
      <c r="H563" s="15" t="str">
        <f t="shared" si="51"/>
        <v/>
      </c>
      <c r="I563" s="23" t="str">
        <f t="shared" si="52"/>
        <v/>
      </c>
      <c r="J563" s="13" t="str">
        <f t="shared" si="53"/>
        <v/>
      </c>
      <c r="K563" s="24" t="str">
        <f>IF(B563="","",TRIM(IF(COUNTIF('Registru borderouri'!$B$5:$B$504,B563)=0,"Borderou inexistent în registru. ","")&amp;IF(AND(D563&lt;&gt;"",E563=""),"Cod necunoscut. ","")&amp;IF(N(G563)&lt;=0,"Lipsește cantitatea. ","")&amp;IF(AND(J563&lt;&gt;"",COUNTIF('Registru borderouri'!$B$5:$B$504,B563)&gt;0),IF(J563&lt;&gt;INDEX('Registru borderouri'!$H$5:$H$504,MATCH(B563,'Registru borderouri'!$B$5:$B$504,0)),"Produs de alt tip decât borderoul. ",""),"")))</f>
        <v/>
      </c>
    </row>
    <row r="564" spans="1:11" x14ac:dyDescent="0.2">
      <c r="A564" s="1" t="str">
        <f t="shared" si="48"/>
        <v/>
      </c>
      <c r="B564" s="21"/>
      <c r="C564" s="22" t="str">
        <f>IF(B564="","",COUNTIF(INDEX($B:$B,5):B564,B564))</f>
        <v/>
      </c>
      <c r="D564" s="21"/>
      <c r="E564" s="13" t="str">
        <f t="shared" si="49"/>
        <v/>
      </c>
      <c r="F564" s="22" t="str">
        <f t="shared" si="50"/>
        <v/>
      </c>
      <c r="G564" s="14"/>
      <c r="H564" s="15" t="str">
        <f t="shared" si="51"/>
        <v/>
      </c>
      <c r="I564" s="23" t="str">
        <f t="shared" si="52"/>
        <v/>
      </c>
      <c r="J564" s="13" t="str">
        <f t="shared" si="53"/>
        <v/>
      </c>
      <c r="K564" s="24" t="str">
        <f>IF(B564="","",TRIM(IF(COUNTIF('Registru borderouri'!$B$5:$B$504,B564)=0,"Borderou inexistent în registru. ","")&amp;IF(AND(D564&lt;&gt;"",E564=""),"Cod necunoscut. ","")&amp;IF(N(G564)&lt;=0,"Lipsește cantitatea. ","")&amp;IF(AND(J564&lt;&gt;"",COUNTIF('Registru borderouri'!$B$5:$B$504,B564)&gt;0),IF(J564&lt;&gt;INDEX('Registru borderouri'!$H$5:$H$504,MATCH(B564,'Registru borderouri'!$B$5:$B$504,0)),"Produs de alt tip decât borderoul. ",""),"")))</f>
        <v/>
      </c>
    </row>
    <row r="565" spans="1:11" x14ac:dyDescent="0.2">
      <c r="A565" s="1" t="str">
        <f t="shared" si="48"/>
        <v/>
      </c>
      <c r="B565" s="21"/>
      <c r="C565" s="22" t="str">
        <f>IF(B565="","",COUNTIF(INDEX($B:$B,5):B565,B565))</f>
        <v/>
      </c>
      <c r="D565" s="21"/>
      <c r="E565" s="13" t="str">
        <f t="shared" si="49"/>
        <v/>
      </c>
      <c r="F565" s="22" t="str">
        <f t="shared" si="50"/>
        <v/>
      </c>
      <c r="G565" s="14"/>
      <c r="H565" s="15" t="str">
        <f t="shared" si="51"/>
        <v/>
      </c>
      <c r="I565" s="23" t="str">
        <f t="shared" si="52"/>
        <v/>
      </c>
      <c r="J565" s="13" t="str">
        <f t="shared" si="53"/>
        <v/>
      </c>
      <c r="K565" s="24" t="str">
        <f>IF(B565="","",TRIM(IF(COUNTIF('Registru borderouri'!$B$5:$B$504,B565)=0,"Borderou inexistent în registru. ","")&amp;IF(AND(D565&lt;&gt;"",E565=""),"Cod necunoscut. ","")&amp;IF(N(G565)&lt;=0,"Lipsește cantitatea. ","")&amp;IF(AND(J565&lt;&gt;"",COUNTIF('Registru borderouri'!$B$5:$B$504,B565)&gt;0),IF(J565&lt;&gt;INDEX('Registru borderouri'!$H$5:$H$504,MATCH(B565,'Registru borderouri'!$B$5:$B$504,0)),"Produs de alt tip decât borderoul. ",""),"")))</f>
        <v/>
      </c>
    </row>
    <row r="566" spans="1:11" x14ac:dyDescent="0.2">
      <c r="A566" s="1" t="str">
        <f t="shared" si="48"/>
        <v/>
      </c>
      <c r="B566" s="21"/>
      <c r="C566" s="22" t="str">
        <f>IF(B566="","",COUNTIF(INDEX($B:$B,5):B566,B566))</f>
        <v/>
      </c>
      <c r="D566" s="21"/>
      <c r="E566" s="13" t="str">
        <f t="shared" si="49"/>
        <v/>
      </c>
      <c r="F566" s="22" t="str">
        <f t="shared" si="50"/>
        <v/>
      </c>
      <c r="G566" s="14"/>
      <c r="H566" s="15" t="str">
        <f t="shared" si="51"/>
        <v/>
      </c>
      <c r="I566" s="23" t="str">
        <f t="shared" si="52"/>
        <v/>
      </c>
      <c r="J566" s="13" t="str">
        <f t="shared" si="53"/>
        <v/>
      </c>
      <c r="K566" s="24" t="str">
        <f>IF(B566="","",TRIM(IF(COUNTIF('Registru borderouri'!$B$5:$B$504,B566)=0,"Borderou inexistent în registru. ","")&amp;IF(AND(D566&lt;&gt;"",E566=""),"Cod necunoscut. ","")&amp;IF(N(G566)&lt;=0,"Lipsește cantitatea. ","")&amp;IF(AND(J566&lt;&gt;"",COUNTIF('Registru borderouri'!$B$5:$B$504,B566)&gt;0),IF(J566&lt;&gt;INDEX('Registru borderouri'!$H$5:$H$504,MATCH(B566,'Registru borderouri'!$B$5:$B$504,0)),"Produs de alt tip decât borderoul. ",""),"")))</f>
        <v/>
      </c>
    </row>
    <row r="567" spans="1:11" x14ac:dyDescent="0.2">
      <c r="A567" s="1" t="str">
        <f t="shared" si="48"/>
        <v/>
      </c>
      <c r="B567" s="21"/>
      <c r="C567" s="22" t="str">
        <f>IF(B567="","",COUNTIF(INDEX($B:$B,5):B567,B567))</f>
        <v/>
      </c>
      <c r="D567" s="21"/>
      <c r="E567" s="13" t="str">
        <f t="shared" si="49"/>
        <v/>
      </c>
      <c r="F567" s="22" t="str">
        <f t="shared" si="50"/>
        <v/>
      </c>
      <c r="G567" s="14"/>
      <c r="H567" s="15" t="str">
        <f t="shared" si="51"/>
        <v/>
      </c>
      <c r="I567" s="23" t="str">
        <f t="shared" si="52"/>
        <v/>
      </c>
      <c r="J567" s="13" t="str">
        <f t="shared" si="53"/>
        <v/>
      </c>
      <c r="K567" s="24" t="str">
        <f>IF(B567="","",TRIM(IF(COUNTIF('Registru borderouri'!$B$5:$B$504,B567)=0,"Borderou inexistent în registru. ","")&amp;IF(AND(D567&lt;&gt;"",E567=""),"Cod necunoscut. ","")&amp;IF(N(G567)&lt;=0,"Lipsește cantitatea. ","")&amp;IF(AND(J567&lt;&gt;"",COUNTIF('Registru borderouri'!$B$5:$B$504,B567)&gt;0),IF(J567&lt;&gt;INDEX('Registru borderouri'!$H$5:$H$504,MATCH(B567,'Registru borderouri'!$B$5:$B$504,0)),"Produs de alt tip decât borderoul. ",""),"")))</f>
        <v/>
      </c>
    </row>
    <row r="568" spans="1:11" x14ac:dyDescent="0.2">
      <c r="A568" s="1" t="str">
        <f t="shared" si="48"/>
        <v/>
      </c>
      <c r="B568" s="21"/>
      <c r="C568" s="22" t="str">
        <f>IF(B568="","",COUNTIF(INDEX($B:$B,5):B568,B568))</f>
        <v/>
      </c>
      <c r="D568" s="21"/>
      <c r="E568" s="13" t="str">
        <f t="shared" si="49"/>
        <v/>
      </c>
      <c r="F568" s="22" t="str">
        <f t="shared" si="50"/>
        <v/>
      </c>
      <c r="G568" s="14"/>
      <c r="H568" s="15" t="str">
        <f t="shared" si="51"/>
        <v/>
      </c>
      <c r="I568" s="23" t="str">
        <f t="shared" si="52"/>
        <v/>
      </c>
      <c r="J568" s="13" t="str">
        <f t="shared" si="53"/>
        <v/>
      </c>
      <c r="K568" s="24" t="str">
        <f>IF(B568="","",TRIM(IF(COUNTIF('Registru borderouri'!$B$5:$B$504,B568)=0,"Borderou inexistent în registru. ","")&amp;IF(AND(D568&lt;&gt;"",E568=""),"Cod necunoscut. ","")&amp;IF(N(G568)&lt;=0,"Lipsește cantitatea. ","")&amp;IF(AND(J568&lt;&gt;"",COUNTIF('Registru borderouri'!$B$5:$B$504,B568)&gt;0),IF(J568&lt;&gt;INDEX('Registru borderouri'!$H$5:$H$504,MATCH(B568,'Registru borderouri'!$B$5:$B$504,0)),"Produs de alt tip decât borderoul. ",""),"")))</f>
        <v/>
      </c>
    </row>
    <row r="569" spans="1:11" x14ac:dyDescent="0.2">
      <c r="A569" s="1" t="str">
        <f t="shared" si="48"/>
        <v/>
      </c>
      <c r="B569" s="21"/>
      <c r="C569" s="22" t="str">
        <f>IF(B569="","",COUNTIF(INDEX($B:$B,5):B569,B569))</f>
        <v/>
      </c>
      <c r="D569" s="21"/>
      <c r="E569" s="13" t="str">
        <f t="shared" si="49"/>
        <v/>
      </c>
      <c r="F569" s="22" t="str">
        <f t="shared" si="50"/>
        <v/>
      </c>
      <c r="G569" s="14"/>
      <c r="H569" s="15" t="str">
        <f t="shared" si="51"/>
        <v/>
      </c>
      <c r="I569" s="23" t="str">
        <f t="shared" si="52"/>
        <v/>
      </c>
      <c r="J569" s="13" t="str">
        <f t="shared" si="53"/>
        <v/>
      </c>
      <c r="K569" s="24" t="str">
        <f>IF(B569="","",TRIM(IF(COUNTIF('Registru borderouri'!$B$5:$B$504,B569)=0,"Borderou inexistent în registru. ","")&amp;IF(AND(D569&lt;&gt;"",E569=""),"Cod necunoscut. ","")&amp;IF(N(G569)&lt;=0,"Lipsește cantitatea. ","")&amp;IF(AND(J569&lt;&gt;"",COUNTIF('Registru borderouri'!$B$5:$B$504,B569)&gt;0),IF(J569&lt;&gt;INDEX('Registru borderouri'!$H$5:$H$504,MATCH(B569,'Registru borderouri'!$B$5:$B$504,0)),"Produs de alt tip decât borderoul. ",""),"")))</f>
        <v/>
      </c>
    </row>
    <row r="570" spans="1:11" x14ac:dyDescent="0.2">
      <c r="A570" s="1" t="str">
        <f t="shared" si="48"/>
        <v/>
      </c>
      <c r="B570" s="21"/>
      <c r="C570" s="22" t="str">
        <f>IF(B570="","",COUNTIF(INDEX($B:$B,5):B570,B570))</f>
        <v/>
      </c>
      <c r="D570" s="21"/>
      <c r="E570" s="13" t="str">
        <f t="shared" si="49"/>
        <v/>
      </c>
      <c r="F570" s="22" t="str">
        <f t="shared" si="50"/>
        <v/>
      </c>
      <c r="G570" s="14"/>
      <c r="H570" s="15" t="str">
        <f t="shared" si="51"/>
        <v/>
      </c>
      <c r="I570" s="23" t="str">
        <f t="shared" si="52"/>
        <v/>
      </c>
      <c r="J570" s="13" t="str">
        <f t="shared" si="53"/>
        <v/>
      </c>
      <c r="K570" s="24" t="str">
        <f>IF(B570="","",TRIM(IF(COUNTIF('Registru borderouri'!$B$5:$B$504,B570)=0,"Borderou inexistent în registru. ","")&amp;IF(AND(D570&lt;&gt;"",E570=""),"Cod necunoscut. ","")&amp;IF(N(G570)&lt;=0,"Lipsește cantitatea. ","")&amp;IF(AND(J570&lt;&gt;"",COUNTIF('Registru borderouri'!$B$5:$B$504,B570)&gt;0),IF(J570&lt;&gt;INDEX('Registru borderouri'!$H$5:$H$504,MATCH(B570,'Registru borderouri'!$B$5:$B$504,0)),"Produs de alt tip decât borderoul. ",""),"")))</f>
        <v/>
      </c>
    </row>
    <row r="571" spans="1:11" x14ac:dyDescent="0.2">
      <c r="A571" s="1" t="str">
        <f t="shared" si="48"/>
        <v/>
      </c>
      <c r="B571" s="21"/>
      <c r="C571" s="22" t="str">
        <f>IF(B571="","",COUNTIF(INDEX($B:$B,5):B571,B571))</f>
        <v/>
      </c>
      <c r="D571" s="21"/>
      <c r="E571" s="13" t="str">
        <f t="shared" si="49"/>
        <v/>
      </c>
      <c r="F571" s="22" t="str">
        <f t="shared" si="50"/>
        <v/>
      </c>
      <c r="G571" s="14"/>
      <c r="H571" s="15" t="str">
        <f t="shared" si="51"/>
        <v/>
      </c>
      <c r="I571" s="23" t="str">
        <f t="shared" si="52"/>
        <v/>
      </c>
      <c r="J571" s="13" t="str">
        <f t="shared" si="53"/>
        <v/>
      </c>
      <c r="K571" s="24" t="str">
        <f>IF(B571="","",TRIM(IF(COUNTIF('Registru borderouri'!$B$5:$B$504,B571)=0,"Borderou inexistent în registru. ","")&amp;IF(AND(D571&lt;&gt;"",E571=""),"Cod necunoscut. ","")&amp;IF(N(G571)&lt;=0,"Lipsește cantitatea. ","")&amp;IF(AND(J571&lt;&gt;"",COUNTIF('Registru borderouri'!$B$5:$B$504,B571)&gt;0),IF(J571&lt;&gt;INDEX('Registru borderouri'!$H$5:$H$504,MATCH(B571,'Registru borderouri'!$B$5:$B$504,0)),"Produs de alt tip decât borderoul. ",""),"")))</f>
        <v/>
      </c>
    </row>
    <row r="572" spans="1:11" x14ac:dyDescent="0.2">
      <c r="A572" s="1" t="str">
        <f t="shared" si="48"/>
        <v/>
      </c>
      <c r="B572" s="21"/>
      <c r="C572" s="22" t="str">
        <f>IF(B572="","",COUNTIF(INDEX($B:$B,5):B572,B572))</f>
        <v/>
      </c>
      <c r="D572" s="21"/>
      <c r="E572" s="13" t="str">
        <f t="shared" si="49"/>
        <v/>
      </c>
      <c r="F572" s="22" t="str">
        <f t="shared" si="50"/>
        <v/>
      </c>
      <c r="G572" s="14"/>
      <c r="H572" s="15" t="str">
        <f t="shared" si="51"/>
        <v/>
      </c>
      <c r="I572" s="23" t="str">
        <f t="shared" si="52"/>
        <v/>
      </c>
      <c r="J572" s="13" t="str">
        <f t="shared" si="53"/>
        <v/>
      </c>
      <c r="K572" s="24" t="str">
        <f>IF(B572="","",TRIM(IF(COUNTIF('Registru borderouri'!$B$5:$B$504,B572)=0,"Borderou inexistent în registru. ","")&amp;IF(AND(D572&lt;&gt;"",E572=""),"Cod necunoscut. ","")&amp;IF(N(G572)&lt;=0,"Lipsește cantitatea. ","")&amp;IF(AND(J572&lt;&gt;"",COUNTIF('Registru borderouri'!$B$5:$B$504,B572)&gt;0),IF(J572&lt;&gt;INDEX('Registru borderouri'!$H$5:$H$504,MATCH(B572,'Registru borderouri'!$B$5:$B$504,0)),"Produs de alt tip decât borderoul. ",""),"")))</f>
        <v/>
      </c>
    </row>
    <row r="573" spans="1:11" x14ac:dyDescent="0.2">
      <c r="A573" s="1" t="str">
        <f t="shared" si="48"/>
        <v/>
      </c>
      <c r="B573" s="21"/>
      <c r="C573" s="22" t="str">
        <f>IF(B573="","",COUNTIF(INDEX($B:$B,5):B573,B573))</f>
        <v/>
      </c>
      <c r="D573" s="21"/>
      <c r="E573" s="13" t="str">
        <f t="shared" si="49"/>
        <v/>
      </c>
      <c r="F573" s="22" t="str">
        <f t="shared" si="50"/>
        <v/>
      </c>
      <c r="G573" s="14"/>
      <c r="H573" s="15" t="str">
        <f t="shared" si="51"/>
        <v/>
      </c>
      <c r="I573" s="23" t="str">
        <f t="shared" si="52"/>
        <v/>
      </c>
      <c r="J573" s="13" t="str">
        <f t="shared" si="53"/>
        <v/>
      </c>
      <c r="K573" s="24" t="str">
        <f>IF(B573="","",TRIM(IF(COUNTIF('Registru borderouri'!$B$5:$B$504,B573)=0,"Borderou inexistent în registru. ","")&amp;IF(AND(D573&lt;&gt;"",E573=""),"Cod necunoscut. ","")&amp;IF(N(G573)&lt;=0,"Lipsește cantitatea. ","")&amp;IF(AND(J573&lt;&gt;"",COUNTIF('Registru borderouri'!$B$5:$B$504,B573)&gt;0),IF(J573&lt;&gt;INDEX('Registru borderouri'!$H$5:$H$504,MATCH(B573,'Registru borderouri'!$B$5:$B$504,0)),"Produs de alt tip decât borderoul. ",""),"")))</f>
        <v/>
      </c>
    </row>
    <row r="574" spans="1:11" x14ac:dyDescent="0.2">
      <c r="A574" s="1" t="str">
        <f t="shared" si="48"/>
        <v/>
      </c>
      <c r="B574" s="21"/>
      <c r="C574" s="22" t="str">
        <f>IF(B574="","",COUNTIF(INDEX($B:$B,5):B574,B574))</f>
        <v/>
      </c>
      <c r="D574" s="21"/>
      <c r="E574" s="13" t="str">
        <f t="shared" si="49"/>
        <v/>
      </c>
      <c r="F574" s="22" t="str">
        <f t="shared" si="50"/>
        <v/>
      </c>
      <c r="G574" s="14"/>
      <c r="H574" s="15" t="str">
        <f t="shared" si="51"/>
        <v/>
      </c>
      <c r="I574" s="23" t="str">
        <f t="shared" si="52"/>
        <v/>
      </c>
      <c r="J574" s="13" t="str">
        <f t="shared" si="53"/>
        <v/>
      </c>
      <c r="K574" s="24" t="str">
        <f>IF(B574="","",TRIM(IF(COUNTIF('Registru borderouri'!$B$5:$B$504,B574)=0,"Borderou inexistent în registru. ","")&amp;IF(AND(D574&lt;&gt;"",E574=""),"Cod necunoscut. ","")&amp;IF(N(G574)&lt;=0,"Lipsește cantitatea. ","")&amp;IF(AND(J574&lt;&gt;"",COUNTIF('Registru borderouri'!$B$5:$B$504,B574)&gt;0),IF(J574&lt;&gt;INDEX('Registru borderouri'!$H$5:$H$504,MATCH(B574,'Registru borderouri'!$B$5:$B$504,0)),"Produs de alt tip decât borderoul. ",""),"")))</f>
        <v/>
      </c>
    </row>
    <row r="575" spans="1:11" x14ac:dyDescent="0.2">
      <c r="A575" s="1" t="str">
        <f t="shared" si="48"/>
        <v/>
      </c>
      <c r="B575" s="21"/>
      <c r="C575" s="22" t="str">
        <f>IF(B575="","",COUNTIF(INDEX($B:$B,5):B575,B575))</f>
        <v/>
      </c>
      <c r="D575" s="21"/>
      <c r="E575" s="13" t="str">
        <f t="shared" si="49"/>
        <v/>
      </c>
      <c r="F575" s="22" t="str">
        <f t="shared" si="50"/>
        <v/>
      </c>
      <c r="G575" s="14"/>
      <c r="H575" s="15" t="str">
        <f t="shared" si="51"/>
        <v/>
      </c>
      <c r="I575" s="23" t="str">
        <f t="shared" si="52"/>
        <v/>
      </c>
      <c r="J575" s="13" t="str">
        <f t="shared" si="53"/>
        <v/>
      </c>
      <c r="K575" s="24" t="str">
        <f>IF(B575="","",TRIM(IF(COUNTIF('Registru borderouri'!$B$5:$B$504,B575)=0,"Borderou inexistent în registru. ","")&amp;IF(AND(D575&lt;&gt;"",E575=""),"Cod necunoscut. ","")&amp;IF(N(G575)&lt;=0,"Lipsește cantitatea. ","")&amp;IF(AND(J575&lt;&gt;"",COUNTIF('Registru borderouri'!$B$5:$B$504,B575)&gt;0),IF(J575&lt;&gt;INDEX('Registru borderouri'!$H$5:$H$504,MATCH(B575,'Registru borderouri'!$B$5:$B$504,0)),"Produs de alt tip decât borderoul. ",""),"")))</f>
        <v/>
      </c>
    </row>
    <row r="576" spans="1:11" x14ac:dyDescent="0.2">
      <c r="A576" s="1" t="str">
        <f t="shared" si="48"/>
        <v/>
      </c>
      <c r="B576" s="21"/>
      <c r="C576" s="22" t="str">
        <f>IF(B576="","",COUNTIF(INDEX($B:$B,5):B576,B576))</f>
        <v/>
      </c>
      <c r="D576" s="21"/>
      <c r="E576" s="13" t="str">
        <f t="shared" si="49"/>
        <v/>
      </c>
      <c r="F576" s="22" t="str">
        <f t="shared" si="50"/>
        <v/>
      </c>
      <c r="G576" s="14"/>
      <c r="H576" s="15" t="str">
        <f t="shared" si="51"/>
        <v/>
      </c>
      <c r="I576" s="23" t="str">
        <f t="shared" si="52"/>
        <v/>
      </c>
      <c r="J576" s="13" t="str">
        <f t="shared" si="53"/>
        <v/>
      </c>
      <c r="K576" s="24" t="str">
        <f>IF(B576="","",TRIM(IF(COUNTIF('Registru borderouri'!$B$5:$B$504,B576)=0,"Borderou inexistent în registru. ","")&amp;IF(AND(D576&lt;&gt;"",E576=""),"Cod necunoscut. ","")&amp;IF(N(G576)&lt;=0,"Lipsește cantitatea. ","")&amp;IF(AND(J576&lt;&gt;"",COUNTIF('Registru borderouri'!$B$5:$B$504,B576)&gt;0),IF(J576&lt;&gt;INDEX('Registru borderouri'!$H$5:$H$504,MATCH(B576,'Registru borderouri'!$B$5:$B$504,0)),"Produs de alt tip decât borderoul. ",""),"")))</f>
        <v/>
      </c>
    </row>
    <row r="577" spans="1:11" x14ac:dyDescent="0.2">
      <c r="A577" s="1" t="str">
        <f t="shared" si="48"/>
        <v/>
      </c>
      <c r="B577" s="21"/>
      <c r="C577" s="22" t="str">
        <f>IF(B577="","",COUNTIF(INDEX($B:$B,5):B577,B577))</f>
        <v/>
      </c>
      <c r="D577" s="21"/>
      <c r="E577" s="13" t="str">
        <f t="shared" si="49"/>
        <v/>
      </c>
      <c r="F577" s="22" t="str">
        <f t="shared" si="50"/>
        <v/>
      </c>
      <c r="G577" s="14"/>
      <c r="H577" s="15" t="str">
        <f t="shared" si="51"/>
        <v/>
      </c>
      <c r="I577" s="23" t="str">
        <f t="shared" si="52"/>
        <v/>
      </c>
      <c r="J577" s="13" t="str">
        <f t="shared" si="53"/>
        <v/>
      </c>
      <c r="K577" s="24" t="str">
        <f>IF(B577="","",TRIM(IF(COUNTIF('Registru borderouri'!$B$5:$B$504,B577)=0,"Borderou inexistent în registru. ","")&amp;IF(AND(D577&lt;&gt;"",E577=""),"Cod necunoscut. ","")&amp;IF(N(G577)&lt;=0,"Lipsește cantitatea. ","")&amp;IF(AND(J577&lt;&gt;"",COUNTIF('Registru borderouri'!$B$5:$B$504,B577)&gt;0),IF(J577&lt;&gt;INDEX('Registru borderouri'!$H$5:$H$504,MATCH(B577,'Registru borderouri'!$B$5:$B$504,0)),"Produs de alt tip decât borderoul. ",""),"")))</f>
        <v/>
      </c>
    </row>
    <row r="578" spans="1:11" x14ac:dyDescent="0.2">
      <c r="A578" s="1" t="str">
        <f t="shared" si="48"/>
        <v/>
      </c>
      <c r="B578" s="21"/>
      <c r="C578" s="22" t="str">
        <f>IF(B578="","",COUNTIF(INDEX($B:$B,5):B578,B578))</f>
        <v/>
      </c>
      <c r="D578" s="21"/>
      <c r="E578" s="13" t="str">
        <f t="shared" si="49"/>
        <v/>
      </c>
      <c r="F578" s="22" t="str">
        <f t="shared" si="50"/>
        <v/>
      </c>
      <c r="G578" s="14"/>
      <c r="H578" s="15" t="str">
        <f t="shared" si="51"/>
        <v/>
      </c>
      <c r="I578" s="23" t="str">
        <f t="shared" si="52"/>
        <v/>
      </c>
      <c r="J578" s="13" t="str">
        <f t="shared" si="53"/>
        <v/>
      </c>
      <c r="K578" s="24" t="str">
        <f>IF(B578="","",TRIM(IF(COUNTIF('Registru borderouri'!$B$5:$B$504,B578)=0,"Borderou inexistent în registru. ","")&amp;IF(AND(D578&lt;&gt;"",E578=""),"Cod necunoscut. ","")&amp;IF(N(G578)&lt;=0,"Lipsește cantitatea. ","")&amp;IF(AND(J578&lt;&gt;"",COUNTIF('Registru borderouri'!$B$5:$B$504,B578)&gt;0),IF(J578&lt;&gt;INDEX('Registru borderouri'!$H$5:$H$504,MATCH(B578,'Registru borderouri'!$B$5:$B$504,0)),"Produs de alt tip decât borderoul. ",""),"")))</f>
        <v/>
      </c>
    </row>
    <row r="579" spans="1:11" x14ac:dyDescent="0.2">
      <c r="A579" s="1" t="str">
        <f t="shared" si="48"/>
        <v/>
      </c>
      <c r="B579" s="21"/>
      <c r="C579" s="22" t="str">
        <f>IF(B579="","",COUNTIF(INDEX($B:$B,5):B579,B579))</f>
        <v/>
      </c>
      <c r="D579" s="21"/>
      <c r="E579" s="13" t="str">
        <f t="shared" si="49"/>
        <v/>
      </c>
      <c r="F579" s="22" t="str">
        <f t="shared" si="50"/>
        <v/>
      </c>
      <c r="G579" s="14"/>
      <c r="H579" s="15" t="str">
        <f t="shared" si="51"/>
        <v/>
      </c>
      <c r="I579" s="23" t="str">
        <f t="shared" si="52"/>
        <v/>
      </c>
      <c r="J579" s="13" t="str">
        <f t="shared" si="53"/>
        <v/>
      </c>
      <c r="K579" s="24" t="str">
        <f>IF(B579="","",TRIM(IF(COUNTIF('Registru borderouri'!$B$5:$B$504,B579)=0,"Borderou inexistent în registru. ","")&amp;IF(AND(D579&lt;&gt;"",E579=""),"Cod necunoscut. ","")&amp;IF(N(G579)&lt;=0,"Lipsește cantitatea. ","")&amp;IF(AND(J579&lt;&gt;"",COUNTIF('Registru borderouri'!$B$5:$B$504,B579)&gt;0),IF(J579&lt;&gt;INDEX('Registru borderouri'!$H$5:$H$504,MATCH(B579,'Registru borderouri'!$B$5:$B$504,0)),"Produs de alt tip decât borderoul. ",""),"")))</f>
        <v/>
      </c>
    </row>
    <row r="580" spans="1:11" x14ac:dyDescent="0.2">
      <c r="A580" s="1" t="str">
        <f t="shared" si="48"/>
        <v/>
      </c>
      <c r="B580" s="21"/>
      <c r="C580" s="22" t="str">
        <f>IF(B580="","",COUNTIF(INDEX($B:$B,5):B580,B580))</f>
        <v/>
      </c>
      <c r="D580" s="21"/>
      <c r="E580" s="13" t="str">
        <f t="shared" si="49"/>
        <v/>
      </c>
      <c r="F580" s="22" t="str">
        <f t="shared" si="50"/>
        <v/>
      </c>
      <c r="G580" s="14"/>
      <c r="H580" s="15" t="str">
        <f t="shared" si="51"/>
        <v/>
      </c>
      <c r="I580" s="23" t="str">
        <f t="shared" si="52"/>
        <v/>
      </c>
      <c r="J580" s="13" t="str">
        <f t="shared" si="53"/>
        <v/>
      </c>
      <c r="K580" s="24" t="str">
        <f>IF(B580="","",TRIM(IF(COUNTIF('Registru borderouri'!$B$5:$B$504,B580)=0,"Borderou inexistent în registru. ","")&amp;IF(AND(D580&lt;&gt;"",E580=""),"Cod necunoscut. ","")&amp;IF(N(G580)&lt;=0,"Lipsește cantitatea. ","")&amp;IF(AND(J580&lt;&gt;"",COUNTIF('Registru borderouri'!$B$5:$B$504,B580)&gt;0),IF(J580&lt;&gt;INDEX('Registru borderouri'!$H$5:$H$504,MATCH(B580,'Registru borderouri'!$B$5:$B$504,0)),"Produs de alt tip decât borderoul. ",""),"")))</f>
        <v/>
      </c>
    </row>
    <row r="581" spans="1:11" x14ac:dyDescent="0.2">
      <c r="A581" s="1" t="str">
        <f t="shared" ref="A581:A644" si="54">IF(B581="","",B581&amp;"|"&amp;C581)</f>
        <v/>
      </c>
      <c r="B581" s="21"/>
      <c r="C581" s="22" t="str">
        <f>IF(B581="","",COUNTIF(INDEX($B:$B,5):B581,B581))</f>
        <v/>
      </c>
      <c r="D581" s="21"/>
      <c r="E581" s="13" t="str">
        <f t="shared" ref="E581:E644" si="55">IF(D581="","",IFERROR(VLOOKUP(D581,Catalog,2,FALSE),""))</f>
        <v/>
      </c>
      <c r="F581" s="22" t="str">
        <f t="shared" ref="F581:F644" si="56">IF(D581="","",IFERROR(VLOOKUP(D581,Catalog,3,FALSE),""))</f>
        <v/>
      </c>
      <c r="G581" s="14"/>
      <c r="H581" s="15" t="str">
        <f t="shared" ref="H581:H644" si="57">IF(D581="","",IFERROR(VLOOKUP(D581,Catalog,4,FALSE),""))</f>
        <v/>
      </c>
      <c r="I581" s="23" t="str">
        <f t="shared" ref="I581:I644" si="58">IF(OR(N(G581)=0,N(H581)=0),"",ROUND(G581*H581,2))</f>
        <v/>
      </c>
      <c r="J581" s="13" t="str">
        <f t="shared" ref="J581:J644" si="59">IF(D581="","",IFERROR(VLOOKUP(D581,Catalog,5,FALSE),""))</f>
        <v/>
      </c>
      <c r="K581" s="24" t="str">
        <f>IF(B581="","",TRIM(IF(COUNTIF('Registru borderouri'!$B$5:$B$504,B581)=0,"Borderou inexistent în registru. ","")&amp;IF(AND(D581&lt;&gt;"",E581=""),"Cod necunoscut. ","")&amp;IF(N(G581)&lt;=0,"Lipsește cantitatea. ","")&amp;IF(AND(J581&lt;&gt;"",COUNTIF('Registru borderouri'!$B$5:$B$504,B581)&gt;0),IF(J581&lt;&gt;INDEX('Registru borderouri'!$H$5:$H$504,MATCH(B581,'Registru borderouri'!$B$5:$B$504,0)),"Produs de alt tip decât borderoul. ",""),"")))</f>
        <v/>
      </c>
    </row>
    <row r="582" spans="1:11" x14ac:dyDescent="0.2">
      <c r="A582" s="1" t="str">
        <f t="shared" si="54"/>
        <v/>
      </c>
      <c r="B582" s="21"/>
      <c r="C582" s="22" t="str">
        <f>IF(B582="","",COUNTIF(INDEX($B:$B,5):B582,B582))</f>
        <v/>
      </c>
      <c r="D582" s="21"/>
      <c r="E582" s="13" t="str">
        <f t="shared" si="55"/>
        <v/>
      </c>
      <c r="F582" s="22" t="str">
        <f t="shared" si="56"/>
        <v/>
      </c>
      <c r="G582" s="14"/>
      <c r="H582" s="15" t="str">
        <f t="shared" si="57"/>
        <v/>
      </c>
      <c r="I582" s="23" t="str">
        <f t="shared" si="58"/>
        <v/>
      </c>
      <c r="J582" s="13" t="str">
        <f t="shared" si="59"/>
        <v/>
      </c>
      <c r="K582" s="24" t="str">
        <f>IF(B582="","",TRIM(IF(COUNTIF('Registru borderouri'!$B$5:$B$504,B582)=0,"Borderou inexistent în registru. ","")&amp;IF(AND(D582&lt;&gt;"",E582=""),"Cod necunoscut. ","")&amp;IF(N(G582)&lt;=0,"Lipsește cantitatea. ","")&amp;IF(AND(J582&lt;&gt;"",COUNTIF('Registru borderouri'!$B$5:$B$504,B582)&gt;0),IF(J582&lt;&gt;INDEX('Registru borderouri'!$H$5:$H$504,MATCH(B582,'Registru borderouri'!$B$5:$B$504,0)),"Produs de alt tip decât borderoul. ",""),"")))</f>
        <v/>
      </c>
    </row>
    <row r="583" spans="1:11" x14ac:dyDescent="0.2">
      <c r="A583" s="1" t="str">
        <f t="shared" si="54"/>
        <v/>
      </c>
      <c r="B583" s="21"/>
      <c r="C583" s="22" t="str">
        <f>IF(B583="","",COUNTIF(INDEX($B:$B,5):B583,B583))</f>
        <v/>
      </c>
      <c r="D583" s="21"/>
      <c r="E583" s="13" t="str">
        <f t="shared" si="55"/>
        <v/>
      </c>
      <c r="F583" s="22" t="str">
        <f t="shared" si="56"/>
        <v/>
      </c>
      <c r="G583" s="14"/>
      <c r="H583" s="15" t="str">
        <f t="shared" si="57"/>
        <v/>
      </c>
      <c r="I583" s="23" t="str">
        <f t="shared" si="58"/>
        <v/>
      </c>
      <c r="J583" s="13" t="str">
        <f t="shared" si="59"/>
        <v/>
      </c>
      <c r="K583" s="24" t="str">
        <f>IF(B583="","",TRIM(IF(COUNTIF('Registru borderouri'!$B$5:$B$504,B583)=0,"Borderou inexistent în registru. ","")&amp;IF(AND(D583&lt;&gt;"",E583=""),"Cod necunoscut. ","")&amp;IF(N(G583)&lt;=0,"Lipsește cantitatea. ","")&amp;IF(AND(J583&lt;&gt;"",COUNTIF('Registru borderouri'!$B$5:$B$504,B583)&gt;0),IF(J583&lt;&gt;INDEX('Registru borderouri'!$H$5:$H$504,MATCH(B583,'Registru borderouri'!$B$5:$B$504,0)),"Produs de alt tip decât borderoul. ",""),"")))</f>
        <v/>
      </c>
    </row>
    <row r="584" spans="1:11" x14ac:dyDescent="0.2">
      <c r="A584" s="1" t="str">
        <f t="shared" si="54"/>
        <v/>
      </c>
      <c r="B584" s="21"/>
      <c r="C584" s="22" t="str">
        <f>IF(B584="","",COUNTIF(INDEX($B:$B,5):B584,B584))</f>
        <v/>
      </c>
      <c r="D584" s="21"/>
      <c r="E584" s="13" t="str">
        <f t="shared" si="55"/>
        <v/>
      </c>
      <c r="F584" s="22" t="str">
        <f t="shared" si="56"/>
        <v/>
      </c>
      <c r="G584" s="14"/>
      <c r="H584" s="15" t="str">
        <f t="shared" si="57"/>
        <v/>
      </c>
      <c r="I584" s="23" t="str">
        <f t="shared" si="58"/>
        <v/>
      </c>
      <c r="J584" s="13" t="str">
        <f t="shared" si="59"/>
        <v/>
      </c>
      <c r="K584" s="24" t="str">
        <f>IF(B584="","",TRIM(IF(COUNTIF('Registru borderouri'!$B$5:$B$504,B584)=0,"Borderou inexistent în registru. ","")&amp;IF(AND(D584&lt;&gt;"",E584=""),"Cod necunoscut. ","")&amp;IF(N(G584)&lt;=0,"Lipsește cantitatea. ","")&amp;IF(AND(J584&lt;&gt;"",COUNTIF('Registru borderouri'!$B$5:$B$504,B584)&gt;0),IF(J584&lt;&gt;INDEX('Registru borderouri'!$H$5:$H$504,MATCH(B584,'Registru borderouri'!$B$5:$B$504,0)),"Produs de alt tip decât borderoul. ",""),"")))</f>
        <v/>
      </c>
    </row>
    <row r="585" spans="1:11" x14ac:dyDescent="0.2">
      <c r="A585" s="1" t="str">
        <f t="shared" si="54"/>
        <v/>
      </c>
      <c r="B585" s="21"/>
      <c r="C585" s="22" t="str">
        <f>IF(B585="","",COUNTIF(INDEX($B:$B,5):B585,B585))</f>
        <v/>
      </c>
      <c r="D585" s="21"/>
      <c r="E585" s="13" t="str">
        <f t="shared" si="55"/>
        <v/>
      </c>
      <c r="F585" s="22" t="str">
        <f t="shared" si="56"/>
        <v/>
      </c>
      <c r="G585" s="14"/>
      <c r="H585" s="15" t="str">
        <f t="shared" si="57"/>
        <v/>
      </c>
      <c r="I585" s="23" t="str">
        <f t="shared" si="58"/>
        <v/>
      </c>
      <c r="J585" s="13" t="str">
        <f t="shared" si="59"/>
        <v/>
      </c>
      <c r="K585" s="24" t="str">
        <f>IF(B585="","",TRIM(IF(COUNTIF('Registru borderouri'!$B$5:$B$504,B585)=0,"Borderou inexistent în registru. ","")&amp;IF(AND(D585&lt;&gt;"",E585=""),"Cod necunoscut. ","")&amp;IF(N(G585)&lt;=0,"Lipsește cantitatea. ","")&amp;IF(AND(J585&lt;&gt;"",COUNTIF('Registru borderouri'!$B$5:$B$504,B585)&gt;0),IF(J585&lt;&gt;INDEX('Registru borderouri'!$H$5:$H$504,MATCH(B585,'Registru borderouri'!$B$5:$B$504,0)),"Produs de alt tip decât borderoul. ",""),"")))</f>
        <v/>
      </c>
    </row>
    <row r="586" spans="1:11" x14ac:dyDescent="0.2">
      <c r="A586" s="1" t="str">
        <f t="shared" si="54"/>
        <v/>
      </c>
      <c r="B586" s="21"/>
      <c r="C586" s="22" t="str">
        <f>IF(B586="","",COUNTIF(INDEX($B:$B,5):B586,B586))</f>
        <v/>
      </c>
      <c r="D586" s="21"/>
      <c r="E586" s="13" t="str">
        <f t="shared" si="55"/>
        <v/>
      </c>
      <c r="F586" s="22" t="str">
        <f t="shared" si="56"/>
        <v/>
      </c>
      <c r="G586" s="14"/>
      <c r="H586" s="15" t="str">
        <f t="shared" si="57"/>
        <v/>
      </c>
      <c r="I586" s="23" t="str">
        <f t="shared" si="58"/>
        <v/>
      </c>
      <c r="J586" s="13" t="str">
        <f t="shared" si="59"/>
        <v/>
      </c>
      <c r="K586" s="24" t="str">
        <f>IF(B586="","",TRIM(IF(COUNTIF('Registru borderouri'!$B$5:$B$504,B586)=0,"Borderou inexistent în registru. ","")&amp;IF(AND(D586&lt;&gt;"",E586=""),"Cod necunoscut. ","")&amp;IF(N(G586)&lt;=0,"Lipsește cantitatea. ","")&amp;IF(AND(J586&lt;&gt;"",COUNTIF('Registru borderouri'!$B$5:$B$504,B586)&gt;0),IF(J586&lt;&gt;INDEX('Registru borderouri'!$H$5:$H$504,MATCH(B586,'Registru borderouri'!$B$5:$B$504,0)),"Produs de alt tip decât borderoul. ",""),"")))</f>
        <v/>
      </c>
    </row>
    <row r="587" spans="1:11" x14ac:dyDescent="0.2">
      <c r="A587" s="1" t="str">
        <f t="shared" si="54"/>
        <v/>
      </c>
      <c r="B587" s="21"/>
      <c r="C587" s="22" t="str">
        <f>IF(B587="","",COUNTIF(INDEX($B:$B,5):B587,B587))</f>
        <v/>
      </c>
      <c r="D587" s="21"/>
      <c r="E587" s="13" t="str">
        <f t="shared" si="55"/>
        <v/>
      </c>
      <c r="F587" s="22" t="str">
        <f t="shared" si="56"/>
        <v/>
      </c>
      <c r="G587" s="14"/>
      <c r="H587" s="15" t="str">
        <f t="shared" si="57"/>
        <v/>
      </c>
      <c r="I587" s="23" t="str">
        <f t="shared" si="58"/>
        <v/>
      </c>
      <c r="J587" s="13" t="str">
        <f t="shared" si="59"/>
        <v/>
      </c>
      <c r="K587" s="24" t="str">
        <f>IF(B587="","",TRIM(IF(COUNTIF('Registru borderouri'!$B$5:$B$504,B587)=0,"Borderou inexistent în registru. ","")&amp;IF(AND(D587&lt;&gt;"",E587=""),"Cod necunoscut. ","")&amp;IF(N(G587)&lt;=0,"Lipsește cantitatea. ","")&amp;IF(AND(J587&lt;&gt;"",COUNTIF('Registru borderouri'!$B$5:$B$504,B587)&gt;0),IF(J587&lt;&gt;INDEX('Registru borderouri'!$H$5:$H$504,MATCH(B587,'Registru borderouri'!$B$5:$B$504,0)),"Produs de alt tip decât borderoul. ",""),"")))</f>
        <v/>
      </c>
    </row>
    <row r="588" spans="1:11" x14ac:dyDescent="0.2">
      <c r="A588" s="1" t="str">
        <f t="shared" si="54"/>
        <v/>
      </c>
      <c r="B588" s="21"/>
      <c r="C588" s="22" t="str">
        <f>IF(B588="","",COUNTIF(INDEX($B:$B,5):B588,B588))</f>
        <v/>
      </c>
      <c r="D588" s="21"/>
      <c r="E588" s="13" t="str">
        <f t="shared" si="55"/>
        <v/>
      </c>
      <c r="F588" s="22" t="str">
        <f t="shared" si="56"/>
        <v/>
      </c>
      <c r="G588" s="14"/>
      <c r="H588" s="15" t="str">
        <f t="shared" si="57"/>
        <v/>
      </c>
      <c r="I588" s="23" t="str">
        <f t="shared" si="58"/>
        <v/>
      </c>
      <c r="J588" s="13" t="str">
        <f t="shared" si="59"/>
        <v/>
      </c>
      <c r="K588" s="24" t="str">
        <f>IF(B588="","",TRIM(IF(COUNTIF('Registru borderouri'!$B$5:$B$504,B588)=0,"Borderou inexistent în registru. ","")&amp;IF(AND(D588&lt;&gt;"",E588=""),"Cod necunoscut. ","")&amp;IF(N(G588)&lt;=0,"Lipsește cantitatea. ","")&amp;IF(AND(J588&lt;&gt;"",COUNTIF('Registru borderouri'!$B$5:$B$504,B588)&gt;0),IF(J588&lt;&gt;INDEX('Registru borderouri'!$H$5:$H$504,MATCH(B588,'Registru borderouri'!$B$5:$B$504,0)),"Produs de alt tip decât borderoul. ",""),"")))</f>
        <v/>
      </c>
    </row>
    <row r="589" spans="1:11" x14ac:dyDescent="0.2">
      <c r="A589" s="1" t="str">
        <f t="shared" si="54"/>
        <v/>
      </c>
      <c r="B589" s="21"/>
      <c r="C589" s="22" t="str">
        <f>IF(B589="","",COUNTIF(INDEX($B:$B,5):B589,B589))</f>
        <v/>
      </c>
      <c r="D589" s="21"/>
      <c r="E589" s="13" t="str">
        <f t="shared" si="55"/>
        <v/>
      </c>
      <c r="F589" s="22" t="str">
        <f t="shared" si="56"/>
        <v/>
      </c>
      <c r="G589" s="14"/>
      <c r="H589" s="15" t="str">
        <f t="shared" si="57"/>
        <v/>
      </c>
      <c r="I589" s="23" t="str">
        <f t="shared" si="58"/>
        <v/>
      </c>
      <c r="J589" s="13" t="str">
        <f t="shared" si="59"/>
        <v/>
      </c>
      <c r="K589" s="24" t="str">
        <f>IF(B589="","",TRIM(IF(COUNTIF('Registru borderouri'!$B$5:$B$504,B589)=0,"Borderou inexistent în registru. ","")&amp;IF(AND(D589&lt;&gt;"",E589=""),"Cod necunoscut. ","")&amp;IF(N(G589)&lt;=0,"Lipsește cantitatea. ","")&amp;IF(AND(J589&lt;&gt;"",COUNTIF('Registru borderouri'!$B$5:$B$504,B589)&gt;0),IF(J589&lt;&gt;INDEX('Registru borderouri'!$H$5:$H$504,MATCH(B589,'Registru borderouri'!$B$5:$B$504,0)),"Produs de alt tip decât borderoul. ",""),"")))</f>
        <v/>
      </c>
    </row>
    <row r="590" spans="1:11" x14ac:dyDescent="0.2">
      <c r="A590" s="1" t="str">
        <f t="shared" si="54"/>
        <v/>
      </c>
      <c r="B590" s="21"/>
      <c r="C590" s="22" t="str">
        <f>IF(B590="","",COUNTIF(INDEX($B:$B,5):B590,B590))</f>
        <v/>
      </c>
      <c r="D590" s="21"/>
      <c r="E590" s="13" t="str">
        <f t="shared" si="55"/>
        <v/>
      </c>
      <c r="F590" s="22" t="str">
        <f t="shared" si="56"/>
        <v/>
      </c>
      <c r="G590" s="14"/>
      <c r="H590" s="15" t="str">
        <f t="shared" si="57"/>
        <v/>
      </c>
      <c r="I590" s="23" t="str">
        <f t="shared" si="58"/>
        <v/>
      </c>
      <c r="J590" s="13" t="str">
        <f t="shared" si="59"/>
        <v/>
      </c>
      <c r="K590" s="24" t="str">
        <f>IF(B590="","",TRIM(IF(COUNTIF('Registru borderouri'!$B$5:$B$504,B590)=0,"Borderou inexistent în registru. ","")&amp;IF(AND(D590&lt;&gt;"",E590=""),"Cod necunoscut. ","")&amp;IF(N(G590)&lt;=0,"Lipsește cantitatea. ","")&amp;IF(AND(J590&lt;&gt;"",COUNTIF('Registru borderouri'!$B$5:$B$504,B590)&gt;0),IF(J590&lt;&gt;INDEX('Registru borderouri'!$H$5:$H$504,MATCH(B590,'Registru borderouri'!$B$5:$B$504,0)),"Produs de alt tip decât borderoul. ",""),"")))</f>
        <v/>
      </c>
    </row>
    <row r="591" spans="1:11" x14ac:dyDescent="0.2">
      <c r="A591" s="1" t="str">
        <f t="shared" si="54"/>
        <v/>
      </c>
      <c r="B591" s="21"/>
      <c r="C591" s="22" t="str">
        <f>IF(B591="","",COUNTIF(INDEX($B:$B,5):B591,B591))</f>
        <v/>
      </c>
      <c r="D591" s="21"/>
      <c r="E591" s="13" t="str">
        <f t="shared" si="55"/>
        <v/>
      </c>
      <c r="F591" s="22" t="str">
        <f t="shared" si="56"/>
        <v/>
      </c>
      <c r="G591" s="14"/>
      <c r="H591" s="15" t="str">
        <f t="shared" si="57"/>
        <v/>
      </c>
      <c r="I591" s="23" t="str">
        <f t="shared" si="58"/>
        <v/>
      </c>
      <c r="J591" s="13" t="str">
        <f t="shared" si="59"/>
        <v/>
      </c>
      <c r="K591" s="24" t="str">
        <f>IF(B591="","",TRIM(IF(COUNTIF('Registru borderouri'!$B$5:$B$504,B591)=0,"Borderou inexistent în registru. ","")&amp;IF(AND(D591&lt;&gt;"",E591=""),"Cod necunoscut. ","")&amp;IF(N(G591)&lt;=0,"Lipsește cantitatea. ","")&amp;IF(AND(J591&lt;&gt;"",COUNTIF('Registru borderouri'!$B$5:$B$504,B591)&gt;0),IF(J591&lt;&gt;INDEX('Registru borderouri'!$H$5:$H$504,MATCH(B591,'Registru borderouri'!$B$5:$B$504,0)),"Produs de alt tip decât borderoul. ",""),"")))</f>
        <v/>
      </c>
    </row>
    <row r="592" spans="1:11" x14ac:dyDescent="0.2">
      <c r="A592" s="1" t="str">
        <f t="shared" si="54"/>
        <v/>
      </c>
      <c r="B592" s="21"/>
      <c r="C592" s="22" t="str">
        <f>IF(B592="","",COUNTIF(INDEX($B:$B,5):B592,B592))</f>
        <v/>
      </c>
      <c r="D592" s="21"/>
      <c r="E592" s="13" t="str">
        <f t="shared" si="55"/>
        <v/>
      </c>
      <c r="F592" s="22" t="str">
        <f t="shared" si="56"/>
        <v/>
      </c>
      <c r="G592" s="14"/>
      <c r="H592" s="15" t="str">
        <f t="shared" si="57"/>
        <v/>
      </c>
      <c r="I592" s="23" t="str">
        <f t="shared" si="58"/>
        <v/>
      </c>
      <c r="J592" s="13" t="str">
        <f t="shared" si="59"/>
        <v/>
      </c>
      <c r="K592" s="24" t="str">
        <f>IF(B592="","",TRIM(IF(COUNTIF('Registru borderouri'!$B$5:$B$504,B592)=0,"Borderou inexistent în registru. ","")&amp;IF(AND(D592&lt;&gt;"",E592=""),"Cod necunoscut. ","")&amp;IF(N(G592)&lt;=0,"Lipsește cantitatea. ","")&amp;IF(AND(J592&lt;&gt;"",COUNTIF('Registru borderouri'!$B$5:$B$504,B592)&gt;0),IF(J592&lt;&gt;INDEX('Registru borderouri'!$H$5:$H$504,MATCH(B592,'Registru borderouri'!$B$5:$B$504,0)),"Produs de alt tip decât borderoul. ",""),"")))</f>
        <v/>
      </c>
    </row>
    <row r="593" spans="1:11" x14ac:dyDescent="0.2">
      <c r="A593" s="1" t="str">
        <f t="shared" si="54"/>
        <v/>
      </c>
      <c r="B593" s="21"/>
      <c r="C593" s="22" t="str">
        <f>IF(B593="","",COUNTIF(INDEX($B:$B,5):B593,B593))</f>
        <v/>
      </c>
      <c r="D593" s="21"/>
      <c r="E593" s="13" t="str">
        <f t="shared" si="55"/>
        <v/>
      </c>
      <c r="F593" s="22" t="str">
        <f t="shared" si="56"/>
        <v/>
      </c>
      <c r="G593" s="14"/>
      <c r="H593" s="15" t="str">
        <f t="shared" si="57"/>
        <v/>
      </c>
      <c r="I593" s="23" t="str">
        <f t="shared" si="58"/>
        <v/>
      </c>
      <c r="J593" s="13" t="str">
        <f t="shared" si="59"/>
        <v/>
      </c>
      <c r="K593" s="24" t="str">
        <f>IF(B593="","",TRIM(IF(COUNTIF('Registru borderouri'!$B$5:$B$504,B593)=0,"Borderou inexistent în registru. ","")&amp;IF(AND(D593&lt;&gt;"",E593=""),"Cod necunoscut. ","")&amp;IF(N(G593)&lt;=0,"Lipsește cantitatea. ","")&amp;IF(AND(J593&lt;&gt;"",COUNTIF('Registru borderouri'!$B$5:$B$504,B593)&gt;0),IF(J593&lt;&gt;INDEX('Registru borderouri'!$H$5:$H$504,MATCH(B593,'Registru borderouri'!$B$5:$B$504,0)),"Produs de alt tip decât borderoul. ",""),"")))</f>
        <v/>
      </c>
    </row>
    <row r="594" spans="1:11" x14ac:dyDescent="0.2">
      <c r="A594" s="1" t="str">
        <f t="shared" si="54"/>
        <v/>
      </c>
      <c r="B594" s="21"/>
      <c r="C594" s="22" t="str">
        <f>IF(B594="","",COUNTIF(INDEX($B:$B,5):B594,B594))</f>
        <v/>
      </c>
      <c r="D594" s="21"/>
      <c r="E594" s="13" t="str">
        <f t="shared" si="55"/>
        <v/>
      </c>
      <c r="F594" s="22" t="str">
        <f t="shared" si="56"/>
        <v/>
      </c>
      <c r="G594" s="14"/>
      <c r="H594" s="15" t="str">
        <f t="shared" si="57"/>
        <v/>
      </c>
      <c r="I594" s="23" t="str">
        <f t="shared" si="58"/>
        <v/>
      </c>
      <c r="J594" s="13" t="str">
        <f t="shared" si="59"/>
        <v/>
      </c>
      <c r="K594" s="24" t="str">
        <f>IF(B594="","",TRIM(IF(COUNTIF('Registru borderouri'!$B$5:$B$504,B594)=0,"Borderou inexistent în registru. ","")&amp;IF(AND(D594&lt;&gt;"",E594=""),"Cod necunoscut. ","")&amp;IF(N(G594)&lt;=0,"Lipsește cantitatea. ","")&amp;IF(AND(J594&lt;&gt;"",COUNTIF('Registru borderouri'!$B$5:$B$504,B594)&gt;0),IF(J594&lt;&gt;INDEX('Registru borderouri'!$H$5:$H$504,MATCH(B594,'Registru borderouri'!$B$5:$B$504,0)),"Produs de alt tip decât borderoul. ",""),"")))</f>
        <v/>
      </c>
    </row>
    <row r="595" spans="1:11" x14ac:dyDescent="0.2">
      <c r="A595" s="1" t="str">
        <f t="shared" si="54"/>
        <v/>
      </c>
      <c r="B595" s="21"/>
      <c r="C595" s="22" t="str">
        <f>IF(B595="","",COUNTIF(INDEX($B:$B,5):B595,B595))</f>
        <v/>
      </c>
      <c r="D595" s="21"/>
      <c r="E595" s="13" t="str">
        <f t="shared" si="55"/>
        <v/>
      </c>
      <c r="F595" s="22" t="str">
        <f t="shared" si="56"/>
        <v/>
      </c>
      <c r="G595" s="14"/>
      <c r="H595" s="15" t="str">
        <f t="shared" si="57"/>
        <v/>
      </c>
      <c r="I595" s="23" t="str">
        <f t="shared" si="58"/>
        <v/>
      </c>
      <c r="J595" s="13" t="str">
        <f t="shared" si="59"/>
        <v/>
      </c>
      <c r="K595" s="24" t="str">
        <f>IF(B595="","",TRIM(IF(COUNTIF('Registru borderouri'!$B$5:$B$504,B595)=0,"Borderou inexistent în registru. ","")&amp;IF(AND(D595&lt;&gt;"",E595=""),"Cod necunoscut. ","")&amp;IF(N(G595)&lt;=0,"Lipsește cantitatea. ","")&amp;IF(AND(J595&lt;&gt;"",COUNTIF('Registru borderouri'!$B$5:$B$504,B595)&gt;0),IF(J595&lt;&gt;INDEX('Registru borderouri'!$H$5:$H$504,MATCH(B595,'Registru borderouri'!$B$5:$B$504,0)),"Produs de alt tip decât borderoul. ",""),"")))</f>
        <v/>
      </c>
    </row>
    <row r="596" spans="1:11" x14ac:dyDescent="0.2">
      <c r="A596" s="1" t="str">
        <f t="shared" si="54"/>
        <v/>
      </c>
      <c r="B596" s="21"/>
      <c r="C596" s="22" t="str">
        <f>IF(B596="","",COUNTIF(INDEX($B:$B,5):B596,B596))</f>
        <v/>
      </c>
      <c r="D596" s="21"/>
      <c r="E596" s="13" t="str">
        <f t="shared" si="55"/>
        <v/>
      </c>
      <c r="F596" s="22" t="str">
        <f t="shared" si="56"/>
        <v/>
      </c>
      <c r="G596" s="14"/>
      <c r="H596" s="15" t="str">
        <f t="shared" si="57"/>
        <v/>
      </c>
      <c r="I596" s="23" t="str">
        <f t="shared" si="58"/>
        <v/>
      </c>
      <c r="J596" s="13" t="str">
        <f t="shared" si="59"/>
        <v/>
      </c>
      <c r="K596" s="24" t="str">
        <f>IF(B596="","",TRIM(IF(COUNTIF('Registru borderouri'!$B$5:$B$504,B596)=0,"Borderou inexistent în registru. ","")&amp;IF(AND(D596&lt;&gt;"",E596=""),"Cod necunoscut. ","")&amp;IF(N(G596)&lt;=0,"Lipsește cantitatea. ","")&amp;IF(AND(J596&lt;&gt;"",COUNTIF('Registru borderouri'!$B$5:$B$504,B596)&gt;0),IF(J596&lt;&gt;INDEX('Registru borderouri'!$H$5:$H$504,MATCH(B596,'Registru borderouri'!$B$5:$B$504,0)),"Produs de alt tip decât borderoul. ",""),"")))</f>
        <v/>
      </c>
    </row>
    <row r="597" spans="1:11" x14ac:dyDescent="0.2">
      <c r="A597" s="1" t="str">
        <f t="shared" si="54"/>
        <v/>
      </c>
      <c r="B597" s="21"/>
      <c r="C597" s="22" t="str">
        <f>IF(B597="","",COUNTIF(INDEX($B:$B,5):B597,B597))</f>
        <v/>
      </c>
      <c r="D597" s="21"/>
      <c r="E597" s="13" t="str">
        <f t="shared" si="55"/>
        <v/>
      </c>
      <c r="F597" s="22" t="str">
        <f t="shared" si="56"/>
        <v/>
      </c>
      <c r="G597" s="14"/>
      <c r="H597" s="15" t="str">
        <f t="shared" si="57"/>
        <v/>
      </c>
      <c r="I597" s="23" t="str">
        <f t="shared" si="58"/>
        <v/>
      </c>
      <c r="J597" s="13" t="str">
        <f t="shared" si="59"/>
        <v/>
      </c>
      <c r="K597" s="24" t="str">
        <f>IF(B597="","",TRIM(IF(COUNTIF('Registru borderouri'!$B$5:$B$504,B597)=0,"Borderou inexistent în registru. ","")&amp;IF(AND(D597&lt;&gt;"",E597=""),"Cod necunoscut. ","")&amp;IF(N(G597)&lt;=0,"Lipsește cantitatea. ","")&amp;IF(AND(J597&lt;&gt;"",COUNTIF('Registru borderouri'!$B$5:$B$504,B597)&gt;0),IF(J597&lt;&gt;INDEX('Registru borderouri'!$H$5:$H$504,MATCH(B597,'Registru borderouri'!$B$5:$B$504,0)),"Produs de alt tip decât borderoul. ",""),"")))</f>
        <v/>
      </c>
    </row>
    <row r="598" spans="1:11" x14ac:dyDescent="0.2">
      <c r="A598" s="1" t="str">
        <f t="shared" si="54"/>
        <v/>
      </c>
      <c r="B598" s="21"/>
      <c r="C598" s="22" t="str">
        <f>IF(B598="","",COUNTIF(INDEX($B:$B,5):B598,B598))</f>
        <v/>
      </c>
      <c r="D598" s="21"/>
      <c r="E598" s="13" t="str">
        <f t="shared" si="55"/>
        <v/>
      </c>
      <c r="F598" s="22" t="str">
        <f t="shared" si="56"/>
        <v/>
      </c>
      <c r="G598" s="14"/>
      <c r="H598" s="15" t="str">
        <f t="shared" si="57"/>
        <v/>
      </c>
      <c r="I598" s="23" t="str">
        <f t="shared" si="58"/>
        <v/>
      </c>
      <c r="J598" s="13" t="str">
        <f t="shared" si="59"/>
        <v/>
      </c>
      <c r="K598" s="24" t="str">
        <f>IF(B598="","",TRIM(IF(COUNTIF('Registru borderouri'!$B$5:$B$504,B598)=0,"Borderou inexistent în registru. ","")&amp;IF(AND(D598&lt;&gt;"",E598=""),"Cod necunoscut. ","")&amp;IF(N(G598)&lt;=0,"Lipsește cantitatea. ","")&amp;IF(AND(J598&lt;&gt;"",COUNTIF('Registru borderouri'!$B$5:$B$504,B598)&gt;0),IF(J598&lt;&gt;INDEX('Registru borderouri'!$H$5:$H$504,MATCH(B598,'Registru borderouri'!$B$5:$B$504,0)),"Produs de alt tip decât borderoul. ",""),"")))</f>
        <v/>
      </c>
    </row>
    <row r="599" spans="1:11" x14ac:dyDescent="0.2">
      <c r="A599" s="1" t="str">
        <f t="shared" si="54"/>
        <v/>
      </c>
      <c r="B599" s="21"/>
      <c r="C599" s="22" t="str">
        <f>IF(B599="","",COUNTIF(INDEX($B:$B,5):B599,B599))</f>
        <v/>
      </c>
      <c r="D599" s="21"/>
      <c r="E599" s="13" t="str">
        <f t="shared" si="55"/>
        <v/>
      </c>
      <c r="F599" s="22" t="str">
        <f t="shared" si="56"/>
        <v/>
      </c>
      <c r="G599" s="14"/>
      <c r="H599" s="15" t="str">
        <f t="shared" si="57"/>
        <v/>
      </c>
      <c r="I599" s="23" t="str">
        <f t="shared" si="58"/>
        <v/>
      </c>
      <c r="J599" s="13" t="str">
        <f t="shared" si="59"/>
        <v/>
      </c>
      <c r="K599" s="24" t="str">
        <f>IF(B599="","",TRIM(IF(COUNTIF('Registru borderouri'!$B$5:$B$504,B599)=0,"Borderou inexistent în registru. ","")&amp;IF(AND(D599&lt;&gt;"",E599=""),"Cod necunoscut. ","")&amp;IF(N(G599)&lt;=0,"Lipsește cantitatea. ","")&amp;IF(AND(J599&lt;&gt;"",COUNTIF('Registru borderouri'!$B$5:$B$504,B599)&gt;0),IF(J599&lt;&gt;INDEX('Registru borderouri'!$H$5:$H$504,MATCH(B599,'Registru borderouri'!$B$5:$B$504,0)),"Produs de alt tip decât borderoul. ",""),"")))</f>
        <v/>
      </c>
    </row>
    <row r="600" spans="1:11" x14ac:dyDescent="0.2">
      <c r="A600" s="1" t="str">
        <f t="shared" si="54"/>
        <v/>
      </c>
      <c r="B600" s="21"/>
      <c r="C600" s="22" t="str">
        <f>IF(B600="","",COUNTIF(INDEX($B:$B,5):B600,B600))</f>
        <v/>
      </c>
      <c r="D600" s="21"/>
      <c r="E600" s="13" t="str">
        <f t="shared" si="55"/>
        <v/>
      </c>
      <c r="F600" s="22" t="str">
        <f t="shared" si="56"/>
        <v/>
      </c>
      <c r="G600" s="14"/>
      <c r="H600" s="15" t="str">
        <f t="shared" si="57"/>
        <v/>
      </c>
      <c r="I600" s="23" t="str">
        <f t="shared" si="58"/>
        <v/>
      </c>
      <c r="J600" s="13" t="str">
        <f t="shared" si="59"/>
        <v/>
      </c>
      <c r="K600" s="24" t="str">
        <f>IF(B600="","",TRIM(IF(COUNTIF('Registru borderouri'!$B$5:$B$504,B600)=0,"Borderou inexistent în registru. ","")&amp;IF(AND(D600&lt;&gt;"",E600=""),"Cod necunoscut. ","")&amp;IF(N(G600)&lt;=0,"Lipsește cantitatea. ","")&amp;IF(AND(J600&lt;&gt;"",COUNTIF('Registru borderouri'!$B$5:$B$504,B600)&gt;0),IF(J600&lt;&gt;INDEX('Registru borderouri'!$H$5:$H$504,MATCH(B600,'Registru borderouri'!$B$5:$B$504,0)),"Produs de alt tip decât borderoul. ",""),"")))</f>
        <v/>
      </c>
    </row>
    <row r="601" spans="1:11" x14ac:dyDescent="0.2">
      <c r="A601" s="1" t="str">
        <f t="shared" si="54"/>
        <v/>
      </c>
      <c r="B601" s="21"/>
      <c r="C601" s="22" t="str">
        <f>IF(B601="","",COUNTIF(INDEX($B:$B,5):B601,B601))</f>
        <v/>
      </c>
      <c r="D601" s="21"/>
      <c r="E601" s="13" t="str">
        <f t="shared" si="55"/>
        <v/>
      </c>
      <c r="F601" s="22" t="str">
        <f t="shared" si="56"/>
        <v/>
      </c>
      <c r="G601" s="14"/>
      <c r="H601" s="15" t="str">
        <f t="shared" si="57"/>
        <v/>
      </c>
      <c r="I601" s="23" t="str">
        <f t="shared" si="58"/>
        <v/>
      </c>
      <c r="J601" s="13" t="str">
        <f t="shared" si="59"/>
        <v/>
      </c>
      <c r="K601" s="24" t="str">
        <f>IF(B601="","",TRIM(IF(COUNTIF('Registru borderouri'!$B$5:$B$504,B601)=0,"Borderou inexistent în registru. ","")&amp;IF(AND(D601&lt;&gt;"",E601=""),"Cod necunoscut. ","")&amp;IF(N(G601)&lt;=0,"Lipsește cantitatea. ","")&amp;IF(AND(J601&lt;&gt;"",COUNTIF('Registru borderouri'!$B$5:$B$504,B601)&gt;0),IF(J601&lt;&gt;INDEX('Registru borderouri'!$H$5:$H$504,MATCH(B601,'Registru borderouri'!$B$5:$B$504,0)),"Produs de alt tip decât borderoul. ",""),"")))</f>
        <v/>
      </c>
    </row>
    <row r="602" spans="1:11" x14ac:dyDescent="0.2">
      <c r="A602" s="1" t="str">
        <f t="shared" si="54"/>
        <v/>
      </c>
      <c r="B602" s="21"/>
      <c r="C602" s="22" t="str">
        <f>IF(B602="","",COUNTIF(INDEX($B:$B,5):B602,B602))</f>
        <v/>
      </c>
      <c r="D602" s="21"/>
      <c r="E602" s="13" t="str">
        <f t="shared" si="55"/>
        <v/>
      </c>
      <c r="F602" s="22" t="str">
        <f t="shared" si="56"/>
        <v/>
      </c>
      <c r="G602" s="14"/>
      <c r="H602" s="15" t="str">
        <f t="shared" si="57"/>
        <v/>
      </c>
      <c r="I602" s="23" t="str">
        <f t="shared" si="58"/>
        <v/>
      </c>
      <c r="J602" s="13" t="str">
        <f t="shared" si="59"/>
        <v/>
      </c>
      <c r="K602" s="24" t="str">
        <f>IF(B602="","",TRIM(IF(COUNTIF('Registru borderouri'!$B$5:$B$504,B602)=0,"Borderou inexistent în registru. ","")&amp;IF(AND(D602&lt;&gt;"",E602=""),"Cod necunoscut. ","")&amp;IF(N(G602)&lt;=0,"Lipsește cantitatea. ","")&amp;IF(AND(J602&lt;&gt;"",COUNTIF('Registru borderouri'!$B$5:$B$504,B602)&gt;0),IF(J602&lt;&gt;INDEX('Registru borderouri'!$H$5:$H$504,MATCH(B602,'Registru borderouri'!$B$5:$B$504,0)),"Produs de alt tip decât borderoul. ",""),"")))</f>
        <v/>
      </c>
    </row>
    <row r="603" spans="1:11" x14ac:dyDescent="0.2">
      <c r="A603" s="1" t="str">
        <f t="shared" si="54"/>
        <v/>
      </c>
      <c r="B603" s="21"/>
      <c r="C603" s="22" t="str">
        <f>IF(B603="","",COUNTIF(INDEX($B:$B,5):B603,B603))</f>
        <v/>
      </c>
      <c r="D603" s="21"/>
      <c r="E603" s="13" t="str">
        <f t="shared" si="55"/>
        <v/>
      </c>
      <c r="F603" s="22" t="str">
        <f t="shared" si="56"/>
        <v/>
      </c>
      <c r="G603" s="14"/>
      <c r="H603" s="15" t="str">
        <f t="shared" si="57"/>
        <v/>
      </c>
      <c r="I603" s="23" t="str">
        <f t="shared" si="58"/>
        <v/>
      </c>
      <c r="J603" s="13" t="str">
        <f t="shared" si="59"/>
        <v/>
      </c>
      <c r="K603" s="24" t="str">
        <f>IF(B603="","",TRIM(IF(COUNTIF('Registru borderouri'!$B$5:$B$504,B603)=0,"Borderou inexistent în registru. ","")&amp;IF(AND(D603&lt;&gt;"",E603=""),"Cod necunoscut. ","")&amp;IF(N(G603)&lt;=0,"Lipsește cantitatea. ","")&amp;IF(AND(J603&lt;&gt;"",COUNTIF('Registru borderouri'!$B$5:$B$504,B603)&gt;0),IF(J603&lt;&gt;INDEX('Registru borderouri'!$H$5:$H$504,MATCH(B603,'Registru borderouri'!$B$5:$B$504,0)),"Produs de alt tip decât borderoul. ",""),"")))</f>
        <v/>
      </c>
    </row>
    <row r="604" spans="1:11" x14ac:dyDescent="0.2">
      <c r="A604" s="1" t="str">
        <f t="shared" si="54"/>
        <v/>
      </c>
      <c r="B604" s="21"/>
      <c r="C604" s="22" t="str">
        <f>IF(B604="","",COUNTIF(INDEX($B:$B,5):B604,B604))</f>
        <v/>
      </c>
      <c r="D604" s="21"/>
      <c r="E604" s="13" t="str">
        <f t="shared" si="55"/>
        <v/>
      </c>
      <c r="F604" s="22" t="str">
        <f t="shared" si="56"/>
        <v/>
      </c>
      <c r="G604" s="14"/>
      <c r="H604" s="15" t="str">
        <f t="shared" si="57"/>
        <v/>
      </c>
      <c r="I604" s="23" t="str">
        <f t="shared" si="58"/>
        <v/>
      </c>
      <c r="J604" s="13" t="str">
        <f t="shared" si="59"/>
        <v/>
      </c>
      <c r="K604" s="24" t="str">
        <f>IF(B604="","",TRIM(IF(COUNTIF('Registru borderouri'!$B$5:$B$504,B604)=0,"Borderou inexistent în registru. ","")&amp;IF(AND(D604&lt;&gt;"",E604=""),"Cod necunoscut. ","")&amp;IF(N(G604)&lt;=0,"Lipsește cantitatea. ","")&amp;IF(AND(J604&lt;&gt;"",COUNTIF('Registru borderouri'!$B$5:$B$504,B604)&gt;0),IF(J604&lt;&gt;INDEX('Registru borderouri'!$H$5:$H$504,MATCH(B604,'Registru borderouri'!$B$5:$B$504,0)),"Produs de alt tip decât borderoul. ",""),"")))</f>
        <v/>
      </c>
    </row>
    <row r="605" spans="1:11" x14ac:dyDescent="0.2">
      <c r="A605" s="1" t="str">
        <f t="shared" si="54"/>
        <v/>
      </c>
      <c r="B605" s="21"/>
      <c r="C605" s="22" t="str">
        <f>IF(B605="","",COUNTIF(INDEX($B:$B,5):B605,B605))</f>
        <v/>
      </c>
      <c r="D605" s="21"/>
      <c r="E605" s="13" t="str">
        <f t="shared" si="55"/>
        <v/>
      </c>
      <c r="F605" s="22" t="str">
        <f t="shared" si="56"/>
        <v/>
      </c>
      <c r="G605" s="14"/>
      <c r="H605" s="15" t="str">
        <f t="shared" si="57"/>
        <v/>
      </c>
      <c r="I605" s="23" t="str">
        <f t="shared" si="58"/>
        <v/>
      </c>
      <c r="J605" s="13" t="str">
        <f t="shared" si="59"/>
        <v/>
      </c>
      <c r="K605" s="24" t="str">
        <f>IF(B605="","",TRIM(IF(COUNTIF('Registru borderouri'!$B$5:$B$504,B605)=0,"Borderou inexistent în registru. ","")&amp;IF(AND(D605&lt;&gt;"",E605=""),"Cod necunoscut. ","")&amp;IF(N(G605)&lt;=0,"Lipsește cantitatea. ","")&amp;IF(AND(J605&lt;&gt;"",COUNTIF('Registru borderouri'!$B$5:$B$504,B605)&gt;0),IF(J605&lt;&gt;INDEX('Registru borderouri'!$H$5:$H$504,MATCH(B605,'Registru borderouri'!$B$5:$B$504,0)),"Produs de alt tip decât borderoul. ",""),"")))</f>
        <v/>
      </c>
    </row>
    <row r="606" spans="1:11" x14ac:dyDescent="0.2">
      <c r="A606" s="1" t="str">
        <f t="shared" si="54"/>
        <v/>
      </c>
      <c r="B606" s="21"/>
      <c r="C606" s="22" t="str">
        <f>IF(B606="","",COUNTIF(INDEX($B:$B,5):B606,B606))</f>
        <v/>
      </c>
      <c r="D606" s="21"/>
      <c r="E606" s="13" t="str">
        <f t="shared" si="55"/>
        <v/>
      </c>
      <c r="F606" s="22" t="str">
        <f t="shared" si="56"/>
        <v/>
      </c>
      <c r="G606" s="14"/>
      <c r="H606" s="15" t="str">
        <f t="shared" si="57"/>
        <v/>
      </c>
      <c r="I606" s="23" t="str">
        <f t="shared" si="58"/>
        <v/>
      </c>
      <c r="J606" s="13" t="str">
        <f t="shared" si="59"/>
        <v/>
      </c>
      <c r="K606" s="24" t="str">
        <f>IF(B606="","",TRIM(IF(COUNTIF('Registru borderouri'!$B$5:$B$504,B606)=0,"Borderou inexistent în registru. ","")&amp;IF(AND(D606&lt;&gt;"",E606=""),"Cod necunoscut. ","")&amp;IF(N(G606)&lt;=0,"Lipsește cantitatea. ","")&amp;IF(AND(J606&lt;&gt;"",COUNTIF('Registru borderouri'!$B$5:$B$504,B606)&gt;0),IF(J606&lt;&gt;INDEX('Registru borderouri'!$H$5:$H$504,MATCH(B606,'Registru borderouri'!$B$5:$B$504,0)),"Produs de alt tip decât borderoul. ",""),"")))</f>
        <v/>
      </c>
    </row>
    <row r="607" spans="1:11" x14ac:dyDescent="0.2">
      <c r="A607" s="1" t="str">
        <f t="shared" si="54"/>
        <v/>
      </c>
      <c r="B607" s="21"/>
      <c r="C607" s="22" t="str">
        <f>IF(B607="","",COUNTIF(INDEX($B:$B,5):B607,B607))</f>
        <v/>
      </c>
      <c r="D607" s="21"/>
      <c r="E607" s="13" t="str">
        <f t="shared" si="55"/>
        <v/>
      </c>
      <c r="F607" s="22" t="str">
        <f t="shared" si="56"/>
        <v/>
      </c>
      <c r="G607" s="14"/>
      <c r="H607" s="15" t="str">
        <f t="shared" si="57"/>
        <v/>
      </c>
      <c r="I607" s="23" t="str">
        <f t="shared" si="58"/>
        <v/>
      </c>
      <c r="J607" s="13" t="str">
        <f t="shared" si="59"/>
        <v/>
      </c>
      <c r="K607" s="24" t="str">
        <f>IF(B607="","",TRIM(IF(COUNTIF('Registru borderouri'!$B$5:$B$504,B607)=0,"Borderou inexistent în registru. ","")&amp;IF(AND(D607&lt;&gt;"",E607=""),"Cod necunoscut. ","")&amp;IF(N(G607)&lt;=0,"Lipsește cantitatea. ","")&amp;IF(AND(J607&lt;&gt;"",COUNTIF('Registru borderouri'!$B$5:$B$504,B607)&gt;0),IF(J607&lt;&gt;INDEX('Registru borderouri'!$H$5:$H$504,MATCH(B607,'Registru borderouri'!$B$5:$B$504,0)),"Produs de alt tip decât borderoul. ",""),"")))</f>
        <v/>
      </c>
    </row>
    <row r="608" spans="1:11" x14ac:dyDescent="0.2">
      <c r="A608" s="1" t="str">
        <f t="shared" si="54"/>
        <v/>
      </c>
      <c r="B608" s="21"/>
      <c r="C608" s="22" t="str">
        <f>IF(B608="","",COUNTIF(INDEX($B:$B,5):B608,B608))</f>
        <v/>
      </c>
      <c r="D608" s="21"/>
      <c r="E608" s="13" t="str">
        <f t="shared" si="55"/>
        <v/>
      </c>
      <c r="F608" s="22" t="str">
        <f t="shared" si="56"/>
        <v/>
      </c>
      <c r="G608" s="14"/>
      <c r="H608" s="15" t="str">
        <f t="shared" si="57"/>
        <v/>
      </c>
      <c r="I608" s="23" t="str">
        <f t="shared" si="58"/>
        <v/>
      </c>
      <c r="J608" s="13" t="str">
        <f t="shared" si="59"/>
        <v/>
      </c>
      <c r="K608" s="24" t="str">
        <f>IF(B608="","",TRIM(IF(COUNTIF('Registru borderouri'!$B$5:$B$504,B608)=0,"Borderou inexistent în registru. ","")&amp;IF(AND(D608&lt;&gt;"",E608=""),"Cod necunoscut. ","")&amp;IF(N(G608)&lt;=0,"Lipsește cantitatea. ","")&amp;IF(AND(J608&lt;&gt;"",COUNTIF('Registru borderouri'!$B$5:$B$504,B608)&gt;0),IF(J608&lt;&gt;INDEX('Registru borderouri'!$H$5:$H$504,MATCH(B608,'Registru borderouri'!$B$5:$B$504,0)),"Produs de alt tip decât borderoul. ",""),"")))</f>
        <v/>
      </c>
    </row>
    <row r="609" spans="1:11" x14ac:dyDescent="0.2">
      <c r="A609" s="1" t="str">
        <f t="shared" si="54"/>
        <v/>
      </c>
      <c r="B609" s="21"/>
      <c r="C609" s="22" t="str">
        <f>IF(B609="","",COUNTIF(INDEX($B:$B,5):B609,B609))</f>
        <v/>
      </c>
      <c r="D609" s="21"/>
      <c r="E609" s="13" t="str">
        <f t="shared" si="55"/>
        <v/>
      </c>
      <c r="F609" s="22" t="str">
        <f t="shared" si="56"/>
        <v/>
      </c>
      <c r="G609" s="14"/>
      <c r="H609" s="15" t="str">
        <f t="shared" si="57"/>
        <v/>
      </c>
      <c r="I609" s="23" t="str">
        <f t="shared" si="58"/>
        <v/>
      </c>
      <c r="J609" s="13" t="str">
        <f t="shared" si="59"/>
        <v/>
      </c>
      <c r="K609" s="24" t="str">
        <f>IF(B609="","",TRIM(IF(COUNTIF('Registru borderouri'!$B$5:$B$504,B609)=0,"Borderou inexistent în registru. ","")&amp;IF(AND(D609&lt;&gt;"",E609=""),"Cod necunoscut. ","")&amp;IF(N(G609)&lt;=0,"Lipsește cantitatea. ","")&amp;IF(AND(J609&lt;&gt;"",COUNTIF('Registru borderouri'!$B$5:$B$504,B609)&gt;0),IF(J609&lt;&gt;INDEX('Registru borderouri'!$H$5:$H$504,MATCH(B609,'Registru borderouri'!$B$5:$B$504,0)),"Produs de alt tip decât borderoul. ",""),"")))</f>
        <v/>
      </c>
    </row>
    <row r="610" spans="1:11" x14ac:dyDescent="0.2">
      <c r="A610" s="1" t="str">
        <f t="shared" si="54"/>
        <v/>
      </c>
      <c r="B610" s="21"/>
      <c r="C610" s="22" t="str">
        <f>IF(B610="","",COUNTIF(INDEX($B:$B,5):B610,B610))</f>
        <v/>
      </c>
      <c r="D610" s="21"/>
      <c r="E610" s="13" t="str">
        <f t="shared" si="55"/>
        <v/>
      </c>
      <c r="F610" s="22" t="str">
        <f t="shared" si="56"/>
        <v/>
      </c>
      <c r="G610" s="14"/>
      <c r="H610" s="15" t="str">
        <f t="shared" si="57"/>
        <v/>
      </c>
      <c r="I610" s="23" t="str">
        <f t="shared" si="58"/>
        <v/>
      </c>
      <c r="J610" s="13" t="str">
        <f t="shared" si="59"/>
        <v/>
      </c>
      <c r="K610" s="24" t="str">
        <f>IF(B610="","",TRIM(IF(COUNTIF('Registru borderouri'!$B$5:$B$504,B610)=0,"Borderou inexistent în registru. ","")&amp;IF(AND(D610&lt;&gt;"",E610=""),"Cod necunoscut. ","")&amp;IF(N(G610)&lt;=0,"Lipsește cantitatea. ","")&amp;IF(AND(J610&lt;&gt;"",COUNTIF('Registru borderouri'!$B$5:$B$504,B610)&gt;0),IF(J610&lt;&gt;INDEX('Registru borderouri'!$H$5:$H$504,MATCH(B610,'Registru borderouri'!$B$5:$B$504,0)),"Produs de alt tip decât borderoul. ",""),"")))</f>
        <v/>
      </c>
    </row>
    <row r="611" spans="1:11" x14ac:dyDescent="0.2">
      <c r="A611" s="1" t="str">
        <f t="shared" si="54"/>
        <v/>
      </c>
      <c r="B611" s="21"/>
      <c r="C611" s="22" t="str">
        <f>IF(B611="","",COUNTIF(INDEX($B:$B,5):B611,B611))</f>
        <v/>
      </c>
      <c r="D611" s="21"/>
      <c r="E611" s="13" t="str">
        <f t="shared" si="55"/>
        <v/>
      </c>
      <c r="F611" s="22" t="str">
        <f t="shared" si="56"/>
        <v/>
      </c>
      <c r="G611" s="14"/>
      <c r="H611" s="15" t="str">
        <f t="shared" si="57"/>
        <v/>
      </c>
      <c r="I611" s="23" t="str">
        <f t="shared" si="58"/>
        <v/>
      </c>
      <c r="J611" s="13" t="str">
        <f t="shared" si="59"/>
        <v/>
      </c>
      <c r="K611" s="24" t="str">
        <f>IF(B611="","",TRIM(IF(COUNTIF('Registru borderouri'!$B$5:$B$504,B611)=0,"Borderou inexistent în registru. ","")&amp;IF(AND(D611&lt;&gt;"",E611=""),"Cod necunoscut. ","")&amp;IF(N(G611)&lt;=0,"Lipsește cantitatea. ","")&amp;IF(AND(J611&lt;&gt;"",COUNTIF('Registru borderouri'!$B$5:$B$504,B611)&gt;0),IF(J611&lt;&gt;INDEX('Registru borderouri'!$H$5:$H$504,MATCH(B611,'Registru borderouri'!$B$5:$B$504,0)),"Produs de alt tip decât borderoul. ",""),"")))</f>
        <v/>
      </c>
    </row>
    <row r="612" spans="1:11" x14ac:dyDescent="0.2">
      <c r="A612" s="1" t="str">
        <f t="shared" si="54"/>
        <v/>
      </c>
      <c r="B612" s="21"/>
      <c r="C612" s="22" t="str">
        <f>IF(B612="","",COUNTIF(INDEX($B:$B,5):B612,B612))</f>
        <v/>
      </c>
      <c r="D612" s="21"/>
      <c r="E612" s="13" t="str">
        <f t="shared" si="55"/>
        <v/>
      </c>
      <c r="F612" s="22" t="str">
        <f t="shared" si="56"/>
        <v/>
      </c>
      <c r="G612" s="14"/>
      <c r="H612" s="15" t="str">
        <f t="shared" si="57"/>
        <v/>
      </c>
      <c r="I612" s="23" t="str">
        <f t="shared" si="58"/>
        <v/>
      </c>
      <c r="J612" s="13" t="str">
        <f t="shared" si="59"/>
        <v/>
      </c>
      <c r="K612" s="24" t="str">
        <f>IF(B612="","",TRIM(IF(COUNTIF('Registru borderouri'!$B$5:$B$504,B612)=0,"Borderou inexistent în registru. ","")&amp;IF(AND(D612&lt;&gt;"",E612=""),"Cod necunoscut. ","")&amp;IF(N(G612)&lt;=0,"Lipsește cantitatea. ","")&amp;IF(AND(J612&lt;&gt;"",COUNTIF('Registru borderouri'!$B$5:$B$504,B612)&gt;0),IF(J612&lt;&gt;INDEX('Registru borderouri'!$H$5:$H$504,MATCH(B612,'Registru borderouri'!$B$5:$B$504,0)),"Produs de alt tip decât borderoul. ",""),"")))</f>
        <v/>
      </c>
    </row>
    <row r="613" spans="1:11" x14ac:dyDescent="0.2">
      <c r="A613" s="1" t="str">
        <f t="shared" si="54"/>
        <v/>
      </c>
      <c r="B613" s="21"/>
      <c r="C613" s="22" t="str">
        <f>IF(B613="","",COUNTIF(INDEX($B:$B,5):B613,B613))</f>
        <v/>
      </c>
      <c r="D613" s="21"/>
      <c r="E613" s="13" t="str">
        <f t="shared" si="55"/>
        <v/>
      </c>
      <c r="F613" s="22" t="str">
        <f t="shared" si="56"/>
        <v/>
      </c>
      <c r="G613" s="14"/>
      <c r="H613" s="15" t="str">
        <f t="shared" si="57"/>
        <v/>
      </c>
      <c r="I613" s="23" t="str">
        <f t="shared" si="58"/>
        <v/>
      </c>
      <c r="J613" s="13" t="str">
        <f t="shared" si="59"/>
        <v/>
      </c>
      <c r="K613" s="24" t="str">
        <f>IF(B613="","",TRIM(IF(COUNTIF('Registru borderouri'!$B$5:$B$504,B613)=0,"Borderou inexistent în registru. ","")&amp;IF(AND(D613&lt;&gt;"",E613=""),"Cod necunoscut. ","")&amp;IF(N(G613)&lt;=0,"Lipsește cantitatea. ","")&amp;IF(AND(J613&lt;&gt;"",COUNTIF('Registru borderouri'!$B$5:$B$504,B613)&gt;0),IF(J613&lt;&gt;INDEX('Registru borderouri'!$H$5:$H$504,MATCH(B613,'Registru borderouri'!$B$5:$B$504,0)),"Produs de alt tip decât borderoul. ",""),"")))</f>
        <v/>
      </c>
    </row>
    <row r="614" spans="1:11" x14ac:dyDescent="0.2">
      <c r="A614" s="1" t="str">
        <f t="shared" si="54"/>
        <v/>
      </c>
      <c r="B614" s="21"/>
      <c r="C614" s="22" t="str">
        <f>IF(B614="","",COUNTIF(INDEX($B:$B,5):B614,B614))</f>
        <v/>
      </c>
      <c r="D614" s="21"/>
      <c r="E614" s="13" t="str">
        <f t="shared" si="55"/>
        <v/>
      </c>
      <c r="F614" s="22" t="str">
        <f t="shared" si="56"/>
        <v/>
      </c>
      <c r="G614" s="14"/>
      <c r="H614" s="15" t="str">
        <f t="shared" si="57"/>
        <v/>
      </c>
      <c r="I614" s="23" t="str">
        <f t="shared" si="58"/>
        <v/>
      </c>
      <c r="J614" s="13" t="str">
        <f t="shared" si="59"/>
        <v/>
      </c>
      <c r="K614" s="24" t="str">
        <f>IF(B614="","",TRIM(IF(COUNTIF('Registru borderouri'!$B$5:$B$504,B614)=0,"Borderou inexistent în registru. ","")&amp;IF(AND(D614&lt;&gt;"",E614=""),"Cod necunoscut. ","")&amp;IF(N(G614)&lt;=0,"Lipsește cantitatea. ","")&amp;IF(AND(J614&lt;&gt;"",COUNTIF('Registru borderouri'!$B$5:$B$504,B614)&gt;0),IF(J614&lt;&gt;INDEX('Registru borderouri'!$H$5:$H$504,MATCH(B614,'Registru borderouri'!$B$5:$B$504,0)),"Produs de alt tip decât borderoul. ",""),"")))</f>
        <v/>
      </c>
    </row>
    <row r="615" spans="1:11" x14ac:dyDescent="0.2">
      <c r="A615" s="1" t="str">
        <f t="shared" si="54"/>
        <v/>
      </c>
      <c r="B615" s="21"/>
      <c r="C615" s="22" t="str">
        <f>IF(B615="","",COUNTIF(INDEX($B:$B,5):B615,B615))</f>
        <v/>
      </c>
      <c r="D615" s="21"/>
      <c r="E615" s="13" t="str">
        <f t="shared" si="55"/>
        <v/>
      </c>
      <c r="F615" s="22" t="str">
        <f t="shared" si="56"/>
        <v/>
      </c>
      <c r="G615" s="14"/>
      <c r="H615" s="15" t="str">
        <f t="shared" si="57"/>
        <v/>
      </c>
      <c r="I615" s="23" t="str">
        <f t="shared" si="58"/>
        <v/>
      </c>
      <c r="J615" s="13" t="str">
        <f t="shared" si="59"/>
        <v/>
      </c>
      <c r="K615" s="24" t="str">
        <f>IF(B615="","",TRIM(IF(COUNTIF('Registru borderouri'!$B$5:$B$504,B615)=0,"Borderou inexistent în registru. ","")&amp;IF(AND(D615&lt;&gt;"",E615=""),"Cod necunoscut. ","")&amp;IF(N(G615)&lt;=0,"Lipsește cantitatea. ","")&amp;IF(AND(J615&lt;&gt;"",COUNTIF('Registru borderouri'!$B$5:$B$504,B615)&gt;0),IF(J615&lt;&gt;INDEX('Registru borderouri'!$H$5:$H$504,MATCH(B615,'Registru borderouri'!$B$5:$B$504,0)),"Produs de alt tip decât borderoul. ",""),"")))</f>
        <v/>
      </c>
    </row>
    <row r="616" spans="1:11" x14ac:dyDescent="0.2">
      <c r="A616" s="1" t="str">
        <f t="shared" si="54"/>
        <v/>
      </c>
      <c r="B616" s="21"/>
      <c r="C616" s="22" t="str">
        <f>IF(B616="","",COUNTIF(INDEX($B:$B,5):B616,B616))</f>
        <v/>
      </c>
      <c r="D616" s="21"/>
      <c r="E616" s="13" t="str">
        <f t="shared" si="55"/>
        <v/>
      </c>
      <c r="F616" s="22" t="str">
        <f t="shared" si="56"/>
        <v/>
      </c>
      <c r="G616" s="14"/>
      <c r="H616" s="15" t="str">
        <f t="shared" si="57"/>
        <v/>
      </c>
      <c r="I616" s="23" t="str">
        <f t="shared" si="58"/>
        <v/>
      </c>
      <c r="J616" s="13" t="str">
        <f t="shared" si="59"/>
        <v/>
      </c>
      <c r="K616" s="24" t="str">
        <f>IF(B616="","",TRIM(IF(COUNTIF('Registru borderouri'!$B$5:$B$504,B616)=0,"Borderou inexistent în registru. ","")&amp;IF(AND(D616&lt;&gt;"",E616=""),"Cod necunoscut. ","")&amp;IF(N(G616)&lt;=0,"Lipsește cantitatea. ","")&amp;IF(AND(J616&lt;&gt;"",COUNTIF('Registru borderouri'!$B$5:$B$504,B616)&gt;0),IF(J616&lt;&gt;INDEX('Registru borderouri'!$H$5:$H$504,MATCH(B616,'Registru borderouri'!$B$5:$B$504,0)),"Produs de alt tip decât borderoul. ",""),"")))</f>
        <v/>
      </c>
    </row>
    <row r="617" spans="1:11" x14ac:dyDescent="0.2">
      <c r="A617" s="1" t="str">
        <f t="shared" si="54"/>
        <v/>
      </c>
      <c r="B617" s="21"/>
      <c r="C617" s="22" t="str">
        <f>IF(B617="","",COUNTIF(INDEX($B:$B,5):B617,B617))</f>
        <v/>
      </c>
      <c r="D617" s="21"/>
      <c r="E617" s="13" t="str">
        <f t="shared" si="55"/>
        <v/>
      </c>
      <c r="F617" s="22" t="str">
        <f t="shared" si="56"/>
        <v/>
      </c>
      <c r="G617" s="14"/>
      <c r="H617" s="15" t="str">
        <f t="shared" si="57"/>
        <v/>
      </c>
      <c r="I617" s="23" t="str">
        <f t="shared" si="58"/>
        <v/>
      </c>
      <c r="J617" s="13" t="str">
        <f t="shared" si="59"/>
        <v/>
      </c>
      <c r="K617" s="24" t="str">
        <f>IF(B617="","",TRIM(IF(COUNTIF('Registru borderouri'!$B$5:$B$504,B617)=0,"Borderou inexistent în registru. ","")&amp;IF(AND(D617&lt;&gt;"",E617=""),"Cod necunoscut. ","")&amp;IF(N(G617)&lt;=0,"Lipsește cantitatea. ","")&amp;IF(AND(J617&lt;&gt;"",COUNTIF('Registru borderouri'!$B$5:$B$504,B617)&gt;0),IF(J617&lt;&gt;INDEX('Registru borderouri'!$H$5:$H$504,MATCH(B617,'Registru borderouri'!$B$5:$B$504,0)),"Produs de alt tip decât borderoul. ",""),"")))</f>
        <v/>
      </c>
    </row>
    <row r="618" spans="1:11" x14ac:dyDescent="0.2">
      <c r="A618" s="1" t="str">
        <f t="shared" si="54"/>
        <v/>
      </c>
      <c r="B618" s="21"/>
      <c r="C618" s="22" t="str">
        <f>IF(B618="","",COUNTIF(INDEX($B:$B,5):B618,B618))</f>
        <v/>
      </c>
      <c r="D618" s="21"/>
      <c r="E618" s="13" t="str">
        <f t="shared" si="55"/>
        <v/>
      </c>
      <c r="F618" s="22" t="str">
        <f t="shared" si="56"/>
        <v/>
      </c>
      <c r="G618" s="14"/>
      <c r="H618" s="15" t="str">
        <f t="shared" si="57"/>
        <v/>
      </c>
      <c r="I618" s="23" t="str">
        <f t="shared" si="58"/>
        <v/>
      </c>
      <c r="J618" s="13" t="str">
        <f t="shared" si="59"/>
        <v/>
      </c>
      <c r="K618" s="24" t="str">
        <f>IF(B618="","",TRIM(IF(COUNTIF('Registru borderouri'!$B$5:$B$504,B618)=0,"Borderou inexistent în registru. ","")&amp;IF(AND(D618&lt;&gt;"",E618=""),"Cod necunoscut. ","")&amp;IF(N(G618)&lt;=0,"Lipsește cantitatea. ","")&amp;IF(AND(J618&lt;&gt;"",COUNTIF('Registru borderouri'!$B$5:$B$504,B618)&gt;0),IF(J618&lt;&gt;INDEX('Registru borderouri'!$H$5:$H$504,MATCH(B618,'Registru borderouri'!$B$5:$B$504,0)),"Produs de alt tip decât borderoul. ",""),"")))</f>
        <v/>
      </c>
    </row>
    <row r="619" spans="1:11" x14ac:dyDescent="0.2">
      <c r="A619" s="1" t="str">
        <f t="shared" si="54"/>
        <v/>
      </c>
      <c r="B619" s="21"/>
      <c r="C619" s="22" t="str">
        <f>IF(B619="","",COUNTIF(INDEX($B:$B,5):B619,B619))</f>
        <v/>
      </c>
      <c r="D619" s="21"/>
      <c r="E619" s="13" t="str">
        <f t="shared" si="55"/>
        <v/>
      </c>
      <c r="F619" s="22" t="str">
        <f t="shared" si="56"/>
        <v/>
      </c>
      <c r="G619" s="14"/>
      <c r="H619" s="15" t="str">
        <f t="shared" si="57"/>
        <v/>
      </c>
      <c r="I619" s="23" t="str">
        <f t="shared" si="58"/>
        <v/>
      </c>
      <c r="J619" s="13" t="str">
        <f t="shared" si="59"/>
        <v/>
      </c>
      <c r="K619" s="24" t="str">
        <f>IF(B619="","",TRIM(IF(COUNTIF('Registru borderouri'!$B$5:$B$504,B619)=0,"Borderou inexistent în registru. ","")&amp;IF(AND(D619&lt;&gt;"",E619=""),"Cod necunoscut. ","")&amp;IF(N(G619)&lt;=0,"Lipsește cantitatea. ","")&amp;IF(AND(J619&lt;&gt;"",COUNTIF('Registru borderouri'!$B$5:$B$504,B619)&gt;0),IF(J619&lt;&gt;INDEX('Registru borderouri'!$H$5:$H$504,MATCH(B619,'Registru borderouri'!$B$5:$B$504,0)),"Produs de alt tip decât borderoul. ",""),"")))</f>
        <v/>
      </c>
    </row>
    <row r="620" spans="1:11" x14ac:dyDescent="0.2">
      <c r="A620" s="1" t="str">
        <f t="shared" si="54"/>
        <v/>
      </c>
      <c r="B620" s="21"/>
      <c r="C620" s="22" t="str">
        <f>IF(B620="","",COUNTIF(INDEX($B:$B,5):B620,B620))</f>
        <v/>
      </c>
      <c r="D620" s="21"/>
      <c r="E620" s="13" t="str">
        <f t="shared" si="55"/>
        <v/>
      </c>
      <c r="F620" s="22" t="str">
        <f t="shared" si="56"/>
        <v/>
      </c>
      <c r="G620" s="14"/>
      <c r="H620" s="15" t="str">
        <f t="shared" si="57"/>
        <v/>
      </c>
      <c r="I620" s="23" t="str">
        <f t="shared" si="58"/>
        <v/>
      </c>
      <c r="J620" s="13" t="str">
        <f t="shared" si="59"/>
        <v/>
      </c>
      <c r="K620" s="24" t="str">
        <f>IF(B620="","",TRIM(IF(COUNTIF('Registru borderouri'!$B$5:$B$504,B620)=0,"Borderou inexistent în registru. ","")&amp;IF(AND(D620&lt;&gt;"",E620=""),"Cod necunoscut. ","")&amp;IF(N(G620)&lt;=0,"Lipsește cantitatea. ","")&amp;IF(AND(J620&lt;&gt;"",COUNTIF('Registru borderouri'!$B$5:$B$504,B620)&gt;0),IF(J620&lt;&gt;INDEX('Registru borderouri'!$H$5:$H$504,MATCH(B620,'Registru borderouri'!$B$5:$B$504,0)),"Produs de alt tip decât borderoul. ",""),"")))</f>
        <v/>
      </c>
    </row>
    <row r="621" spans="1:11" x14ac:dyDescent="0.2">
      <c r="A621" s="1" t="str">
        <f t="shared" si="54"/>
        <v/>
      </c>
      <c r="B621" s="21"/>
      <c r="C621" s="22" t="str">
        <f>IF(B621="","",COUNTIF(INDEX($B:$B,5):B621,B621))</f>
        <v/>
      </c>
      <c r="D621" s="21"/>
      <c r="E621" s="13" t="str">
        <f t="shared" si="55"/>
        <v/>
      </c>
      <c r="F621" s="22" t="str">
        <f t="shared" si="56"/>
        <v/>
      </c>
      <c r="G621" s="14"/>
      <c r="H621" s="15" t="str">
        <f t="shared" si="57"/>
        <v/>
      </c>
      <c r="I621" s="23" t="str">
        <f t="shared" si="58"/>
        <v/>
      </c>
      <c r="J621" s="13" t="str">
        <f t="shared" si="59"/>
        <v/>
      </c>
      <c r="K621" s="24" t="str">
        <f>IF(B621="","",TRIM(IF(COUNTIF('Registru borderouri'!$B$5:$B$504,B621)=0,"Borderou inexistent în registru. ","")&amp;IF(AND(D621&lt;&gt;"",E621=""),"Cod necunoscut. ","")&amp;IF(N(G621)&lt;=0,"Lipsește cantitatea. ","")&amp;IF(AND(J621&lt;&gt;"",COUNTIF('Registru borderouri'!$B$5:$B$504,B621)&gt;0),IF(J621&lt;&gt;INDEX('Registru borderouri'!$H$5:$H$504,MATCH(B621,'Registru borderouri'!$B$5:$B$504,0)),"Produs de alt tip decât borderoul. ",""),"")))</f>
        <v/>
      </c>
    </row>
    <row r="622" spans="1:11" x14ac:dyDescent="0.2">
      <c r="A622" s="1" t="str">
        <f t="shared" si="54"/>
        <v/>
      </c>
      <c r="B622" s="21"/>
      <c r="C622" s="22" t="str">
        <f>IF(B622="","",COUNTIF(INDEX($B:$B,5):B622,B622))</f>
        <v/>
      </c>
      <c r="D622" s="21"/>
      <c r="E622" s="13" t="str">
        <f t="shared" si="55"/>
        <v/>
      </c>
      <c r="F622" s="22" t="str">
        <f t="shared" si="56"/>
        <v/>
      </c>
      <c r="G622" s="14"/>
      <c r="H622" s="15" t="str">
        <f t="shared" si="57"/>
        <v/>
      </c>
      <c r="I622" s="23" t="str">
        <f t="shared" si="58"/>
        <v/>
      </c>
      <c r="J622" s="13" t="str">
        <f t="shared" si="59"/>
        <v/>
      </c>
      <c r="K622" s="24" t="str">
        <f>IF(B622="","",TRIM(IF(COUNTIF('Registru borderouri'!$B$5:$B$504,B622)=0,"Borderou inexistent în registru. ","")&amp;IF(AND(D622&lt;&gt;"",E622=""),"Cod necunoscut. ","")&amp;IF(N(G622)&lt;=0,"Lipsește cantitatea. ","")&amp;IF(AND(J622&lt;&gt;"",COUNTIF('Registru borderouri'!$B$5:$B$504,B622)&gt;0),IF(J622&lt;&gt;INDEX('Registru borderouri'!$H$5:$H$504,MATCH(B622,'Registru borderouri'!$B$5:$B$504,0)),"Produs de alt tip decât borderoul. ",""),"")))</f>
        <v/>
      </c>
    </row>
    <row r="623" spans="1:11" x14ac:dyDescent="0.2">
      <c r="A623" s="1" t="str">
        <f t="shared" si="54"/>
        <v/>
      </c>
      <c r="B623" s="21"/>
      <c r="C623" s="22" t="str">
        <f>IF(B623="","",COUNTIF(INDEX($B:$B,5):B623,B623))</f>
        <v/>
      </c>
      <c r="D623" s="21"/>
      <c r="E623" s="13" t="str">
        <f t="shared" si="55"/>
        <v/>
      </c>
      <c r="F623" s="22" t="str">
        <f t="shared" si="56"/>
        <v/>
      </c>
      <c r="G623" s="14"/>
      <c r="H623" s="15" t="str">
        <f t="shared" si="57"/>
        <v/>
      </c>
      <c r="I623" s="23" t="str">
        <f t="shared" si="58"/>
        <v/>
      </c>
      <c r="J623" s="13" t="str">
        <f t="shared" si="59"/>
        <v/>
      </c>
      <c r="K623" s="24" t="str">
        <f>IF(B623="","",TRIM(IF(COUNTIF('Registru borderouri'!$B$5:$B$504,B623)=0,"Borderou inexistent în registru. ","")&amp;IF(AND(D623&lt;&gt;"",E623=""),"Cod necunoscut. ","")&amp;IF(N(G623)&lt;=0,"Lipsește cantitatea. ","")&amp;IF(AND(J623&lt;&gt;"",COUNTIF('Registru borderouri'!$B$5:$B$504,B623)&gt;0),IF(J623&lt;&gt;INDEX('Registru borderouri'!$H$5:$H$504,MATCH(B623,'Registru borderouri'!$B$5:$B$504,0)),"Produs de alt tip decât borderoul. ",""),"")))</f>
        <v/>
      </c>
    </row>
    <row r="624" spans="1:11" x14ac:dyDescent="0.2">
      <c r="A624" s="1" t="str">
        <f t="shared" si="54"/>
        <v/>
      </c>
      <c r="B624" s="21"/>
      <c r="C624" s="22" t="str">
        <f>IF(B624="","",COUNTIF(INDEX($B:$B,5):B624,B624))</f>
        <v/>
      </c>
      <c r="D624" s="21"/>
      <c r="E624" s="13" t="str">
        <f t="shared" si="55"/>
        <v/>
      </c>
      <c r="F624" s="22" t="str">
        <f t="shared" si="56"/>
        <v/>
      </c>
      <c r="G624" s="14"/>
      <c r="H624" s="15" t="str">
        <f t="shared" si="57"/>
        <v/>
      </c>
      <c r="I624" s="23" t="str">
        <f t="shared" si="58"/>
        <v/>
      </c>
      <c r="J624" s="13" t="str">
        <f t="shared" si="59"/>
        <v/>
      </c>
      <c r="K624" s="24" t="str">
        <f>IF(B624="","",TRIM(IF(COUNTIF('Registru borderouri'!$B$5:$B$504,B624)=0,"Borderou inexistent în registru. ","")&amp;IF(AND(D624&lt;&gt;"",E624=""),"Cod necunoscut. ","")&amp;IF(N(G624)&lt;=0,"Lipsește cantitatea. ","")&amp;IF(AND(J624&lt;&gt;"",COUNTIF('Registru borderouri'!$B$5:$B$504,B624)&gt;0),IF(J624&lt;&gt;INDEX('Registru borderouri'!$H$5:$H$504,MATCH(B624,'Registru borderouri'!$B$5:$B$504,0)),"Produs de alt tip decât borderoul. ",""),"")))</f>
        <v/>
      </c>
    </row>
    <row r="625" spans="1:11" x14ac:dyDescent="0.2">
      <c r="A625" s="1" t="str">
        <f t="shared" si="54"/>
        <v/>
      </c>
      <c r="B625" s="21"/>
      <c r="C625" s="22" t="str">
        <f>IF(B625="","",COUNTIF(INDEX($B:$B,5):B625,B625))</f>
        <v/>
      </c>
      <c r="D625" s="21"/>
      <c r="E625" s="13" t="str">
        <f t="shared" si="55"/>
        <v/>
      </c>
      <c r="F625" s="22" t="str">
        <f t="shared" si="56"/>
        <v/>
      </c>
      <c r="G625" s="14"/>
      <c r="H625" s="15" t="str">
        <f t="shared" si="57"/>
        <v/>
      </c>
      <c r="I625" s="23" t="str">
        <f t="shared" si="58"/>
        <v/>
      </c>
      <c r="J625" s="13" t="str">
        <f t="shared" si="59"/>
        <v/>
      </c>
      <c r="K625" s="24" t="str">
        <f>IF(B625="","",TRIM(IF(COUNTIF('Registru borderouri'!$B$5:$B$504,B625)=0,"Borderou inexistent în registru. ","")&amp;IF(AND(D625&lt;&gt;"",E625=""),"Cod necunoscut. ","")&amp;IF(N(G625)&lt;=0,"Lipsește cantitatea. ","")&amp;IF(AND(J625&lt;&gt;"",COUNTIF('Registru borderouri'!$B$5:$B$504,B625)&gt;0),IF(J625&lt;&gt;INDEX('Registru borderouri'!$H$5:$H$504,MATCH(B625,'Registru borderouri'!$B$5:$B$504,0)),"Produs de alt tip decât borderoul. ",""),"")))</f>
        <v/>
      </c>
    </row>
    <row r="626" spans="1:11" x14ac:dyDescent="0.2">
      <c r="A626" s="1" t="str">
        <f t="shared" si="54"/>
        <v/>
      </c>
      <c r="B626" s="21"/>
      <c r="C626" s="22" t="str">
        <f>IF(B626="","",COUNTIF(INDEX($B:$B,5):B626,B626))</f>
        <v/>
      </c>
      <c r="D626" s="21"/>
      <c r="E626" s="13" t="str">
        <f t="shared" si="55"/>
        <v/>
      </c>
      <c r="F626" s="22" t="str">
        <f t="shared" si="56"/>
        <v/>
      </c>
      <c r="G626" s="14"/>
      <c r="H626" s="15" t="str">
        <f t="shared" si="57"/>
        <v/>
      </c>
      <c r="I626" s="23" t="str">
        <f t="shared" si="58"/>
        <v/>
      </c>
      <c r="J626" s="13" t="str">
        <f t="shared" si="59"/>
        <v/>
      </c>
      <c r="K626" s="24" t="str">
        <f>IF(B626="","",TRIM(IF(COUNTIF('Registru borderouri'!$B$5:$B$504,B626)=0,"Borderou inexistent în registru. ","")&amp;IF(AND(D626&lt;&gt;"",E626=""),"Cod necunoscut. ","")&amp;IF(N(G626)&lt;=0,"Lipsește cantitatea. ","")&amp;IF(AND(J626&lt;&gt;"",COUNTIF('Registru borderouri'!$B$5:$B$504,B626)&gt;0),IF(J626&lt;&gt;INDEX('Registru borderouri'!$H$5:$H$504,MATCH(B626,'Registru borderouri'!$B$5:$B$504,0)),"Produs de alt tip decât borderoul. ",""),"")))</f>
        <v/>
      </c>
    </row>
    <row r="627" spans="1:11" x14ac:dyDescent="0.2">
      <c r="A627" s="1" t="str">
        <f t="shared" si="54"/>
        <v/>
      </c>
      <c r="B627" s="21"/>
      <c r="C627" s="22" t="str">
        <f>IF(B627="","",COUNTIF(INDEX($B:$B,5):B627,B627))</f>
        <v/>
      </c>
      <c r="D627" s="21"/>
      <c r="E627" s="13" t="str">
        <f t="shared" si="55"/>
        <v/>
      </c>
      <c r="F627" s="22" t="str">
        <f t="shared" si="56"/>
        <v/>
      </c>
      <c r="G627" s="14"/>
      <c r="H627" s="15" t="str">
        <f t="shared" si="57"/>
        <v/>
      </c>
      <c r="I627" s="23" t="str">
        <f t="shared" si="58"/>
        <v/>
      </c>
      <c r="J627" s="13" t="str">
        <f t="shared" si="59"/>
        <v/>
      </c>
      <c r="K627" s="24" t="str">
        <f>IF(B627="","",TRIM(IF(COUNTIF('Registru borderouri'!$B$5:$B$504,B627)=0,"Borderou inexistent în registru. ","")&amp;IF(AND(D627&lt;&gt;"",E627=""),"Cod necunoscut. ","")&amp;IF(N(G627)&lt;=0,"Lipsește cantitatea. ","")&amp;IF(AND(J627&lt;&gt;"",COUNTIF('Registru borderouri'!$B$5:$B$504,B627)&gt;0),IF(J627&lt;&gt;INDEX('Registru borderouri'!$H$5:$H$504,MATCH(B627,'Registru borderouri'!$B$5:$B$504,0)),"Produs de alt tip decât borderoul. ",""),"")))</f>
        <v/>
      </c>
    </row>
    <row r="628" spans="1:11" x14ac:dyDescent="0.2">
      <c r="A628" s="1" t="str">
        <f t="shared" si="54"/>
        <v/>
      </c>
      <c r="B628" s="21"/>
      <c r="C628" s="22" t="str">
        <f>IF(B628="","",COUNTIF(INDEX($B:$B,5):B628,B628))</f>
        <v/>
      </c>
      <c r="D628" s="21"/>
      <c r="E628" s="13" t="str">
        <f t="shared" si="55"/>
        <v/>
      </c>
      <c r="F628" s="22" t="str">
        <f t="shared" si="56"/>
        <v/>
      </c>
      <c r="G628" s="14"/>
      <c r="H628" s="15" t="str">
        <f t="shared" si="57"/>
        <v/>
      </c>
      <c r="I628" s="23" t="str">
        <f t="shared" si="58"/>
        <v/>
      </c>
      <c r="J628" s="13" t="str">
        <f t="shared" si="59"/>
        <v/>
      </c>
      <c r="K628" s="24" t="str">
        <f>IF(B628="","",TRIM(IF(COUNTIF('Registru borderouri'!$B$5:$B$504,B628)=0,"Borderou inexistent în registru. ","")&amp;IF(AND(D628&lt;&gt;"",E628=""),"Cod necunoscut. ","")&amp;IF(N(G628)&lt;=0,"Lipsește cantitatea. ","")&amp;IF(AND(J628&lt;&gt;"",COUNTIF('Registru borderouri'!$B$5:$B$504,B628)&gt;0),IF(J628&lt;&gt;INDEX('Registru borderouri'!$H$5:$H$504,MATCH(B628,'Registru borderouri'!$B$5:$B$504,0)),"Produs de alt tip decât borderoul. ",""),"")))</f>
        <v/>
      </c>
    </row>
    <row r="629" spans="1:11" x14ac:dyDescent="0.2">
      <c r="A629" s="1" t="str">
        <f t="shared" si="54"/>
        <v/>
      </c>
      <c r="B629" s="21"/>
      <c r="C629" s="22" t="str">
        <f>IF(B629="","",COUNTIF(INDEX($B:$B,5):B629,B629))</f>
        <v/>
      </c>
      <c r="D629" s="21"/>
      <c r="E629" s="13" t="str">
        <f t="shared" si="55"/>
        <v/>
      </c>
      <c r="F629" s="22" t="str">
        <f t="shared" si="56"/>
        <v/>
      </c>
      <c r="G629" s="14"/>
      <c r="H629" s="15" t="str">
        <f t="shared" si="57"/>
        <v/>
      </c>
      <c r="I629" s="23" t="str">
        <f t="shared" si="58"/>
        <v/>
      </c>
      <c r="J629" s="13" t="str">
        <f t="shared" si="59"/>
        <v/>
      </c>
      <c r="K629" s="24" t="str">
        <f>IF(B629="","",TRIM(IF(COUNTIF('Registru borderouri'!$B$5:$B$504,B629)=0,"Borderou inexistent în registru. ","")&amp;IF(AND(D629&lt;&gt;"",E629=""),"Cod necunoscut. ","")&amp;IF(N(G629)&lt;=0,"Lipsește cantitatea. ","")&amp;IF(AND(J629&lt;&gt;"",COUNTIF('Registru borderouri'!$B$5:$B$504,B629)&gt;0),IF(J629&lt;&gt;INDEX('Registru borderouri'!$H$5:$H$504,MATCH(B629,'Registru borderouri'!$B$5:$B$504,0)),"Produs de alt tip decât borderoul. ",""),"")))</f>
        <v/>
      </c>
    </row>
    <row r="630" spans="1:11" x14ac:dyDescent="0.2">
      <c r="A630" s="1" t="str">
        <f t="shared" si="54"/>
        <v/>
      </c>
      <c r="B630" s="21"/>
      <c r="C630" s="22" t="str">
        <f>IF(B630="","",COUNTIF(INDEX($B:$B,5):B630,B630))</f>
        <v/>
      </c>
      <c r="D630" s="21"/>
      <c r="E630" s="13" t="str">
        <f t="shared" si="55"/>
        <v/>
      </c>
      <c r="F630" s="22" t="str">
        <f t="shared" si="56"/>
        <v/>
      </c>
      <c r="G630" s="14"/>
      <c r="H630" s="15" t="str">
        <f t="shared" si="57"/>
        <v/>
      </c>
      <c r="I630" s="23" t="str">
        <f t="shared" si="58"/>
        <v/>
      </c>
      <c r="J630" s="13" t="str">
        <f t="shared" si="59"/>
        <v/>
      </c>
      <c r="K630" s="24" t="str">
        <f>IF(B630="","",TRIM(IF(COUNTIF('Registru borderouri'!$B$5:$B$504,B630)=0,"Borderou inexistent în registru. ","")&amp;IF(AND(D630&lt;&gt;"",E630=""),"Cod necunoscut. ","")&amp;IF(N(G630)&lt;=0,"Lipsește cantitatea. ","")&amp;IF(AND(J630&lt;&gt;"",COUNTIF('Registru borderouri'!$B$5:$B$504,B630)&gt;0),IF(J630&lt;&gt;INDEX('Registru borderouri'!$H$5:$H$504,MATCH(B630,'Registru borderouri'!$B$5:$B$504,0)),"Produs de alt tip decât borderoul. ",""),"")))</f>
        <v/>
      </c>
    </row>
    <row r="631" spans="1:11" x14ac:dyDescent="0.2">
      <c r="A631" s="1" t="str">
        <f t="shared" si="54"/>
        <v/>
      </c>
      <c r="B631" s="21"/>
      <c r="C631" s="22" t="str">
        <f>IF(B631="","",COUNTIF(INDEX($B:$B,5):B631,B631))</f>
        <v/>
      </c>
      <c r="D631" s="21"/>
      <c r="E631" s="13" t="str">
        <f t="shared" si="55"/>
        <v/>
      </c>
      <c r="F631" s="22" t="str">
        <f t="shared" si="56"/>
        <v/>
      </c>
      <c r="G631" s="14"/>
      <c r="H631" s="15" t="str">
        <f t="shared" si="57"/>
        <v/>
      </c>
      <c r="I631" s="23" t="str">
        <f t="shared" si="58"/>
        <v/>
      </c>
      <c r="J631" s="13" t="str">
        <f t="shared" si="59"/>
        <v/>
      </c>
      <c r="K631" s="24" t="str">
        <f>IF(B631="","",TRIM(IF(COUNTIF('Registru borderouri'!$B$5:$B$504,B631)=0,"Borderou inexistent în registru. ","")&amp;IF(AND(D631&lt;&gt;"",E631=""),"Cod necunoscut. ","")&amp;IF(N(G631)&lt;=0,"Lipsește cantitatea. ","")&amp;IF(AND(J631&lt;&gt;"",COUNTIF('Registru borderouri'!$B$5:$B$504,B631)&gt;0),IF(J631&lt;&gt;INDEX('Registru borderouri'!$H$5:$H$504,MATCH(B631,'Registru borderouri'!$B$5:$B$504,0)),"Produs de alt tip decât borderoul. ",""),"")))</f>
        <v/>
      </c>
    </row>
    <row r="632" spans="1:11" x14ac:dyDescent="0.2">
      <c r="A632" s="1" t="str">
        <f t="shared" si="54"/>
        <v/>
      </c>
      <c r="B632" s="21"/>
      <c r="C632" s="22" t="str">
        <f>IF(B632="","",COUNTIF(INDEX($B:$B,5):B632,B632))</f>
        <v/>
      </c>
      <c r="D632" s="21"/>
      <c r="E632" s="13" t="str">
        <f t="shared" si="55"/>
        <v/>
      </c>
      <c r="F632" s="22" t="str">
        <f t="shared" si="56"/>
        <v/>
      </c>
      <c r="G632" s="14"/>
      <c r="H632" s="15" t="str">
        <f t="shared" si="57"/>
        <v/>
      </c>
      <c r="I632" s="23" t="str">
        <f t="shared" si="58"/>
        <v/>
      </c>
      <c r="J632" s="13" t="str">
        <f t="shared" si="59"/>
        <v/>
      </c>
      <c r="K632" s="24" t="str">
        <f>IF(B632="","",TRIM(IF(COUNTIF('Registru borderouri'!$B$5:$B$504,B632)=0,"Borderou inexistent în registru. ","")&amp;IF(AND(D632&lt;&gt;"",E632=""),"Cod necunoscut. ","")&amp;IF(N(G632)&lt;=0,"Lipsește cantitatea. ","")&amp;IF(AND(J632&lt;&gt;"",COUNTIF('Registru borderouri'!$B$5:$B$504,B632)&gt;0),IF(J632&lt;&gt;INDEX('Registru borderouri'!$H$5:$H$504,MATCH(B632,'Registru borderouri'!$B$5:$B$504,0)),"Produs de alt tip decât borderoul. ",""),"")))</f>
        <v/>
      </c>
    </row>
    <row r="633" spans="1:11" x14ac:dyDescent="0.2">
      <c r="A633" s="1" t="str">
        <f t="shared" si="54"/>
        <v/>
      </c>
      <c r="B633" s="21"/>
      <c r="C633" s="22" t="str">
        <f>IF(B633="","",COUNTIF(INDEX($B:$B,5):B633,B633))</f>
        <v/>
      </c>
      <c r="D633" s="21"/>
      <c r="E633" s="13" t="str">
        <f t="shared" si="55"/>
        <v/>
      </c>
      <c r="F633" s="22" t="str">
        <f t="shared" si="56"/>
        <v/>
      </c>
      <c r="G633" s="14"/>
      <c r="H633" s="15" t="str">
        <f t="shared" si="57"/>
        <v/>
      </c>
      <c r="I633" s="23" t="str">
        <f t="shared" si="58"/>
        <v/>
      </c>
      <c r="J633" s="13" t="str">
        <f t="shared" si="59"/>
        <v/>
      </c>
      <c r="K633" s="24" t="str">
        <f>IF(B633="","",TRIM(IF(COUNTIF('Registru borderouri'!$B$5:$B$504,B633)=0,"Borderou inexistent în registru. ","")&amp;IF(AND(D633&lt;&gt;"",E633=""),"Cod necunoscut. ","")&amp;IF(N(G633)&lt;=0,"Lipsește cantitatea. ","")&amp;IF(AND(J633&lt;&gt;"",COUNTIF('Registru borderouri'!$B$5:$B$504,B633)&gt;0),IF(J633&lt;&gt;INDEX('Registru borderouri'!$H$5:$H$504,MATCH(B633,'Registru borderouri'!$B$5:$B$504,0)),"Produs de alt tip decât borderoul. ",""),"")))</f>
        <v/>
      </c>
    </row>
    <row r="634" spans="1:11" x14ac:dyDescent="0.2">
      <c r="A634" s="1" t="str">
        <f t="shared" si="54"/>
        <v/>
      </c>
      <c r="B634" s="21"/>
      <c r="C634" s="22" t="str">
        <f>IF(B634="","",COUNTIF(INDEX($B:$B,5):B634,B634))</f>
        <v/>
      </c>
      <c r="D634" s="21"/>
      <c r="E634" s="13" t="str">
        <f t="shared" si="55"/>
        <v/>
      </c>
      <c r="F634" s="22" t="str">
        <f t="shared" si="56"/>
        <v/>
      </c>
      <c r="G634" s="14"/>
      <c r="H634" s="15" t="str">
        <f t="shared" si="57"/>
        <v/>
      </c>
      <c r="I634" s="23" t="str">
        <f t="shared" si="58"/>
        <v/>
      </c>
      <c r="J634" s="13" t="str">
        <f t="shared" si="59"/>
        <v/>
      </c>
      <c r="K634" s="24" t="str">
        <f>IF(B634="","",TRIM(IF(COUNTIF('Registru borderouri'!$B$5:$B$504,B634)=0,"Borderou inexistent în registru. ","")&amp;IF(AND(D634&lt;&gt;"",E634=""),"Cod necunoscut. ","")&amp;IF(N(G634)&lt;=0,"Lipsește cantitatea. ","")&amp;IF(AND(J634&lt;&gt;"",COUNTIF('Registru borderouri'!$B$5:$B$504,B634)&gt;0),IF(J634&lt;&gt;INDEX('Registru borderouri'!$H$5:$H$504,MATCH(B634,'Registru borderouri'!$B$5:$B$504,0)),"Produs de alt tip decât borderoul. ",""),"")))</f>
        <v/>
      </c>
    </row>
    <row r="635" spans="1:11" x14ac:dyDescent="0.2">
      <c r="A635" s="1" t="str">
        <f t="shared" si="54"/>
        <v/>
      </c>
      <c r="B635" s="21"/>
      <c r="C635" s="22" t="str">
        <f>IF(B635="","",COUNTIF(INDEX($B:$B,5):B635,B635))</f>
        <v/>
      </c>
      <c r="D635" s="21"/>
      <c r="E635" s="13" t="str">
        <f t="shared" si="55"/>
        <v/>
      </c>
      <c r="F635" s="22" t="str">
        <f t="shared" si="56"/>
        <v/>
      </c>
      <c r="G635" s="14"/>
      <c r="H635" s="15" t="str">
        <f t="shared" si="57"/>
        <v/>
      </c>
      <c r="I635" s="23" t="str">
        <f t="shared" si="58"/>
        <v/>
      </c>
      <c r="J635" s="13" t="str">
        <f t="shared" si="59"/>
        <v/>
      </c>
      <c r="K635" s="24" t="str">
        <f>IF(B635="","",TRIM(IF(COUNTIF('Registru borderouri'!$B$5:$B$504,B635)=0,"Borderou inexistent în registru. ","")&amp;IF(AND(D635&lt;&gt;"",E635=""),"Cod necunoscut. ","")&amp;IF(N(G635)&lt;=0,"Lipsește cantitatea. ","")&amp;IF(AND(J635&lt;&gt;"",COUNTIF('Registru borderouri'!$B$5:$B$504,B635)&gt;0),IF(J635&lt;&gt;INDEX('Registru borderouri'!$H$5:$H$504,MATCH(B635,'Registru borderouri'!$B$5:$B$504,0)),"Produs de alt tip decât borderoul. ",""),"")))</f>
        <v/>
      </c>
    </row>
    <row r="636" spans="1:11" x14ac:dyDescent="0.2">
      <c r="A636" s="1" t="str">
        <f t="shared" si="54"/>
        <v/>
      </c>
      <c r="B636" s="21"/>
      <c r="C636" s="22" t="str">
        <f>IF(B636="","",COUNTIF(INDEX($B:$B,5):B636,B636))</f>
        <v/>
      </c>
      <c r="D636" s="21"/>
      <c r="E636" s="13" t="str">
        <f t="shared" si="55"/>
        <v/>
      </c>
      <c r="F636" s="22" t="str">
        <f t="shared" si="56"/>
        <v/>
      </c>
      <c r="G636" s="14"/>
      <c r="H636" s="15" t="str">
        <f t="shared" si="57"/>
        <v/>
      </c>
      <c r="I636" s="23" t="str">
        <f t="shared" si="58"/>
        <v/>
      </c>
      <c r="J636" s="13" t="str">
        <f t="shared" si="59"/>
        <v/>
      </c>
      <c r="K636" s="24" t="str">
        <f>IF(B636="","",TRIM(IF(COUNTIF('Registru borderouri'!$B$5:$B$504,B636)=0,"Borderou inexistent în registru. ","")&amp;IF(AND(D636&lt;&gt;"",E636=""),"Cod necunoscut. ","")&amp;IF(N(G636)&lt;=0,"Lipsește cantitatea. ","")&amp;IF(AND(J636&lt;&gt;"",COUNTIF('Registru borderouri'!$B$5:$B$504,B636)&gt;0),IF(J636&lt;&gt;INDEX('Registru borderouri'!$H$5:$H$504,MATCH(B636,'Registru borderouri'!$B$5:$B$504,0)),"Produs de alt tip decât borderoul. ",""),"")))</f>
        <v/>
      </c>
    </row>
    <row r="637" spans="1:11" x14ac:dyDescent="0.2">
      <c r="A637" s="1" t="str">
        <f t="shared" si="54"/>
        <v/>
      </c>
      <c r="B637" s="21"/>
      <c r="C637" s="22" t="str">
        <f>IF(B637="","",COUNTIF(INDEX($B:$B,5):B637,B637))</f>
        <v/>
      </c>
      <c r="D637" s="21"/>
      <c r="E637" s="13" t="str">
        <f t="shared" si="55"/>
        <v/>
      </c>
      <c r="F637" s="22" t="str">
        <f t="shared" si="56"/>
        <v/>
      </c>
      <c r="G637" s="14"/>
      <c r="H637" s="15" t="str">
        <f t="shared" si="57"/>
        <v/>
      </c>
      <c r="I637" s="23" t="str">
        <f t="shared" si="58"/>
        <v/>
      </c>
      <c r="J637" s="13" t="str">
        <f t="shared" si="59"/>
        <v/>
      </c>
      <c r="K637" s="24" t="str">
        <f>IF(B637="","",TRIM(IF(COUNTIF('Registru borderouri'!$B$5:$B$504,B637)=0,"Borderou inexistent în registru. ","")&amp;IF(AND(D637&lt;&gt;"",E637=""),"Cod necunoscut. ","")&amp;IF(N(G637)&lt;=0,"Lipsește cantitatea. ","")&amp;IF(AND(J637&lt;&gt;"",COUNTIF('Registru borderouri'!$B$5:$B$504,B637)&gt;0),IF(J637&lt;&gt;INDEX('Registru borderouri'!$H$5:$H$504,MATCH(B637,'Registru borderouri'!$B$5:$B$504,0)),"Produs de alt tip decât borderoul. ",""),"")))</f>
        <v/>
      </c>
    </row>
    <row r="638" spans="1:11" x14ac:dyDescent="0.2">
      <c r="A638" s="1" t="str">
        <f t="shared" si="54"/>
        <v/>
      </c>
      <c r="B638" s="21"/>
      <c r="C638" s="22" t="str">
        <f>IF(B638="","",COUNTIF(INDEX($B:$B,5):B638,B638))</f>
        <v/>
      </c>
      <c r="D638" s="21"/>
      <c r="E638" s="13" t="str">
        <f t="shared" si="55"/>
        <v/>
      </c>
      <c r="F638" s="22" t="str">
        <f t="shared" si="56"/>
        <v/>
      </c>
      <c r="G638" s="14"/>
      <c r="H638" s="15" t="str">
        <f t="shared" si="57"/>
        <v/>
      </c>
      <c r="I638" s="23" t="str">
        <f t="shared" si="58"/>
        <v/>
      </c>
      <c r="J638" s="13" t="str">
        <f t="shared" si="59"/>
        <v/>
      </c>
      <c r="K638" s="24" t="str">
        <f>IF(B638="","",TRIM(IF(COUNTIF('Registru borderouri'!$B$5:$B$504,B638)=0,"Borderou inexistent în registru. ","")&amp;IF(AND(D638&lt;&gt;"",E638=""),"Cod necunoscut. ","")&amp;IF(N(G638)&lt;=0,"Lipsește cantitatea. ","")&amp;IF(AND(J638&lt;&gt;"",COUNTIF('Registru borderouri'!$B$5:$B$504,B638)&gt;0),IF(J638&lt;&gt;INDEX('Registru borderouri'!$H$5:$H$504,MATCH(B638,'Registru borderouri'!$B$5:$B$504,0)),"Produs de alt tip decât borderoul. ",""),"")))</f>
        <v/>
      </c>
    </row>
    <row r="639" spans="1:11" x14ac:dyDescent="0.2">
      <c r="A639" s="1" t="str">
        <f t="shared" si="54"/>
        <v/>
      </c>
      <c r="B639" s="21"/>
      <c r="C639" s="22" t="str">
        <f>IF(B639="","",COUNTIF(INDEX($B:$B,5):B639,B639))</f>
        <v/>
      </c>
      <c r="D639" s="21"/>
      <c r="E639" s="13" t="str">
        <f t="shared" si="55"/>
        <v/>
      </c>
      <c r="F639" s="22" t="str">
        <f t="shared" si="56"/>
        <v/>
      </c>
      <c r="G639" s="14"/>
      <c r="H639" s="15" t="str">
        <f t="shared" si="57"/>
        <v/>
      </c>
      <c r="I639" s="23" t="str">
        <f t="shared" si="58"/>
        <v/>
      </c>
      <c r="J639" s="13" t="str">
        <f t="shared" si="59"/>
        <v/>
      </c>
      <c r="K639" s="24" t="str">
        <f>IF(B639="","",TRIM(IF(COUNTIF('Registru borderouri'!$B$5:$B$504,B639)=0,"Borderou inexistent în registru. ","")&amp;IF(AND(D639&lt;&gt;"",E639=""),"Cod necunoscut. ","")&amp;IF(N(G639)&lt;=0,"Lipsește cantitatea. ","")&amp;IF(AND(J639&lt;&gt;"",COUNTIF('Registru borderouri'!$B$5:$B$504,B639)&gt;0),IF(J639&lt;&gt;INDEX('Registru borderouri'!$H$5:$H$504,MATCH(B639,'Registru borderouri'!$B$5:$B$504,0)),"Produs de alt tip decât borderoul. ",""),"")))</f>
        <v/>
      </c>
    </row>
    <row r="640" spans="1:11" x14ac:dyDescent="0.2">
      <c r="A640" s="1" t="str">
        <f t="shared" si="54"/>
        <v/>
      </c>
      <c r="B640" s="21"/>
      <c r="C640" s="22" t="str">
        <f>IF(B640="","",COUNTIF(INDEX($B:$B,5):B640,B640))</f>
        <v/>
      </c>
      <c r="D640" s="21"/>
      <c r="E640" s="13" t="str">
        <f t="shared" si="55"/>
        <v/>
      </c>
      <c r="F640" s="22" t="str">
        <f t="shared" si="56"/>
        <v/>
      </c>
      <c r="G640" s="14"/>
      <c r="H640" s="15" t="str">
        <f t="shared" si="57"/>
        <v/>
      </c>
      <c r="I640" s="23" t="str">
        <f t="shared" si="58"/>
        <v/>
      </c>
      <c r="J640" s="13" t="str">
        <f t="shared" si="59"/>
        <v/>
      </c>
      <c r="K640" s="24" t="str">
        <f>IF(B640="","",TRIM(IF(COUNTIF('Registru borderouri'!$B$5:$B$504,B640)=0,"Borderou inexistent în registru. ","")&amp;IF(AND(D640&lt;&gt;"",E640=""),"Cod necunoscut. ","")&amp;IF(N(G640)&lt;=0,"Lipsește cantitatea. ","")&amp;IF(AND(J640&lt;&gt;"",COUNTIF('Registru borderouri'!$B$5:$B$504,B640)&gt;0),IF(J640&lt;&gt;INDEX('Registru borderouri'!$H$5:$H$504,MATCH(B640,'Registru borderouri'!$B$5:$B$504,0)),"Produs de alt tip decât borderoul. ",""),"")))</f>
        <v/>
      </c>
    </row>
    <row r="641" spans="1:11" x14ac:dyDescent="0.2">
      <c r="A641" s="1" t="str">
        <f t="shared" si="54"/>
        <v/>
      </c>
      <c r="B641" s="21"/>
      <c r="C641" s="22" t="str">
        <f>IF(B641="","",COUNTIF(INDEX($B:$B,5):B641,B641))</f>
        <v/>
      </c>
      <c r="D641" s="21"/>
      <c r="E641" s="13" t="str">
        <f t="shared" si="55"/>
        <v/>
      </c>
      <c r="F641" s="22" t="str">
        <f t="shared" si="56"/>
        <v/>
      </c>
      <c r="G641" s="14"/>
      <c r="H641" s="15" t="str">
        <f t="shared" si="57"/>
        <v/>
      </c>
      <c r="I641" s="23" t="str">
        <f t="shared" si="58"/>
        <v/>
      </c>
      <c r="J641" s="13" t="str">
        <f t="shared" si="59"/>
        <v/>
      </c>
      <c r="K641" s="24" t="str">
        <f>IF(B641="","",TRIM(IF(COUNTIF('Registru borderouri'!$B$5:$B$504,B641)=0,"Borderou inexistent în registru. ","")&amp;IF(AND(D641&lt;&gt;"",E641=""),"Cod necunoscut. ","")&amp;IF(N(G641)&lt;=0,"Lipsește cantitatea. ","")&amp;IF(AND(J641&lt;&gt;"",COUNTIF('Registru borderouri'!$B$5:$B$504,B641)&gt;0),IF(J641&lt;&gt;INDEX('Registru borderouri'!$H$5:$H$504,MATCH(B641,'Registru borderouri'!$B$5:$B$504,0)),"Produs de alt tip decât borderoul. ",""),"")))</f>
        <v/>
      </c>
    </row>
    <row r="642" spans="1:11" x14ac:dyDescent="0.2">
      <c r="A642" s="1" t="str">
        <f t="shared" si="54"/>
        <v/>
      </c>
      <c r="B642" s="21"/>
      <c r="C642" s="22" t="str">
        <f>IF(B642="","",COUNTIF(INDEX($B:$B,5):B642,B642))</f>
        <v/>
      </c>
      <c r="D642" s="21"/>
      <c r="E642" s="13" t="str">
        <f t="shared" si="55"/>
        <v/>
      </c>
      <c r="F642" s="22" t="str">
        <f t="shared" si="56"/>
        <v/>
      </c>
      <c r="G642" s="14"/>
      <c r="H642" s="15" t="str">
        <f t="shared" si="57"/>
        <v/>
      </c>
      <c r="I642" s="23" t="str">
        <f t="shared" si="58"/>
        <v/>
      </c>
      <c r="J642" s="13" t="str">
        <f t="shared" si="59"/>
        <v/>
      </c>
      <c r="K642" s="24" t="str">
        <f>IF(B642="","",TRIM(IF(COUNTIF('Registru borderouri'!$B$5:$B$504,B642)=0,"Borderou inexistent în registru. ","")&amp;IF(AND(D642&lt;&gt;"",E642=""),"Cod necunoscut. ","")&amp;IF(N(G642)&lt;=0,"Lipsește cantitatea. ","")&amp;IF(AND(J642&lt;&gt;"",COUNTIF('Registru borderouri'!$B$5:$B$504,B642)&gt;0),IF(J642&lt;&gt;INDEX('Registru borderouri'!$H$5:$H$504,MATCH(B642,'Registru borderouri'!$B$5:$B$504,0)),"Produs de alt tip decât borderoul. ",""),"")))</f>
        <v/>
      </c>
    </row>
    <row r="643" spans="1:11" x14ac:dyDescent="0.2">
      <c r="A643" s="1" t="str">
        <f t="shared" si="54"/>
        <v/>
      </c>
      <c r="B643" s="21"/>
      <c r="C643" s="22" t="str">
        <f>IF(B643="","",COUNTIF(INDEX($B:$B,5):B643,B643))</f>
        <v/>
      </c>
      <c r="D643" s="21"/>
      <c r="E643" s="13" t="str">
        <f t="shared" si="55"/>
        <v/>
      </c>
      <c r="F643" s="22" t="str">
        <f t="shared" si="56"/>
        <v/>
      </c>
      <c r="G643" s="14"/>
      <c r="H643" s="15" t="str">
        <f t="shared" si="57"/>
        <v/>
      </c>
      <c r="I643" s="23" t="str">
        <f t="shared" si="58"/>
        <v/>
      </c>
      <c r="J643" s="13" t="str">
        <f t="shared" si="59"/>
        <v/>
      </c>
      <c r="K643" s="24" t="str">
        <f>IF(B643="","",TRIM(IF(COUNTIF('Registru borderouri'!$B$5:$B$504,B643)=0,"Borderou inexistent în registru. ","")&amp;IF(AND(D643&lt;&gt;"",E643=""),"Cod necunoscut. ","")&amp;IF(N(G643)&lt;=0,"Lipsește cantitatea. ","")&amp;IF(AND(J643&lt;&gt;"",COUNTIF('Registru borderouri'!$B$5:$B$504,B643)&gt;0),IF(J643&lt;&gt;INDEX('Registru borderouri'!$H$5:$H$504,MATCH(B643,'Registru borderouri'!$B$5:$B$504,0)),"Produs de alt tip decât borderoul. ",""),"")))</f>
        <v/>
      </c>
    </row>
    <row r="644" spans="1:11" x14ac:dyDescent="0.2">
      <c r="A644" s="1" t="str">
        <f t="shared" si="54"/>
        <v/>
      </c>
      <c r="B644" s="21"/>
      <c r="C644" s="22" t="str">
        <f>IF(B644="","",COUNTIF(INDEX($B:$B,5):B644,B644))</f>
        <v/>
      </c>
      <c r="D644" s="21"/>
      <c r="E644" s="13" t="str">
        <f t="shared" si="55"/>
        <v/>
      </c>
      <c r="F644" s="22" t="str">
        <f t="shared" si="56"/>
        <v/>
      </c>
      <c r="G644" s="14"/>
      <c r="H644" s="15" t="str">
        <f t="shared" si="57"/>
        <v/>
      </c>
      <c r="I644" s="23" t="str">
        <f t="shared" si="58"/>
        <v/>
      </c>
      <c r="J644" s="13" t="str">
        <f t="shared" si="59"/>
        <v/>
      </c>
      <c r="K644" s="24" t="str">
        <f>IF(B644="","",TRIM(IF(COUNTIF('Registru borderouri'!$B$5:$B$504,B644)=0,"Borderou inexistent în registru. ","")&amp;IF(AND(D644&lt;&gt;"",E644=""),"Cod necunoscut. ","")&amp;IF(N(G644)&lt;=0,"Lipsește cantitatea. ","")&amp;IF(AND(J644&lt;&gt;"",COUNTIF('Registru borderouri'!$B$5:$B$504,B644)&gt;0),IF(J644&lt;&gt;INDEX('Registru borderouri'!$H$5:$H$504,MATCH(B644,'Registru borderouri'!$B$5:$B$504,0)),"Produs de alt tip decât borderoul. ",""),"")))</f>
        <v/>
      </c>
    </row>
    <row r="645" spans="1:11" x14ac:dyDescent="0.2">
      <c r="A645" s="1" t="str">
        <f t="shared" ref="A645:A708" si="60">IF(B645="","",B645&amp;"|"&amp;C645)</f>
        <v/>
      </c>
      <c r="B645" s="21"/>
      <c r="C645" s="22" t="str">
        <f>IF(B645="","",COUNTIF(INDEX($B:$B,5):B645,B645))</f>
        <v/>
      </c>
      <c r="D645" s="21"/>
      <c r="E645" s="13" t="str">
        <f t="shared" ref="E645:E708" si="61">IF(D645="","",IFERROR(VLOOKUP(D645,Catalog,2,FALSE),""))</f>
        <v/>
      </c>
      <c r="F645" s="22" t="str">
        <f t="shared" ref="F645:F708" si="62">IF(D645="","",IFERROR(VLOOKUP(D645,Catalog,3,FALSE),""))</f>
        <v/>
      </c>
      <c r="G645" s="14"/>
      <c r="H645" s="15" t="str">
        <f t="shared" ref="H645:H708" si="63">IF(D645="","",IFERROR(VLOOKUP(D645,Catalog,4,FALSE),""))</f>
        <v/>
      </c>
      <c r="I645" s="23" t="str">
        <f t="shared" ref="I645:I708" si="64">IF(OR(N(G645)=0,N(H645)=0),"",ROUND(G645*H645,2))</f>
        <v/>
      </c>
      <c r="J645" s="13" t="str">
        <f t="shared" ref="J645:J708" si="65">IF(D645="","",IFERROR(VLOOKUP(D645,Catalog,5,FALSE),""))</f>
        <v/>
      </c>
      <c r="K645" s="24" t="str">
        <f>IF(B645="","",TRIM(IF(COUNTIF('Registru borderouri'!$B$5:$B$504,B645)=0,"Borderou inexistent în registru. ","")&amp;IF(AND(D645&lt;&gt;"",E645=""),"Cod necunoscut. ","")&amp;IF(N(G645)&lt;=0,"Lipsește cantitatea. ","")&amp;IF(AND(J645&lt;&gt;"",COUNTIF('Registru borderouri'!$B$5:$B$504,B645)&gt;0),IF(J645&lt;&gt;INDEX('Registru borderouri'!$H$5:$H$504,MATCH(B645,'Registru borderouri'!$B$5:$B$504,0)),"Produs de alt tip decât borderoul. ",""),"")))</f>
        <v/>
      </c>
    </row>
    <row r="646" spans="1:11" x14ac:dyDescent="0.2">
      <c r="A646" s="1" t="str">
        <f t="shared" si="60"/>
        <v/>
      </c>
      <c r="B646" s="21"/>
      <c r="C646" s="22" t="str">
        <f>IF(B646="","",COUNTIF(INDEX($B:$B,5):B646,B646))</f>
        <v/>
      </c>
      <c r="D646" s="21"/>
      <c r="E646" s="13" t="str">
        <f t="shared" si="61"/>
        <v/>
      </c>
      <c r="F646" s="22" t="str">
        <f t="shared" si="62"/>
        <v/>
      </c>
      <c r="G646" s="14"/>
      <c r="H646" s="15" t="str">
        <f t="shared" si="63"/>
        <v/>
      </c>
      <c r="I646" s="23" t="str">
        <f t="shared" si="64"/>
        <v/>
      </c>
      <c r="J646" s="13" t="str">
        <f t="shared" si="65"/>
        <v/>
      </c>
      <c r="K646" s="24" t="str">
        <f>IF(B646="","",TRIM(IF(COUNTIF('Registru borderouri'!$B$5:$B$504,B646)=0,"Borderou inexistent în registru. ","")&amp;IF(AND(D646&lt;&gt;"",E646=""),"Cod necunoscut. ","")&amp;IF(N(G646)&lt;=0,"Lipsește cantitatea. ","")&amp;IF(AND(J646&lt;&gt;"",COUNTIF('Registru borderouri'!$B$5:$B$504,B646)&gt;0),IF(J646&lt;&gt;INDEX('Registru borderouri'!$H$5:$H$504,MATCH(B646,'Registru borderouri'!$B$5:$B$504,0)),"Produs de alt tip decât borderoul. ",""),"")))</f>
        <v/>
      </c>
    </row>
    <row r="647" spans="1:11" x14ac:dyDescent="0.2">
      <c r="A647" s="1" t="str">
        <f t="shared" si="60"/>
        <v/>
      </c>
      <c r="B647" s="21"/>
      <c r="C647" s="22" t="str">
        <f>IF(B647="","",COUNTIF(INDEX($B:$B,5):B647,B647))</f>
        <v/>
      </c>
      <c r="D647" s="21"/>
      <c r="E647" s="13" t="str">
        <f t="shared" si="61"/>
        <v/>
      </c>
      <c r="F647" s="22" t="str">
        <f t="shared" si="62"/>
        <v/>
      </c>
      <c r="G647" s="14"/>
      <c r="H647" s="15" t="str">
        <f t="shared" si="63"/>
        <v/>
      </c>
      <c r="I647" s="23" t="str">
        <f t="shared" si="64"/>
        <v/>
      </c>
      <c r="J647" s="13" t="str">
        <f t="shared" si="65"/>
        <v/>
      </c>
      <c r="K647" s="24" t="str">
        <f>IF(B647="","",TRIM(IF(COUNTIF('Registru borderouri'!$B$5:$B$504,B647)=0,"Borderou inexistent în registru. ","")&amp;IF(AND(D647&lt;&gt;"",E647=""),"Cod necunoscut. ","")&amp;IF(N(G647)&lt;=0,"Lipsește cantitatea. ","")&amp;IF(AND(J647&lt;&gt;"",COUNTIF('Registru borderouri'!$B$5:$B$504,B647)&gt;0),IF(J647&lt;&gt;INDEX('Registru borderouri'!$H$5:$H$504,MATCH(B647,'Registru borderouri'!$B$5:$B$504,0)),"Produs de alt tip decât borderoul. ",""),"")))</f>
        <v/>
      </c>
    </row>
    <row r="648" spans="1:11" x14ac:dyDescent="0.2">
      <c r="A648" s="1" t="str">
        <f t="shared" si="60"/>
        <v/>
      </c>
      <c r="B648" s="21"/>
      <c r="C648" s="22" t="str">
        <f>IF(B648="","",COUNTIF(INDEX($B:$B,5):B648,B648))</f>
        <v/>
      </c>
      <c r="D648" s="21"/>
      <c r="E648" s="13" t="str">
        <f t="shared" si="61"/>
        <v/>
      </c>
      <c r="F648" s="22" t="str">
        <f t="shared" si="62"/>
        <v/>
      </c>
      <c r="G648" s="14"/>
      <c r="H648" s="15" t="str">
        <f t="shared" si="63"/>
        <v/>
      </c>
      <c r="I648" s="23" t="str">
        <f t="shared" si="64"/>
        <v/>
      </c>
      <c r="J648" s="13" t="str">
        <f t="shared" si="65"/>
        <v/>
      </c>
      <c r="K648" s="24" t="str">
        <f>IF(B648="","",TRIM(IF(COUNTIF('Registru borderouri'!$B$5:$B$504,B648)=0,"Borderou inexistent în registru. ","")&amp;IF(AND(D648&lt;&gt;"",E648=""),"Cod necunoscut. ","")&amp;IF(N(G648)&lt;=0,"Lipsește cantitatea. ","")&amp;IF(AND(J648&lt;&gt;"",COUNTIF('Registru borderouri'!$B$5:$B$504,B648)&gt;0),IF(J648&lt;&gt;INDEX('Registru borderouri'!$H$5:$H$504,MATCH(B648,'Registru borderouri'!$B$5:$B$504,0)),"Produs de alt tip decât borderoul. ",""),"")))</f>
        <v/>
      </c>
    </row>
    <row r="649" spans="1:11" x14ac:dyDescent="0.2">
      <c r="A649" s="1" t="str">
        <f t="shared" si="60"/>
        <v/>
      </c>
      <c r="B649" s="21"/>
      <c r="C649" s="22" t="str">
        <f>IF(B649="","",COUNTIF(INDEX($B:$B,5):B649,B649))</f>
        <v/>
      </c>
      <c r="D649" s="21"/>
      <c r="E649" s="13" t="str">
        <f t="shared" si="61"/>
        <v/>
      </c>
      <c r="F649" s="22" t="str">
        <f t="shared" si="62"/>
        <v/>
      </c>
      <c r="G649" s="14"/>
      <c r="H649" s="15" t="str">
        <f t="shared" si="63"/>
        <v/>
      </c>
      <c r="I649" s="23" t="str">
        <f t="shared" si="64"/>
        <v/>
      </c>
      <c r="J649" s="13" t="str">
        <f t="shared" si="65"/>
        <v/>
      </c>
      <c r="K649" s="24" t="str">
        <f>IF(B649="","",TRIM(IF(COUNTIF('Registru borderouri'!$B$5:$B$504,B649)=0,"Borderou inexistent în registru. ","")&amp;IF(AND(D649&lt;&gt;"",E649=""),"Cod necunoscut. ","")&amp;IF(N(G649)&lt;=0,"Lipsește cantitatea. ","")&amp;IF(AND(J649&lt;&gt;"",COUNTIF('Registru borderouri'!$B$5:$B$504,B649)&gt;0),IF(J649&lt;&gt;INDEX('Registru borderouri'!$H$5:$H$504,MATCH(B649,'Registru borderouri'!$B$5:$B$504,0)),"Produs de alt tip decât borderoul. ",""),"")))</f>
        <v/>
      </c>
    </row>
    <row r="650" spans="1:11" x14ac:dyDescent="0.2">
      <c r="A650" s="1" t="str">
        <f t="shared" si="60"/>
        <v/>
      </c>
      <c r="B650" s="21"/>
      <c r="C650" s="22" t="str">
        <f>IF(B650="","",COUNTIF(INDEX($B:$B,5):B650,B650))</f>
        <v/>
      </c>
      <c r="D650" s="21"/>
      <c r="E650" s="13" t="str">
        <f t="shared" si="61"/>
        <v/>
      </c>
      <c r="F650" s="22" t="str">
        <f t="shared" si="62"/>
        <v/>
      </c>
      <c r="G650" s="14"/>
      <c r="H650" s="15" t="str">
        <f t="shared" si="63"/>
        <v/>
      </c>
      <c r="I650" s="23" t="str">
        <f t="shared" si="64"/>
        <v/>
      </c>
      <c r="J650" s="13" t="str">
        <f t="shared" si="65"/>
        <v/>
      </c>
      <c r="K650" s="24" t="str">
        <f>IF(B650="","",TRIM(IF(COUNTIF('Registru borderouri'!$B$5:$B$504,B650)=0,"Borderou inexistent în registru. ","")&amp;IF(AND(D650&lt;&gt;"",E650=""),"Cod necunoscut. ","")&amp;IF(N(G650)&lt;=0,"Lipsește cantitatea. ","")&amp;IF(AND(J650&lt;&gt;"",COUNTIF('Registru borderouri'!$B$5:$B$504,B650)&gt;0),IF(J650&lt;&gt;INDEX('Registru borderouri'!$H$5:$H$504,MATCH(B650,'Registru borderouri'!$B$5:$B$504,0)),"Produs de alt tip decât borderoul. ",""),"")))</f>
        <v/>
      </c>
    </row>
    <row r="651" spans="1:11" x14ac:dyDescent="0.2">
      <c r="A651" s="1" t="str">
        <f t="shared" si="60"/>
        <v/>
      </c>
      <c r="B651" s="21"/>
      <c r="C651" s="22" t="str">
        <f>IF(B651="","",COUNTIF(INDEX($B:$B,5):B651,B651))</f>
        <v/>
      </c>
      <c r="D651" s="21"/>
      <c r="E651" s="13" t="str">
        <f t="shared" si="61"/>
        <v/>
      </c>
      <c r="F651" s="22" t="str">
        <f t="shared" si="62"/>
        <v/>
      </c>
      <c r="G651" s="14"/>
      <c r="H651" s="15" t="str">
        <f t="shared" si="63"/>
        <v/>
      </c>
      <c r="I651" s="23" t="str">
        <f t="shared" si="64"/>
        <v/>
      </c>
      <c r="J651" s="13" t="str">
        <f t="shared" si="65"/>
        <v/>
      </c>
      <c r="K651" s="24" t="str">
        <f>IF(B651="","",TRIM(IF(COUNTIF('Registru borderouri'!$B$5:$B$504,B651)=0,"Borderou inexistent în registru. ","")&amp;IF(AND(D651&lt;&gt;"",E651=""),"Cod necunoscut. ","")&amp;IF(N(G651)&lt;=0,"Lipsește cantitatea. ","")&amp;IF(AND(J651&lt;&gt;"",COUNTIF('Registru borderouri'!$B$5:$B$504,B651)&gt;0),IF(J651&lt;&gt;INDEX('Registru borderouri'!$H$5:$H$504,MATCH(B651,'Registru borderouri'!$B$5:$B$504,0)),"Produs de alt tip decât borderoul. ",""),"")))</f>
        <v/>
      </c>
    </row>
    <row r="652" spans="1:11" x14ac:dyDescent="0.2">
      <c r="A652" s="1" t="str">
        <f t="shared" si="60"/>
        <v/>
      </c>
      <c r="B652" s="21"/>
      <c r="C652" s="22" t="str">
        <f>IF(B652="","",COUNTIF(INDEX($B:$B,5):B652,B652))</f>
        <v/>
      </c>
      <c r="D652" s="21"/>
      <c r="E652" s="13" t="str">
        <f t="shared" si="61"/>
        <v/>
      </c>
      <c r="F652" s="22" t="str">
        <f t="shared" si="62"/>
        <v/>
      </c>
      <c r="G652" s="14"/>
      <c r="H652" s="15" t="str">
        <f t="shared" si="63"/>
        <v/>
      </c>
      <c r="I652" s="23" t="str">
        <f t="shared" si="64"/>
        <v/>
      </c>
      <c r="J652" s="13" t="str">
        <f t="shared" si="65"/>
        <v/>
      </c>
      <c r="K652" s="24" t="str">
        <f>IF(B652="","",TRIM(IF(COUNTIF('Registru borderouri'!$B$5:$B$504,B652)=0,"Borderou inexistent în registru. ","")&amp;IF(AND(D652&lt;&gt;"",E652=""),"Cod necunoscut. ","")&amp;IF(N(G652)&lt;=0,"Lipsește cantitatea. ","")&amp;IF(AND(J652&lt;&gt;"",COUNTIF('Registru borderouri'!$B$5:$B$504,B652)&gt;0),IF(J652&lt;&gt;INDEX('Registru borderouri'!$H$5:$H$504,MATCH(B652,'Registru borderouri'!$B$5:$B$504,0)),"Produs de alt tip decât borderoul. ",""),"")))</f>
        <v/>
      </c>
    </row>
    <row r="653" spans="1:11" x14ac:dyDescent="0.2">
      <c r="A653" s="1" t="str">
        <f t="shared" si="60"/>
        <v/>
      </c>
      <c r="B653" s="21"/>
      <c r="C653" s="22" t="str">
        <f>IF(B653="","",COUNTIF(INDEX($B:$B,5):B653,B653))</f>
        <v/>
      </c>
      <c r="D653" s="21"/>
      <c r="E653" s="13" t="str">
        <f t="shared" si="61"/>
        <v/>
      </c>
      <c r="F653" s="22" t="str">
        <f t="shared" si="62"/>
        <v/>
      </c>
      <c r="G653" s="14"/>
      <c r="H653" s="15" t="str">
        <f t="shared" si="63"/>
        <v/>
      </c>
      <c r="I653" s="23" t="str">
        <f t="shared" si="64"/>
        <v/>
      </c>
      <c r="J653" s="13" t="str">
        <f t="shared" si="65"/>
        <v/>
      </c>
      <c r="K653" s="24" t="str">
        <f>IF(B653="","",TRIM(IF(COUNTIF('Registru borderouri'!$B$5:$B$504,B653)=0,"Borderou inexistent în registru. ","")&amp;IF(AND(D653&lt;&gt;"",E653=""),"Cod necunoscut. ","")&amp;IF(N(G653)&lt;=0,"Lipsește cantitatea. ","")&amp;IF(AND(J653&lt;&gt;"",COUNTIF('Registru borderouri'!$B$5:$B$504,B653)&gt;0),IF(J653&lt;&gt;INDEX('Registru borderouri'!$H$5:$H$504,MATCH(B653,'Registru borderouri'!$B$5:$B$504,0)),"Produs de alt tip decât borderoul. ",""),"")))</f>
        <v/>
      </c>
    </row>
    <row r="654" spans="1:11" x14ac:dyDescent="0.2">
      <c r="A654" s="1" t="str">
        <f t="shared" si="60"/>
        <v/>
      </c>
      <c r="B654" s="21"/>
      <c r="C654" s="22" t="str">
        <f>IF(B654="","",COUNTIF(INDEX($B:$B,5):B654,B654))</f>
        <v/>
      </c>
      <c r="D654" s="21"/>
      <c r="E654" s="13" t="str">
        <f t="shared" si="61"/>
        <v/>
      </c>
      <c r="F654" s="22" t="str">
        <f t="shared" si="62"/>
        <v/>
      </c>
      <c r="G654" s="14"/>
      <c r="H654" s="15" t="str">
        <f t="shared" si="63"/>
        <v/>
      </c>
      <c r="I654" s="23" t="str">
        <f t="shared" si="64"/>
        <v/>
      </c>
      <c r="J654" s="13" t="str">
        <f t="shared" si="65"/>
        <v/>
      </c>
      <c r="K654" s="24" t="str">
        <f>IF(B654="","",TRIM(IF(COUNTIF('Registru borderouri'!$B$5:$B$504,B654)=0,"Borderou inexistent în registru. ","")&amp;IF(AND(D654&lt;&gt;"",E654=""),"Cod necunoscut. ","")&amp;IF(N(G654)&lt;=0,"Lipsește cantitatea. ","")&amp;IF(AND(J654&lt;&gt;"",COUNTIF('Registru borderouri'!$B$5:$B$504,B654)&gt;0),IF(J654&lt;&gt;INDEX('Registru borderouri'!$H$5:$H$504,MATCH(B654,'Registru borderouri'!$B$5:$B$504,0)),"Produs de alt tip decât borderoul. ",""),"")))</f>
        <v/>
      </c>
    </row>
    <row r="655" spans="1:11" x14ac:dyDescent="0.2">
      <c r="A655" s="1" t="str">
        <f t="shared" si="60"/>
        <v/>
      </c>
      <c r="B655" s="21"/>
      <c r="C655" s="22" t="str">
        <f>IF(B655="","",COUNTIF(INDEX($B:$B,5):B655,B655))</f>
        <v/>
      </c>
      <c r="D655" s="21"/>
      <c r="E655" s="13" t="str">
        <f t="shared" si="61"/>
        <v/>
      </c>
      <c r="F655" s="22" t="str">
        <f t="shared" si="62"/>
        <v/>
      </c>
      <c r="G655" s="14"/>
      <c r="H655" s="15" t="str">
        <f t="shared" si="63"/>
        <v/>
      </c>
      <c r="I655" s="23" t="str">
        <f t="shared" si="64"/>
        <v/>
      </c>
      <c r="J655" s="13" t="str">
        <f t="shared" si="65"/>
        <v/>
      </c>
      <c r="K655" s="24" t="str">
        <f>IF(B655="","",TRIM(IF(COUNTIF('Registru borderouri'!$B$5:$B$504,B655)=0,"Borderou inexistent în registru. ","")&amp;IF(AND(D655&lt;&gt;"",E655=""),"Cod necunoscut. ","")&amp;IF(N(G655)&lt;=0,"Lipsește cantitatea. ","")&amp;IF(AND(J655&lt;&gt;"",COUNTIF('Registru borderouri'!$B$5:$B$504,B655)&gt;0),IF(J655&lt;&gt;INDEX('Registru borderouri'!$H$5:$H$504,MATCH(B655,'Registru borderouri'!$B$5:$B$504,0)),"Produs de alt tip decât borderoul. ",""),"")))</f>
        <v/>
      </c>
    </row>
    <row r="656" spans="1:11" x14ac:dyDescent="0.2">
      <c r="A656" s="1" t="str">
        <f t="shared" si="60"/>
        <v/>
      </c>
      <c r="B656" s="21"/>
      <c r="C656" s="22" t="str">
        <f>IF(B656="","",COUNTIF(INDEX($B:$B,5):B656,B656))</f>
        <v/>
      </c>
      <c r="D656" s="21"/>
      <c r="E656" s="13" t="str">
        <f t="shared" si="61"/>
        <v/>
      </c>
      <c r="F656" s="22" t="str">
        <f t="shared" si="62"/>
        <v/>
      </c>
      <c r="G656" s="14"/>
      <c r="H656" s="15" t="str">
        <f t="shared" si="63"/>
        <v/>
      </c>
      <c r="I656" s="23" t="str">
        <f t="shared" si="64"/>
        <v/>
      </c>
      <c r="J656" s="13" t="str">
        <f t="shared" si="65"/>
        <v/>
      </c>
      <c r="K656" s="24" t="str">
        <f>IF(B656="","",TRIM(IF(COUNTIF('Registru borderouri'!$B$5:$B$504,B656)=0,"Borderou inexistent în registru. ","")&amp;IF(AND(D656&lt;&gt;"",E656=""),"Cod necunoscut. ","")&amp;IF(N(G656)&lt;=0,"Lipsește cantitatea. ","")&amp;IF(AND(J656&lt;&gt;"",COUNTIF('Registru borderouri'!$B$5:$B$504,B656)&gt;0),IF(J656&lt;&gt;INDEX('Registru borderouri'!$H$5:$H$504,MATCH(B656,'Registru borderouri'!$B$5:$B$504,0)),"Produs de alt tip decât borderoul. ",""),"")))</f>
        <v/>
      </c>
    </row>
    <row r="657" spans="1:11" x14ac:dyDescent="0.2">
      <c r="A657" s="1" t="str">
        <f t="shared" si="60"/>
        <v/>
      </c>
      <c r="B657" s="21"/>
      <c r="C657" s="22" t="str">
        <f>IF(B657="","",COUNTIF(INDEX($B:$B,5):B657,B657))</f>
        <v/>
      </c>
      <c r="D657" s="21"/>
      <c r="E657" s="13" t="str">
        <f t="shared" si="61"/>
        <v/>
      </c>
      <c r="F657" s="22" t="str">
        <f t="shared" si="62"/>
        <v/>
      </c>
      <c r="G657" s="14"/>
      <c r="H657" s="15" t="str">
        <f t="shared" si="63"/>
        <v/>
      </c>
      <c r="I657" s="23" t="str">
        <f t="shared" si="64"/>
        <v/>
      </c>
      <c r="J657" s="13" t="str">
        <f t="shared" si="65"/>
        <v/>
      </c>
      <c r="K657" s="24" t="str">
        <f>IF(B657="","",TRIM(IF(COUNTIF('Registru borderouri'!$B$5:$B$504,B657)=0,"Borderou inexistent în registru. ","")&amp;IF(AND(D657&lt;&gt;"",E657=""),"Cod necunoscut. ","")&amp;IF(N(G657)&lt;=0,"Lipsește cantitatea. ","")&amp;IF(AND(J657&lt;&gt;"",COUNTIF('Registru borderouri'!$B$5:$B$504,B657)&gt;0),IF(J657&lt;&gt;INDEX('Registru borderouri'!$H$5:$H$504,MATCH(B657,'Registru borderouri'!$B$5:$B$504,0)),"Produs de alt tip decât borderoul. ",""),"")))</f>
        <v/>
      </c>
    </row>
    <row r="658" spans="1:11" x14ac:dyDescent="0.2">
      <c r="A658" s="1" t="str">
        <f t="shared" si="60"/>
        <v/>
      </c>
      <c r="B658" s="21"/>
      <c r="C658" s="22" t="str">
        <f>IF(B658="","",COUNTIF(INDEX($B:$B,5):B658,B658))</f>
        <v/>
      </c>
      <c r="D658" s="21"/>
      <c r="E658" s="13" t="str">
        <f t="shared" si="61"/>
        <v/>
      </c>
      <c r="F658" s="22" t="str">
        <f t="shared" si="62"/>
        <v/>
      </c>
      <c r="G658" s="14"/>
      <c r="H658" s="15" t="str">
        <f t="shared" si="63"/>
        <v/>
      </c>
      <c r="I658" s="23" t="str">
        <f t="shared" si="64"/>
        <v/>
      </c>
      <c r="J658" s="13" t="str">
        <f t="shared" si="65"/>
        <v/>
      </c>
      <c r="K658" s="24" t="str">
        <f>IF(B658="","",TRIM(IF(COUNTIF('Registru borderouri'!$B$5:$B$504,B658)=0,"Borderou inexistent în registru. ","")&amp;IF(AND(D658&lt;&gt;"",E658=""),"Cod necunoscut. ","")&amp;IF(N(G658)&lt;=0,"Lipsește cantitatea. ","")&amp;IF(AND(J658&lt;&gt;"",COUNTIF('Registru borderouri'!$B$5:$B$504,B658)&gt;0),IF(J658&lt;&gt;INDEX('Registru borderouri'!$H$5:$H$504,MATCH(B658,'Registru borderouri'!$B$5:$B$504,0)),"Produs de alt tip decât borderoul. ",""),"")))</f>
        <v/>
      </c>
    </row>
    <row r="659" spans="1:11" x14ac:dyDescent="0.2">
      <c r="A659" s="1" t="str">
        <f t="shared" si="60"/>
        <v/>
      </c>
      <c r="B659" s="21"/>
      <c r="C659" s="22" t="str">
        <f>IF(B659="","",COUNTIF(INDEX($B:$B,5):B659,B659))</f>
        <v/>
      </c>
      <c r="D659" s="21"/>
      <c r="E659" s="13" t="str">
        <f t="shared" si="61"/>
        <v/>
      </c>
      <c r="F659" s="22" t="str">
        <f t="shared" si="62"/>
        <v/>
      </c>
      <c r="G659" s="14"/>
      <c r="H659" s="15" t="str">
        <f t="shared" si="63"/>
        <v/>
      </c>
      <c r="I659" s="23" t="str">
        <f t="shared" si="64"/>
        <v/>
      </c>
      <c r="J659" s="13" t="str">
        <f t="shared" si="65"/>
        <v/>
      </c>
      <c r="K659" s="24" t="str">
        <f>IF(B659="","",TRIM(IF(COUNTIF('Registru borderouri'!$B$5:$B$504,B659)=0,"Borderou inexistent în registru. ","")&amp;IF(AND(D659&lt;&gt;"",E659=""),"Cod necunoscut. ","")&amp;IF(N(G659)&lt;=0,"Lipsește cantitatea. ","")&amp;IF(AND(J659&lt;&gt;"",COUNTIF('Registru borderouri'!$B$5:$B$504,B659)&gt;0),IF(J659&lt;&gt;INDEX('Registru borderouri'!$H$5:$H$504,MATCH(B659,'Registru borderouri'!$B$5:$B$504,0)),"Produs de alt tip decât borderoul. ",""),"")))</f>
        <v/>
      </c>
    </row>
    <row r="660" spans="1:11" x14ac:dyDescent="0.2">
      <c r="A660" s="1" t="str">
        <f t="shared" si="60"/>
        <v/>
      </c>
      <c r="B660" s="21"/>
      <c r="C660" s="22" t="str">
        <f>IF(B660="","",COUNTIF(INDEX($B:$B,5):B660,B660))</f>
        <v/>
      </c>
      <c r="D660" s="21"/>
      <c r="E660" s="13" t="str">
        <f t="shared" si="61"/>
        <v/>
      </c>
      <c r="F660" s="22" t="str">
        <f t="shared" si="62"/>
        <v/>
      </c>
      <c r="G660" s="14"/>
      <c r="H660" s="15" t="str">
        <f t="shared" si="63"/>
        <v/>
      </c>
      <c r="I660" s="23" t="str">
        <f t="shared" si="64"/>
        <v/>
      </c>
      <c r="J660" s="13" t="str">
        <f t="shared" si="65"/>
        <v/>
      </c>
      <c r="K660" s="24" t="str">
        <f>IF(B660="","",TRIM(IF(COUNTIF('Registru borderouri'!$B$5:$B$504,B660)=0,"Borderou inexistent în registru. ","")&amp;IF(AND(D660&lt;&gt;"",E660=""),"Cod necunoscut. ","")&amp;IF(N(G660)&lt;=0,"Lipsește cantitatea. ","")&amp;IF(AND(J660&lt;&gt;"",COUNTIF('Registru borderouri'!$B$5:$B$504,B660)&gt;0),IF(J660&lt;&gt;INDEX('Registru borderouri'!$H$5:$H$504,MATCH(B660,'Registru borderouri'!$B$5:$B$504,0)),"Produs de alt tip decât borderoul. ",""),"")))</f>
        <v/>
      </c>
    </row>
    <row r="661" spans="1:11" x14ac:dyDescent="0.2">
      <c r="A661" s="1" t="str">
        <f t="shared" si="60"/>
        <v/>
      </c>
      <c r="B661" s="21"/>
      <c r="C661" s="22" t="str">
        <f>IF(B661="","",COUNTIF(INDEX($B:$B,5):B661,B661))</f>
        <v/>
      </c>
      <c r="D661" s="21"/>
      <c r="E661" s="13" t="str">
        <f t="shared" si="61"/>
        <v/>
      </c>
      <c r="F661" s="22" t="str">
        <f t="shared" si="62"/>
        <v/>
      </c>
      <c r="G661" s="14"/>
      <c r="H661" s="15" t="str">
        <f t="shared" si="63"/>
        <v/>
      </c>
      <c r="I661" s="23" t="str">
        <f t="shared" si="64"/>
        <v/>
      </c>
      <c r="J661" s="13" t="str">
        <f t="shared" si="65"/>
        <v/>
      </c>
      <c r="K661" s="24" t="str">
        <f>IF(B661="","",TRIM(IF(COUNTIF('Registru borderouri'!$B$5:$B$504,B661)=0,"Borderou inexistent în registru. ","")&amp;IF(AND(D661&lt;&gt;"",E661=""),"Cod necunoscut. ","")&amp;IF(N(G661)&lt;=0,"Lipsește cantitatea. ","")&amp;IF(AND(J661&lt;&gt;"",COUNTIF('Registru borderouri'!$B$5:$B$504,B661)&gt;0),IF(J661&lt;&gt;INDEX('Registru borderouri'!$H$5:$H$504,MATCH(B661,'Registru borderouri'!$B$5:$B$504,0)),"Produs de alt tip decât borderoul. ",""),"")))</f>
        <v/>
      </c>
    </row>
    <row r="662" spans="1:11" x14ac:dyDescent="0.2">
      <c r="A662" s="1" t="str">
        <f t="shared" si="60"/>
        <v/>
      </c>
      <c r="B662" s="21"/>
      <c r="C662" s="22" t="str">
        <f>IF(B662="","",COUNTIF(INDEX($B:$B,5):B662,B662))</f>
        <v/>
      </c>
      <c r="D662" s="21"/>
      <c r="E662" s="13" t="str">
        <f t="shared" si="61"/>
        <v/>
      </c>
      <c r="F662" s="22" t="str">
        <f t="shared" si="62"/>
        <v/>
      </c>
      <c r="G662" s="14"/>
      <c r="H662" s="15" t="str">
        <f t="shared" si="63"/>
        <v/>
      </c>
      <c r="I662" s="23" t="str">
        <f t="shared" si="64"/>
        <v/>
      </c>
      <c r="J662" s="13" t="str">
        <f t="shared" si="65"/>
        <v/>
      </c>
      <c r="K662" s="24" t="str">
        <f>IF(B662="","",TRIM(IF(COUNTIF('Registru borderouri'!$B$5:$B$504,B662)=0,"Borderou inexistent în registru. ","")&amp;IF(AND(D662&lt;&gt;"",E662=""),"Cod necunoscut. ","")&amp;IF(N(G662)&lt;=0,"Lipsește cantitatea. ","")&amp;IF(AND(J662&lt;&gt;"",COUNTIF('Registru borderouri'!$B$5:$B$504,B662)&gt;0),IF(J662&lt;&gt;INDEX('Registru borderouri'!$H$5:$H$504,MATCH(B662,'Registru borderouri'!$B$5:$B$504,0)),"Produs de alt tip decât borderoul. ",""),"")))</f>
        <v/>
      </c>
    </row>
    <row r="663" spans="1:11" x14ac:dyDescent="0.2">
      <c r="A663" s="1" t="str">
        <f t="shared" si="60"/>
        <v/>
      </c>
      <c r="B663" s="21"/>
      <c r="C663" s="22" t="str">
        <f>IF(B663="","",COUNTIF(INDEX($B:$B,5):B663,B663))</f>
        <v/>
      </c>
      <c r="D663" s="21"/>
      <c r="E663" s="13" t="str">
        <f t="shared" si="61"/>
        <v/>
      </c>
      <c r="F663" s="22" t="str">
        <f t="shared" si="62"/>
        <v/>
      </c>
      <c r="G663" s="14"/>
      <c r="H663" s="15" t="str">
        <f t="shared" si="63"/>
        <v/>
      </c>
      <c r="I663" s="23" t="str">
        <f t="shared" si="64"/>
        <v/>
      </c>
      <c r="J663" s="13" t="str">
        <f t="shared" si="65"/>
        <v/>
      </c>
      <c r="K663" s="24" t="str">
        <f>IF(B663="","",TRIM(IF(COUNTIF('Registru borderouri'!$B$5:$B$504,B663)=0,"Borderou inexistent în registru. ","")&amp;IF(AND(D663&lt;&gt;"",E663=""),"Cod necunoscut. ","")&amp;IF(N(G663)&lt;=0,"Lipsește cantitatea. ","")&amp;IF(AND(J663&lt;&gt;"",COUNTIF('Registru borderouri'!$B$5:$B$504,B663)&gt;0),IF(J663&lt;&gt;INDEX('Registru borderouri'!$H$5:$H$504,MATCH(B663,'Registru borderouri'!$B$5:$B$504,0)),"Produs de alt tip decât borderoul. ",""),"")))</f>
        <v/>
      </c>
    </row>
    <row r="664" spans="1:11" x14ac:dyDescent="0.2">
      <c r="A664" s="1" t="str">
        <f t="shared" si="60"/>
        <v/>
      </c>
      <c r="B664" s="21"/>
      <c r="C664" s="22" t="str">
        <f>IF(B664="","",COUNTIF(INDEX($B:$B,5):B664,B664))</f>
        <v/>
      </c>
      <c r="D664" s="21"/>
      <c r="E664" s="13" t="str">
        <f t="shared" si="61"/>
        <v/>
      </c>
      <c r="F664" s="22" t="str">
        <f t="shared" si="62"/>
        <v/>
      </c>
      <c r="G664" s="14"/>
      <c r="H664" s="15" t="str">
        <f t="shared" si="63"/>
        <v/>
      </c>
      <c r="I664" s="23" t="str">
        <f t="shared" si="64"/>
        <v/>
      </c>
      <c r="J664" s="13" t="str">
        <f t="shared" si="65"/>
        <v/>
      </c>
      <c r="K664" s="24" t="str">
        <f>IF(B664="","",TRIM(IF(COUNTIF('Registru borderouri'!$B$5:$B$504,B664)=0,"Borderou inexistent în registru. ","")&amp;IF(AND(D664&lt;&gt;"",E664=""),"Cod necunoscut. ","")&amp;IF(N(G664)&lt;=0,"Lipsește cantitatea. ","")&amp;IF(AND(J664&lt;&gt;"",COUNTIF('Registru borderouri'!$B$5:$B$504,B664)&gt;0),IF(J664&lt;&gt;INDEX('Registru borderouri'!$H$5:$H$504,MATCH(B664,'Registru borderouri'!$B$5:$B$504,0)),"Produs de alt tip decât borderoul. ",""),"")))</f>
        <v/>
      </c>
    </row>
    <row r="665" spans="1:11" x14ac:dyDescent="0.2">
      <c r="A665" s="1" t="str">
        <f t="shared" si="60"/>
        <v/>
      </c>
      <c r="B665" s="21"/>
      <c r="C665" s="22" t="str">
        <f>IF(B665="","",COUNTIF(INDEX($B:$B,5):B665,B665))</f>
        <v/>
      </c>
      <c r="D665" s="21"/>
      <c r="E665" s="13" t="str">
        <f t="shared" si="61"/>
        <v/>
      </c>
      <c r="F665" s="22" t="str">
        <f t="shared" si="62"/>
        <v/>
      </c>
      <c r="G665" s="14"/>
      <c r="H665" s="15" t="str">
        <f t="shared" si="63"/>
        <v/>
      </c>
      <c r="I665" s="23" t="str">
        <f t="shared" si="64"/>
        <v/>
      </c>
      <c r="J665" s="13" t="str">
        <f t="shared" si="65"/>
        <v/>
      </c>
      <c r="K665" s="24" t="str">
        <f>IF(B665="","",TRIM(IF(COUNTIF('Registru borderouri'!$B$5:$B$504,B665)=0,"Borderou inexistent în registru. ","")&amp;IF(AND(D665&lt;&gt;"",E665=""),"Cod necunoscut. ","")&amp;IF(N(G665)&lt;=0,"Lipsește cantitatea. ","")&amp;IF(AND(J665&lt;&gt;"",COUNTIF('Registru borderouri'!$B$5:$B$504,B665)&gt;0),IF(J665&lt;&gt;INDEX('Registru borderouri'!$H$5:$H$504,MATCH(B665,'Registru borderouri'!$B$5:$B$504,0)),"Produs de alt tip decât borderoul. ",""),"")))</f>
        <v/>
      </c>
    </row>
    <row r="666" spans="1:11" x14ac:dyDescent="0.2">
      <c r="A666" s="1" t="str">
        <f t="shared" si="60"/>
        <v/>
      </c>
      <c r="B666" s="21"/>
      <c r="C666" s="22" t="str">
        <f>IF(B666="","",COUNTIF(INDEX($B:$B,5):B666,B666))</f>
        <v/>
      </c>
      <c r="D666" s="21"/>
      <c r="E666" s="13" t="str">
        <f t="shared" si="61"/>
        <v/>
      </c>
      <c r="F666" s="22" t="str">
        <f t="shared" si="62"/>
        <v/>
      </c>
      <c r="G666" s="14"/>
      <c r="H666" s="15" t="str">
        <f t="shared" si="63"/>
        <v/>
      </c>
      <c r="I666" s="23" t="str">
        <f t="shared" si="64"/>
        <v/>
      </c>
      <c r="J666" s="13" t="str">
        <f t="shared" si="65"/>
        <v/>
      </c>
      <c r="K666" s="24" t="str">
        <f>IF(B666="","",TRIM(IF(COUNTIF('Registru borderouri'!$B$5:$B$504,B666)=0,"Borderou inexistent în registru. ","")&amp;IF(AND(D666&lt;&gt;"",E666=""),"Cod necunoscut. ","")&amp;IF(N(G666)&lt;=0,"Lipsește cantitatea. ","")&amp;IF(AND(J666&lt;&gt;"",COUNTIF('Registru borderouri'!$B$5:$B$504,B666)&gt;0),IF(J666&lt;&gt;INDEX('Registru borderouri'!$H$5:$H$504,MATCH(B666,'Registru borderouri'!$B$5:$B$504,0)),"Produs de alt tip decât borderoul. ",""),"")))</f>
        <v/>
      </c>
    </row>
    <row r="667" spans="1:11" x14ac:dyDescent="0.2">
      <c r="A667" s="1" t="str">
        <f t="shared" si="60"/>
        <v/>
      </c>
      <c r="B667" s="21"/>
      <c r="C667" s="22" t="str">
        <f>IF(B667="","",COUNTIF(INDEX($B:$B,5):B667,B667))</f>
        <v/>
      </c>
      <c r="D667" s="21"/>
      <c r="E667" s="13" t="str">
        <f t="shared" si="61"/>
        <v/>
      </c>
      <c r="F667" s="22" t="str">
        <f t="shared" si="62"/>
        <v/>
      </c>
      <c r="G667" s="14"/>
      <c r="H667" s="15" t="str">
        <f t="shared" si="63"/>
        <v/>
      </c>
      <c r="I667" s="23" t="str">
        <f t="shared" si="64"/>
        <v/>
      </c>
      <c r="J667" s="13" t="str">
        <f t="shared" si="65"/>
        <v/>
      </c>
      <c r="K667" s="24" t="str">
        <f>IF(B667="","",TRIM(IF(COUNTIF('Registru borderouri'!$B$5:$B$504,B667)=0,"Borderou inexistent în registru. ","")&amp;IF(AND(D667&lt;&gt;"",E667=""),"Cod necunoscut. ","")&amp;IF(N(G667)&lt;=0,"Lipsește cantitatea. ","")&amp;IF(AND(J667&lt;&gt;"",COUNTIF('Registru borderouri'!$B$5:$B$504,B667)&gt;0),IF(J667&lt;&gt;INDEX('Registru borderouri'!$H$5:$H$504,MATCH(B667,'Registru borderouri'!$B$5:$B$504,0)),"Produs de alt tip decât borderoul. ",""),"")))</f>
        <v/>
      </c>
    </row>
    <row r="668" spans="1:11" x14ac:dyDescent="0.2">
      <c r="A668" s="1" t="str">
        <f t="shared" si="60"/>
        <v/>
      </c>
      <c r="B668" s="21"/>
      <c r="C668" s="22" t="str">
        <f>IF(B668="","",COUNTIF(INDEX($B:$B,5):B668,B668))</f>
        <v/>
      </c>
      <c r="D668" s="21"/>
      <c r="E668" s="13" t="str">
        <f t="shared" si="61"/>
        <v/>
      </c>
      <c r="F668" s="22" t="str">
        <f t="shared" si="62"/>
        <v/>
      </c>
      <c r="G668" s="14"/>
      <c r="H668" s="15" t="str">
        <f t="shared" si="63"/>
        <v/>
      </c>
      <c r="I668" s="23" t="str">
        <f t="shared" si="64"/>
        <v/>
      </c>
      <c r="J668" s="13" t="str">
        <f t="shared" si="65"/>
        <v/>
      </c>
      <c r="K668" s="24" t="str">
        <f>IF(B668="","",TRIM(IF(COUNTIF('Registru borderouri'!$B$5:$B$504,B668)=0,"Borderou inexistent în registru. ","")&amp;IF(AND(D668&lt;&gt;"",E668=""),"Cod necunoscut. ","")&amp;IF(N(G668)&lt;=0,"Lipsește cantitatea. ","")&amp;IF(AND(J668&lt;&gt;"",COUNTIF('Registru borderouri'!$B$5:$B$504,B668)&gt;0),IF(J668&lt;&gt;INDEX('Registru borderouri'!$H$5:$H$504,MATCH(B668,'Registru borderouri'!$B$5:$B$504,0)),"Produs de alt tip decât borderoul. ",""),"")))</f>
        <v/>
      </c>
    </row>
    <row r="669" spans="1:11" x14ac:dyDescent="0.2">
      <c r="A669" s="1" t="str">
        <f t="shared" si="60"/>
        <v/>
      </c>
      <c r="B669" s="21"/>
      <c r="C669" s="22" t="str">
        <f>IF(B669="","",COUNTIF(INDEX($B:$B,5):B669,B669))</f>
        <v/>
      </c>
      <c r="D669" s="21"/>
      <c r="E669" s="13" t="str">
        <f t="shared" si="61"/>
        <v/>
      </c>
      <c r="F669" s="22" t="str">
        <f t="shared" si="62"/>
        <v/>
      </c>
      <c r="G669" s="14"/>
      <c r="H669" s="15" t="str">
        <f t="shared" si="63"/>
        <v/>
      </c>
      <c r="I669" s="23" t="str">
        <f t="shared" si="64"/>
        <v/>
      </c>
      <c r="J669" s="13" t="str">
        <f t="shared" si="65"/>
        <v/>
      </c>
      <c r="K669" s="24" t="str">
        <f>IF(B669="","",TRIM(IF(COUNTIF('Registru borderouri'!$B$5:$B$504,B669)=0,"Borderou inexistent în registru. ","")&amp;IF(AND(D669&lt;&gt;"",E669=""),"Cod necunoscut. ","")&amp;IF(N(G669)&lt;=0,"Lipsește cantitatea. ","")&amp;IF(AND(J669&lt;&gt;"",COUNTIF('Registru borderouri'!$B$5:$B$504,B669)&gt;0),IF(J669&lt;&gt;INDEX('Registru borderouri'!$H$5:$H$504,MATCH(B669,'Registru borderouri'!$B$5:$B$504,0)),"Produs de alt tip decât borderoul. ",""),"")))</f>
        <v/>
      </c>
    </row>
    <row r="670" spans="1:11" x14ac:dyDescent="0.2">
      <c r="A670" s="1" t="str">
        <f t="shared" si="60"/>
        <v/>
      </c>
      <c r="B670" s="21"/>
      <c r="C670" s="22" t="str">
        <f>IF(B670="","",COUNTIF(INDEX($B:$B,5):B670,B670))</f>
        <v/>
      </c>
      <c r="D670" s="21"/>
      <c r="E670" s="13" t="str">
        <f t="shared" si="61"/>
        <v/>
      </c>
      <c r="F670" s="22" t="str">
        <f t="shared" si="62"/>
        <v/>
      </c>
      <c r="G670" s="14"/>
      <c r="H670" s="15" t="str">
        <f t="shared" si="63"/>
        <v/>
      </c>
      <c r="I670" s="23" t="str">
        <f t="shared" si="64"/>
        <v/>
      </c>
      <c r="J670" s="13" t="str">
        <f t="shared" si="65"/>
        <v/>
      </c>
      <c r="K670" s="24" t="str">
        <f>IF(B670="","",TRIM(IF(COUNTIF('Registru borderouri'!$B$5:$B$504,B670)=0,"Borderou inexistent în registru. ","")&amp;IF(AND(D670&lt;&gt;"",E670=""),"Cod necunoscut. ","")&amp;IF(N(G670)&lt;=0,"Lipsește cantitatea. ","")&amp;IF(AND(J670&lt;&gt;"",COUNTIF('Registru borderouri'!$B$5:$B$504,B670)&gt;0),IF(J670&lt;&gt;INDEX('Registru borderouri'!$H$5:$H$504,MATCH(B670,'Registru borderouri'!$B$5:$B$504,0)),"Produs de alt tip decât borderoul. ",""),"")))</f>
        <v/>
      </c>
    </row>
    <row r="671" spans="1:11" x14ac:dyDescent="0.2">
      <c r="A671" s="1" t="str">
        <f t="shared" si="60"/>
        <v/>
      </c>
      <c r="B671" s="21"/>
      <c r="C671" s="22" t="str">
        <f>IF(B671="","",COUNTIF(INDEX($B:$B,5):B671,B671))</f>
        <v/>
      </c>
      <c r="D671" s="21"/>
      <c r="E671" s="13" t="str">
        <f t="shared" si="61"/>
        <v/>
      </c>
      <c r="F671" s="22" t="str">
        <f t="shared" si="62"/>
        <v/>
      </c>
      <c r="G671" s="14"/>
      <c r="H671" s="15" t="str">
        <f t="shared" si="63"/>
        <v/>
      </c>
      <c r="I671" s="23" t="str">
        <f t="shared" si="64"/>
        <v/>
      </c>
      <c r="J671" s="13" t="str">
        <f t="shared" si="65"/>
        <v/>
      </c>
      <c r="K671" s="24" t="str">
        <f>IF(B671="","",TRIM(IF(COUNTIF('Registru borderouri'!$B$5:$B$504,B671)=0,"Borderou inexistent în registru. ","")&amp;IF(AND(D671&lt;&gt;"",E671=""),"Cod necunoscut. ","")&amp;IF(N(G671)&lt;=0,"Lipsește cantitatea. ","")&amp;IF(AND(J671&lt;&gt;"",COUNTIF('Registru borderouri'!$B$5:$B$504,B671)&gt;0),IF(J671&lt;&gt;INDEX('Registru borderouri'!$H$5:$H$504,MATCH(B671,'Registru borderouri'!$B$5:$B$504,0)),"Produs de alt tip decât borderoul. ",""),"")))</f>
        <v/>
      </c>
    </row>
    <row r="672" spans="1:11" x14ac:dyDescent="0.2">
      <c r="A672" s="1" t="str">
        <f t="shared" si="60"/>
        <v/>
      </c>
      <c r="B672" s="21"/>
      <c r="C672" s="22" t="str">
        <f>IF(B672="","",COUNTIF(INDEX($B:$B,5):B672,B672))</f>
        <v/>
      </c>
      <c r="D672" s="21"/>
      <c r="E672" s="13" t="str">
        <f t="shared" si="61"/>
        <v/>
      </c>
      <c r="F672" s="22" t="str">
        <f t="shared" si="62"/>
        <v/>
      </c>
      <c r="G672" s="14"/>
      <c r="H672" s="15" t="str">
        <f t="shared" si="63"/>
        <v/>
      </c>
      <c r="I672" s="23" t="str">
        <f t="shared" si="64"/>
        <v/>
      </c>
      <c r="J672" s="13" t="str">
        <f t="shared" si="65"/>
        <v/>
      </c>
      <c r="K672" s="24" t="str">
        <f>IF(B672="","",TRIM(IF(COUNTIF('Registru borderouri'!$B$5:$B$504,B672)=0,"Borderou inexistent în registru. ","")&amp;IF(AND(D672&lt;&gt;"",E672=""),"Cod necunoscut. ","")&amp;IF(N(G672)&lt;=0,"Lipsește cantitatea. ","")&amp;IF(AND(J672&lt;&gt;"",COUNTIF('Registru borderouri'!$B$5:$B$504,B672)&gt;0),IF(J672&lt;&gt;INDEX('Registru borderouri'!$H$5:$H$504,MATCH(B672,'Registru borderouri'!$B$5:$B$504,0)),"Produs de alt tip decât borderoul. ",""),"")))</f>
        <v/>
      </c>
    </row>
    <row r="673" spans="1:11" x14ac:dyDescent="0.2">
      <c r="A673" s="1" t="str">
        <f t="shared" si="60"/>
        <v/>
      </c>
      <c r="B673" s="21"/>
      <c r="C673" s="22" t="str">
        <f>IF(B673="","",COUNTIF(INDEX($B:$B,5):B673,B673))</f>
        <v/>
      </c>
      <c r="D673" s="21"/>
      <c r="E673" s="13" t="str">
        <f t="shared" si="61"/>
        <v/>
      </c>
      <c r="F673" s="22" t="str">
        <f t="shared" si="62"/>
        <v/>
      </c>
      <c r="G673" s="14"/>
      <c r="H673" s="15" t="str">
        <f t="shared" si="63"/>
        <v/>
      </c>
      <c r="I673" s="23" t="str">
        <f t="shared" si="64"/>
        <v/>
      </c>
      <c r="J673" s="13" t="str">
        <f t="shared" si="65"/>
        <v/>
      </c>
      <c r="K673" s="24" t="str">
        <f>IF(B673="","",TRIM(IF(COUNTIF('Registru borderouri'!$B$5:$B$504,B673)=0,"Borderou inexistent în registru. ","")&amp;IF(AND(D673&lt;&gt;"",E673=""),"Cod necunoscut. ","")&amp;IF(N(G673)&lt;=0,"Lipsește cantitatea. ","")&amp;IF(AND(J673&lt;&gt;"",COUNTIF('Registru borderouri'!$B$5:$B$504,B673)&gt;0),IF(J673&lt;&gt;INDEX('Registru borderouri'!$H$5:$H$504,MATCH(B673,'Registru borderouri'!$B$5:$B$504,0)),"Produs de alt tip decât borderoul. ",""),"")))</f>
        <v/>
      </c>
    </row>
    <row r="674" spans="1:11" x14ac:dyDescent="0.2">
      <c r="A674" s="1" t="str">
        <f t="shared" si="60"/>
        <v/>
      </c>
      <c r="B674" s="21"/>
      <c r="C674" s="22" t="str">
        <f>IF(B674="","",COUNTIF(INDEX($B:$B,5):B674,B674))</f>
        <v/>
      </c>
      <c r="D674" s="21"/>
      <c r="E674" s="13" t="str">
        <f t="shared" si="61"/>
        <v/>
      </c>
      <c r="F674" s="22" t="str">
        <f t="shared" si="62"/>
        <v/>
      </c>
      <c r="G674" s="14"/>
      <c r="H674" s="15" t="str">
        <f t="shared" si="63"/>
        <v/>
      </c>
      <c r="I674" s="23" t="str">
        <f t="shared" si="64"/>
        <v/>
      </c>
      <c r="J674" s="13" t="str">
        <f t="shared" si="65"/>
        <v/>
      </c>
      <c r="K674" s="24" t="str">
        <f>IF(B674="","",TRIM(IF(COUNTIF('Registru borderouri'!$B$5:$B$504,B674)=0,"Borderou inexistent în registru. ","")&amp;IF(AND(D674&lt;&gt;"",E674=""),"Cod necunoscut. ","")&amp;IF(N(G674)&lt;=0,"Lipsește cantitatea. ","")&amp;IF(AND(J674&lt;&gt;"",COUNTIF('Registru borderouri'!$B$5:$B$504,B674)&gt;0),IF(J674&lt;&gt;INDEX('Registru borderouri'!$H$5:$H$504,MATCH(B674,'Registru borderouri'!$B$5:$B$504,0)),"Produs de alt tip decât borderoul. ",""),"")))</f>
        <v/>
      </c>
    </row>
    <row r="675" spans="1:11" x14ac:dyDescent="0.2">
      <c r="A675" s="1" t="str">
        <f t="shared" si="60"/>
        <v/>
      </c>
      <c r="B675" s="21"/>
      <c r="C675" s="22" t="str">
        <f>IF(B675="","",COUNTIF(INDEX($B:$B,5):B675,B675))</f>
        <v/>
      </c>
      <c r="D675" s="21"/>
      <c r="E675" s="13" t="str">
        <f t="shared" si="61"/>
        <v/>
      </c>
      <c r="F675" s="22" t="str">
        <f t="shared" si="62"/>
        <v/>
      </c>
      <c r="G675" s="14"/>
      <c r="H675" s="15" t="str">
        <f t="shared" si="63"/>
        <v/>
      </c>
      <c r="I675" s="23" t="str">
        <f t="shared" si="64"/>
        <v/>
      </c>
      <c r="J675" s="13" t="str">
        <f t="shared" si="65"/>
        <v/>
      </c>
      <c r="K675" s="24" t="str">
        <f>IF(B675="","",TRIM(IF(COUNTIF('Registru borderouri'!$B$5:$B$504,B675)=0,"Borderou inexistent în registru. ","")&amp;IF(AND(D675&lt;&gt;"",E675=""),"Cod necunoscut. ","")&amp;IF(N(G675)&lt;=0,"Lipsește cantitatea. ","")&amp;IF(AND(J675&lt;&gt;"",COUNTIF('Registru borderouri'!$B$5:$B$504,B675)&gt;0),IF(J675&lt;&gt;INDEX('Registru borderouri'!$H$5:$H$504,MATCH(B675,'Registru borderouri'!$B$5:$B$504,0)),"Produs de alt tip decât borderoul. ",""),"")))</f>
        <v/>
      </c>
    </row>
    <row r="676" spans="1:11" x14ac:dyDescent="0.2">
      <c r="A676" s="1" t="str">
        <f t="shared" si="60"/>
        <v/>
      </c>
      <c r="B676" s="21"/>
      <c r="C676" s="22" t="str">
        <f>IF(B676="","",COUNTIF(INDEX($B:$B,5):B676,B676))</f>
        <v/>
      </c>
      <c r="D676" s="21"/>
      <c r="E676" s="13" t="str">
        <f t="shared" si="61"/>
        <v/>
      </c>
      <c r="F676" s="22" t="str">
        <f t="shared" si="62"/>
        <v/>
      </c>
      <c r="G676" s="14"/>
      <c r="H676" s="15" t="str">
        <f t="shared" si="63"/>
        <v/>
      </c>
      <c r="I676" s="23" t="str">
        <f t="shared" si="64"/>
        <v/>
      </c>
      <c r="J676" s="13" t="str">
        <f t="shared" si="65"/>
        <v/>
      </c>
      <c r="K676" s="24" t="str">
        <f>IF(B676="","",TRIM(IF(COUNTIF('Registru borderouri'!$B$5:$B$504,B676)=0,"Borderou inexistent în registru. ","")&amp;IF(AND(D676&lt;&gt;"",E676=""),"Cod necunoscut. ","")&amp;IF(N(G676)&lt;=0,"Lipsește cantitatea. ","")&amp;IF(AND(J676&lt;&gt;"",COUNTIF('Registru borderouri'!$B$5:$B$504,B676)&gt;0),IF(J676&lt;&gt;INDEX('Registru borderouri'!$H$5:$H$504,MATCH(B676,'Registru borderouri'!$B$5:$B$504,0)),"Produs de alt tip decât borderoul. ",""),"")))</f>
        <v/>
      </c>
    </row>
    <row r="677" spans="1:11" x14ac:dyDescent="0.2">
      <c r="A677" s="1" t="str">
        <f t="shared" si="60"/>
        <v/>
      </c>
      <c r="B677" s="21"/>
      <c r="C677" s="22" t="str">
        <f>IF(B677="","",COUNTIF(INDEX($B:$B,5):B677,B677))</f>
        <v/>
      </c>
      <c r="D677" s="21"/>
      <c r="E677" s="13" t="str">
        <f t="shared" si="61"/>
        <v/>
      </c>
      <c r="F677" s="22" t="str">
        <f t="shared" si="62"/>
        <v/>
      </c>
      <c r="G677" s="14"/>
      <c r="H677" s="15" t="str">
        <f t="shared" si="63"/>
        <v/>
      </c>
      <c r="I677" s="23" t="str">
        <f t="shared" si="64"/>
        <v/>
      </c>
      <c r="J677" s="13" t="str">
        <f t="shared" si="65"/>
        <v/>
      </c>
      <c r="K677" s="24" t="str">
        <f>IF(B677="","",TRIM(IF(COUNTIF('Registru borderouri'!$B$5:$B$504,B677)=0,"Borderou inexistent în registru. ","")&amp;IF(AND(D677&lt;&gt;"",E677=""),"Cod necunoscut. ","")&amp;IF(N(G677)&lt;=0,"Lipsește cantitatea. ","")&amp;IF(AND(J677&lt;&gt;"",COUNTIF('Registru borderouri'!$B$5:$B$504,B677)&gt;0),IF(J677&lt;&gt;INDEX('Registru borderouri'!$H$5:$H$504,MATCH(B677,'Registru borderouri'!$B$5:$B$504,0)),"Produs de alt tip decât borderoul. ",""),"")))</f>
        <v/>
      </c>
    </row>
    <row r="678" spans="1:11" x14ac:dyDescent="0.2">
      <c r="A678" s="1" t="str">
        <f t="shared" si="60"/>
        <v/>
      </c>
      <c r="B678" s="21"/>
      <c r="C678" s="22" t="str">
        <f>IF(B678="","",COUNTIF(INDEX($B:$B,5):B678,B678))</f>
        <v/>
      </c>
      <c r="D678" s="21"/>
      <c r="E678" s="13" t="str">
        <f t="shared" si="61"/>
        <v/>
      </c>
      <c r="F678" s="22" t="str">
        <f t="shared" si="62"/>
        <v/>
      </c>
      <c r="G678" s="14"/>
      <c r="H678" s="15" t="str">
        <f t="shared" si="63"/>
        <v/>
      </c>
      <c r="I678" s="23" t="str">
        <f t="shared" si="64"/>
        <v/>
      </c>
      <c r="J678" s="13" t="str">
        <f t="shared" si="65"/>
        <v/>
      </c>
      <c r="K678" s="24" t="str">
        <f>IF(B678="","",TRIM(IF(COUNTIF('Registru borderouri'!$B$5:$B$504,B678)=0,"Borderou inexistent în registru. ","")&amp;IF(AND(D678&lt;&gt;"",E678=""),"Cod necunoscut. ","")&amp;IF(N(G678)&lt;=0,"Lipsește cantitatea. ","")&amp;IF(AND(J678&lt;&gt;"",COUNTIF('Registru borderouri'!$B$5:$B$504,B678)&gt;0),IF(J678&lt;&gt;INDEX('Registru borderouri'!$H$5:$H$504,MATCH(B678,'Registru borderouri'!$B$5:$B$504,0)),"Produs de alt tip decât borderoul. ",""),"")))</f>
        <v/>
      </c>
    </row>
    <row r="679" spans="1:11" x14ac:dyDescent="0.2">
      <c r="A679" s="1" t="str">
        <f t="shared" si="60"/>
        <v/>
      </c>
      <c r="B679" s="21"/>
      <c r="C679" s="22" t="str">
        <f>IF(B679="","",COUNTIF(INDEX($B:$B,5):B679,B679))</f>
        <v/>
      </c>
      <c r="D679" s="21"/>
      <c r="E679" s="13" t="str">
        <f t="shared" si="61"/>
        <v/>
      </c>
      <c r="F679" s="22" t="str">
        <f t="shared" si="62"/>
        <v/>
      </c>
      <c r="G679" s="14"/>
      <c r="H679" s="15" t="str">
        <f t="shared" si="63"/>
        <v/>
      </c>
      <c r="I679" s="23" t="str">
        <f t="shared" si="64"/>
        <v/>
      </c>
      <c r="J679" s="13" t="str">
        <f t="shared" si="65"/>
        <v/>
      </c>
      <c r="K679" s="24" t="str">
        <f>IF(B679="","",TRIM(IF(COUNTIF('Registru borderouri'!$B$5:$B$504,B679)=0,"Borderou inexistent în registru. ","")&amp;IF(AND(D679&lt;&gt;"",E679=""),"Cod necunoscut. ","")&amp;IF(N(G679)&lt;=0,"Lipsește cantitatea. ","")&amp;IF(AND(J679&lt;&gt;"",COUNTIF('Registru borderouri'!$B$5:$B$504,B679)&gt;0),IF(J679&lt;&gt;INDEX('Registru borderouri'!$H$5:$H$504,MATCH(B679,'Registru borderouri'!$B$5:$B$504,0)),"Produs de alt tip decât borderoul. ",""),"")))</f>
        <v/>
      </c>
    </row>
    <row r="680" spans="1:11" x14ac:dyDescent="0.2">
      <c r="A680" s="1" t="str">
        <f t="shared" si="60"/>
        <v/>
      </c>
      <c r="B680" s="21"/>
      <c r="C680" s="22" t="str">
        <f>IF(B680="","",COUNTIF(INDEX($B:$B,5):B680,B680))</f>
        <v/>
      </c>
      <c r="D680" s="21"/>
      <c r="E680" s="13" t="str">
        <f t="shared" si="61"/>
        <v/>
      </c>
      <c r="F680" s="22" t="str">
        <f t="shared" si="62"/>
        <v/>
      </c>
      <c r="G680" s="14"/>
      <c r="H680" s="15" t="str">
        <f t="shared" si="63"/>
        <v/>
      </c>
      <c r="I680" s="23" t="str">
        <f t="shared" si="64"/>
        <v/>
      </c>
      <c r="J680" s="13" t="str">
        <f t="shared" si="65"/>
        <v/>
      </c>
      <c r="K680" s="24" t="str">
        <f>IF(B680="","",TRIM(IF(COUNTIF('Registru borderouri'!$B$5:$B$504,B680)=0,"Borderou inexistent în registru. ","")&amp;IF(AND(D680&lt;&gt;"",E680=""),"Cod necunoscut. ","")&amp;IF(N(G680)&lt;=0,"Lipsește cantitatea. ","")&amp;IF(AND(J680&lt;&gt;"",COUNTIF('Registru borderouri'!$B$5:$B$504,B680)&gt;0),IF(J680&lt;&gt;INDEX('Registru borderouri'!$H$5:$H$504,MATCH(B680,'Registru borderouri'!$B$5:$B$504,0)),"Produs de alt tip decât borderoul. ",""),"")))</f>
        <v/>
      </c>
    </row>
    <row r="681" spans="1:11" x14ac:dyDescent="0.2">
      <c r="A681" s="1" t="str">
        <f t="shared" si="60"/>
        <v/>
      </c>
      <c r="B681" s="21"/>
      <c r="C681" s="22" t="str">
        <f>IF(B681="","",COUNTIF(INDEX($B:$B,5):B681,B681))</f>
        <v/>
      </c>
      <c r="D681" s="21"/>
      <c r="E681" s="13" t="str">
        <f t="shared" si="61"/>
        <v/>
      </c>
      <c r="F681" s="22" t="str">
        <f t="shared" si="62"/>
        <v/>
      </c>
      <c r="G681" s="14"/>
      <c r="H681" s="15" t="str">
        <f t="shared" si="63"/>
        <v/>
      </c>
      <c r="I681" s="23" t="str">
        <f t="shared" si="64"/>
        <v/>
      </c>
      <c r="J681" s="13" t="str">
        <f t="shared" si="65"/>
        <v/>
      </c>
      <c r="K681" s="24" t="str">
        <f>IF(B681="","",TRIM(IF(COUNTIF('Registru borderouri'!$B$5:$B$504,B681)=0,"Borderou inexistent în registru. ","")&amp;IF(AND(D681&lt;&gt;"",E681=""),"Cod necunoscut. ","")&amp;IF(N(G681)&lt;=0,"Lipsește cantitatea. ","")&amp;IF(AND(J681&lt;&gt;"",COUNTIF('Registru borderouri'!$B$5:$B$504,B681)&gt;0),IF(J681&lt;&gt;INDEX('Registru borderouri'!$H$5:$H$504,MATCH(B681,'Registru borderouri'!$B$5:$B$504,0)),"Produs de alt tip decât borderoul. ",""),"")))</f>
        <v/>
      </c>
    </row>
    <row r="682" spans="1:11" x14ac:dyDescent="0.2">
      <c r="A682" s="1" t="str">
        <f t="shared" si="60"/>
        <v/>
      </c>
      <c r="B682" s="21"/>
      <c r="C682" s="22" t="str">
        <f>IF(B682="","",COUNTIF(INDEX($B:$B,5):B682,B682))</f>
        <v/>
      </c>
      <c r="D682" s="21"/>
      <c r="E682" s="13" t="str">
        <f t="shared" si="61"/>
        <v/>
      </c>
      <c r="F682" s="22" t="str">
        <f t="shared" si="62"/>
        <v/>
      </c>
      <c r="G682" s="14"/>
      <c r="H682" s="15" t="str">
        <f t="shared" si="63"/>
        <v/>
      </c>
      <c r="I682" s="23" t="str">
        <f t="shared" si="64"/>
        <v/>
      </c>
      <c r="J682" s="13" t="str">
        <f t="shared" si="65"/>
        <v/>
      </c>
      <c r="K682" s="24" t="str">
        <f>IF(B682="","",TRIM(IF(COUNTIF('Registru borderouri'!$B$5:$B$504,B682)=0,"Borderou inexistent în registru. ","")&amp;IF(AND(D682&lt;&gt;"",E682=""),"Cod necunoscut. ","")&amp;IF(N(G682)&lt;=0,"Lipsește cantitatea. ","")&amp;IF(AND(J682&lt;&gt;"",COUNTIF('Registru borderouri'!$B$5:$B$504,B682)&gt;0),IF(J682&lt;&gt;INDEX('Registru borderouri'!$H$5:$H$504,MATCH(B682,'Registru borderouri'!$B$5:$B$504,0)),"Produs de alt tip decât borderoul. ",""),"")))</f>
        <v/>
      </c>
    </row>
    <row r="683" spans="1:11" x14ac:dyDescent="0.2">
      <c r="A683" s="1" t="str">
        <f t="shared" si="60"/>
        <v/>
      </c>
      <c r="B683" s="21"/>
      <c r="C683" s="22" t="str">
        <f>IF(B683="","",COUNTIF(INDEX($B:$B,5):B683,B683))</f>
        <v/>
      </c>
      <c r="D683" s="21"/>
      <c r="E683" s="13" t="str">
        <f t="shared" si="61"/>
        <v/>
      </c>
      <c r="F683" s="22" t="str">
        <f t="shared" si="62"/>
        <v/>
      </c>
      <c r="G683" s="14"/>
      <c r="H683" s="15" t="str">
        <f t="shared" si="63"/>
        <v/>
      </c>
      <c r="I683" s="23" t="str">
        <f t="shared" si="64"/>
        <v/>
      </c>
      <c r="J683" s="13" t="str">
        <f t="shared" si="65"/>
        <v/>
      </c>
      <c r="K683" s="24" t="str">
        <f>IF(B683="","",TRIM(IF(COUNTIF('Registru borderouri'!$B$5:$B$504,B683)=0,"Borderou inexistent în registru. ","")&amp;IF(AND(D683&lt;&gt;"",E683=""),"Cod necunoscut. ","")&amp;IF(N(G683)&lt;=0,"Lipsește cantitatea. ","")&amp;IF(AND(J683&lt;&gt;"",COUNTIF('Registru borderouri'!$B$5:$B$504,B683)&gt;0),IF(J683&lt;&gt;INDEX('Registru borderouri'!$H$5:$H$504,MATCH(B683,'Registru borderouri'!$B$5:$B$504,0)),"Produs de alt tip decât borderoul. ",""),"")))</f>
        <v/>
      </c>
    </row>
    <row r="684" spans="1:11" x14ac:dyDescent="0.2">
      <c r="A684" s="1" t="str">
        <f t="shared" si="60"/>
        <v/>
      </c>
      <c r="B684" s="21"/>
      <c r="C684" s="22" t="str">
        <f>IF(B684="","",COUNTIF(INDEX($B:$B,5):B684,B684))</f>
        <v/>
      </c>
      <c r="D684" s="21"/>
      <c r="E684" s="13" t="str">
        <f t="shared" si="61"/>
        <v/>
      </c>
      <c r="F684" s="22" t="str">
        <f t="shared" si="62"/>
        <v/>
      </c>
      <c r="G684" s="14"/>
      <c r="H684" s="15" t="str">
        <f t="shared" si="63"/>
        <v/>
      </c>
      <c r="I684" s="23" t="str">
        <f t="shared" si="64"/>
        <v/>
      </c>
      <c r="J684" s="13" t="str">
        <f t="shared" si="65"/>
        <v/>
      </c>
      <c r="K684" s="24" t="str">
        <f>IF(B684="","",TRIM(IF(COUNTIF('Registru borderouri'!$B$5:$B$504,B684)=0,"Borderou inexistent în registru. ","")&amp;IF(AND(D684&lt;&gt;"",E684=""),"Cod necunoscut. ","")&amp;IF(N(G684)&lt;=0,"Lipsește cantitatea. ","")&amp;IF(AND(J684&lt;&gt;"",COUNTIF('Registru borderouri'!$B$5:$B$504,B684)&gt;0),IF(J684&lt;&gt;INDEX('Registru borderouri'!$H$5:$H$504,MATCH(B684,'Registru borderouri'!$B$5:$B$504,0)),"Produs de alt tip decât borderoul. ",""),"")))</f>
        <v/>
      </c>
    </row>
    <row r="685" spans="1:11" x14ac:dyDescent="0.2">
      <c r="A685" s="1" t="str">
        <f t="shared" si="60"/>
        <v/>
      </c>
      <c r="B685" s="21"/>
      <c r="C685" s="22" t="str">
        <f>IF(B685="","",COUNTIF(INDEX($B:$B,5):B685,B685))</f>
        <v/>
      </c>
      <c r="D685" s="21"/>
      <c r="E685" s="13" t="str">
        <f t="shared" si="61"/>
        <v/>
      </c>
      <c r="F685" s="22" t="str">
        <f t="shared" si="62"/>
        <v/>
      </c>
      <c r="G685" s="14"/>
      <c r="H685" s="15" t="str">
        <f t="shared" si="63"/>
        <v/>
      </c>
      <c r="I685" s="23" t="str">
        <f t="shared" si="64"/>
        <v/>
      </c>
      <c r="J685" s="13" t="str">
        <f t="shared" si="65"/>
        <v/>
      </c>
      <c r="K685" s="24" t="str">
        <f>IF(B685="","",TRIM(IF(COUNTIF('Registru borderouri'!$B$5:$B$504,B685)=0,"Borderou inexistent în registru. ","")&amp;IF(AND(D685&lt;&gt;"",E685=""),"Cod necunoscut. ","")&amp;IF(N(G685)&lt;=0,"Lipsește cantitatea. ","")&amp;IF(AND(J685&lt;&gt;"",COUNTIF('Registru borderouri'!$B$5:$B$504,B685)&gt;0),IF(J685&lt;&gt;INDEX('Registru borderouri'!$H$5:$H$504,MATCH(B685,'Registru borderouri'!$B$5:$B$504,0)),"Produs de alt tip decât borderoul. ",""),"")))</f>
        <v/>
      </c>
    </row>
    <row r="686" spans="1:11" x14ac:dyDescent="0.2">
      <c r="A686" s="1" t="str">
        <f t="shared" si="60"/>
        <v/>
      </c>
      <c r="B686" s="21"/>
      <c r="C686" s="22" t="str">
        <f>IF(B686="","",COUNTIF(INDEX($B:$B,5):B686,B686))</f>
        <v/>
      </c>
      <c r="D686" s="21"/>
      <c r="E686" s="13" t="str">
        <f t="shared" si="61"/>
        <v/>
      </c>
      <c r="F686" s="22" t="str">
        <f t="shared" si="62"/>
        <v/>
      </c>
      <c r="G686" s="14"/>
      <c r="H686" s="15" t="str">
        <f t="shared" si="63"/>
        <v/>
      </c>
      <c r="I686" s="23" t="str">
        <f t="shared" si="64"/>
        <v/>
      </c>
      <c r="J686" s="13" t="str">
        <f t="shared" si="65"/>
        <v/>
      </c>
      <c r="K686" s="24" t="str">
        <f>IF(B686="","",TRIM(IF(COUNTIF('Registru borderouri'!$B$5:$B$504,B686)=0,"Borderou inexistent în registru. ","")&amp;IF(AND(D686&lt;&gt;"",E686=""),"Cod necunoscut. ","")&amp;IF(N(G686)&lt;=0,"Lipsește cantitatea. ","")&amp;IF(AND(J686&lt;&gt;"",COUNTIF('Registru borderouri'!$B$5:$B$504,B686)&gt;0),IF(J686&lt;&gt;INDEX('Registru borderouri'!$H$5:$H$504,MATCH(B686,'Registru borderouri'!$B$5:$B$504,0)),"Produs de alt tip decât borderoul. ",""),"")))</f>
        <v/>
      </c>
    </row>
    <row r="687" spans="1:11" x14ac:dyDescent="0.2">
      <c r="A687" s="1" t="str">
        <f t="shared" si="60"/>
        <v/>
      </c>
      <c r="B687" s="21"/>
      <c r="C687" s="22" t="str">
        <f>IF(B687="","",COUNTIF(INDEX($B:$B,5):B687,B687))</f>
        <v/>
      </c>
      <c r="D687" s="21"/>
      <c r="E687" s="13" t="str">
        <f t="shared" si="61"/>
        <v/>
      </c>
      <c r="F687" s="22" t="str">
        <f t="shared" si="62"/>
        <v/>
      </c>
      <c r="G687" s="14"/>
      <c r="H687" s="15" t="str">
        <f t="shared" si="63"/>
        <v/>
      </c>
      <c r="I687" s="23" t="str">
        <f t="shared" si="64"/>
        <v/>
      </c>
      <c r="J687" s="13" t="str">
        <f t="shared" si="65"/>
        <v/>
      </c>
      <c r="K687" s="24" t="str">
        <f>IF(B687="","",TRIM(IF(COUNTIF('Registru borderouri'!$B$5:$B$504,B687)=0,"Borderou inexistent în registru. ","")&amp;IF(AND(D687&lt;&gt;"",E687=""),"Cod necunoscut. ","")&amp;IF(N(G687)&lt;=0,"Lipsește cantitatea. ","")&amp;IF(AND(J687&lt;&gt;"",COUNTIF('Registru borderouri'!$B$5:$B$504,B687)&gt;0),IF(J687&lt;&gt;INDEX('Registru borderouri'!$H$5:$H$504,MATCH(B687,'Registru borderouri'!$B$5:$B$504,0)),"Produs de alt tip decât borderoul. ",""),"")))</f>
        <v/>
      </c>
    </row>
    <row r="688" spans="1:11" x14ac:dyDescent="0.2">
      <c r="A688" s="1" t="str">
        <f t="shared" si="60"/>
        <v/>
      </c>
      <c r="B688" s="21"/>
      <c r="C688" s="22" t="str">
        <f>IF(B688="","",COUNTIF(INDEX($B:$B,5):B688,B688))</f>
        <v/>
      </c>
      <c r="D688" s="21"/>
      <c r="E688" s="13" t="str">
        <f t="shared" si="61"/>
        <v/>
      </c>
      <c r="F688" s="22" t="str">
        <f t="shared" si="62"/>
        <v/>
      </c>
      <c r="G688" s="14"/>
      <c r="H688" s="15" t="str">
        <f t="shared" si="63"/>
        <v/>
      </c>
      <c r="I688" s="23" t="str">
        <f t="shared" si="64"/>
        <v/>
      </c>
      <c r="J688" s="13" t="str">
        <f t="shared" si="65"/>
        <v/>
      </c>
      <c r="K688" s="24" t="str">
        <f>IF(B688="","",TRIM(IF(COUNTIF('Registru borderouri'!$B$5:$B$504,B688)=0,"Borderou inexistent în registru. ","")&amp;IF(AND(D688&lt;&gt;"",E688=""),"Cod necunoscut. ","")&amp;IF(N(G688)&lt;=0,"Lipsește cantitatea. ","")&amp;IF(AND(J688&lt;&gt;"",COUNTIF('Registru borderouri'!$B$5:$B$504,B688)&gt;0),IF(J688&lt;&gt;INDEX('Registru borderouri'!$H$5:$H$504,MATCH(B688,'Registru borderouri'!$B$5:$B$504,0)),"Produs de alt tip decât borderoul. ",""),"")))</f>
        <v/>
      </c>
    </row>
    <row r="689" spans="1:11" x14ac:dyDescent="0.2">
      <c r="A689" s="1" t="str">
        <f t="shared" si="60"/>
        <v/>
      </c>
      <c r="B689" s="21"/>
      <c r="C689" s="22" t="str">
        <f>IF(B689="","",COUNTIF(INDEX($B:$B,5):B689,B689))</f>
        <v/>
      </c>
      <c r="D689" s="21"/>
      <c r="E689" s="13" t="str">
        <f t="shared" si="61"/>
        <v/>
      </c>
      <c r="F689" s="22" t="str">
        <f t="shared" si="62"/>
        <v/>
      </c>
      <c r="G689" s="14"/>
      <c r="H689" s="15" t="str">
        <f t="shared" si="63"/>
        <v/>
      </c>
      <c r="I689" s="23" t="str">
        <f t="shared" si="64"/>
        <v/>
      </c>
      <c r="J689" s="13" t="str">
        <f t="shared" si="65"/>
        <v/>
      </c>
      <c r="K689" s="24" t="str">
        <f>IF(B689="","",TRIM(IF(COUNTIF('Registru borderouri'!$B$5:$B$504,B689)=0,"Borderou inexistent în registru. ","")&amp;IF(AND(D689&lt;&gt;"",E689=""),"Cod necunoscut. ","")&amp;IF(N(G689)&lt;=0,"Lipsește cantitatea. ","")&amp;IF(AND(J689&lt;&gt;"",COUNTIF('Registru borderouri'!$B$5:$B$504,B689)&gt;0),IF(J689&lt;&gt;INDEX('Registru borderouri'!$H$5:$H$504,MATCH(B689,'Registru borderouri'!$B$5:$B$504,0)),"Produs de alt tip decât borderoul. ",""),"")))</f>
        <v/>
      </c>
    </row>
    <row r="690" spans="1:11" x14ac:dyDescent="0.2">
      <c r="A690" s="1" t="str">
        <f t="shared" si="60"/>
        <v/>
      </c>
      <c r="B690" s="21"/>
      <c r="C690" s="22" t="str">
        <f>IF(B690="","",COUNTIF(INDEX($B:$B,5):B690,B690))</f>
        <v/>
      </c>
      <c r="D690" s="21"/>
      <c r="E690" s="13" t="str">
        <f t="shared" si="61"/>
        <v/>
      </c>
      <c r="F690" s="22" t="str">
        <f t="shared" si="62"/>
        <v/>
      </c>
      <c r="G690" s="14"/>
      <c r="H690" s="15" t="str">
        <f t="shared" si="63"/>
        <v/>
      </c>
      <c r="I690" s="23" t="str">
        <f t="shared" si="64"/>
        <v/>
      </c>
      <c r="J690" s="13" t="str">
        <f t="shared" si="65"/>
        <v/>
      </c>
      <c r="K690" s="24" t="str">
        <f>IF(B690="","",TRIM(IF(COUNTIF('Registru borderouri'!$B$5:$B$504,B690)=0,"Borderou inexistent în registru. ","")&amp;IF(AND(D690&lt;&gt;"",E690=""),"Cod necunoscut. ","")&amp;IF(N(G690)&lt;=0,"Lipsește cantitatea. ","")&amp;IF(AND(J690&lt;&gt;"",COUNTIF('Registru borderouri'!$B$5:$B$504,B690)&gt;0),IF(J690&lt;&gt;INDEX('Registru borderouri'!$H$5:$H$504,MATCH(B690,'Registru borderouri'!$B$5:$B$504,0)),"Produs de alt tip decât borderoul. ",""),"")))</f>
        <v/>
      </c>
    </row>
    <row r="691" spans="1:11" x14ac:dyDescent="0.2">
      <c r="A691" s="1" t="str">
        <f t="shared" si="60"/>
        <v/>
      </c>
      <c r="B691" s="21"/>
      <c r="C691" s="22" t="str">
        <f>IF(B691="","",COUNTIF(INDEX($B:$B,5):B691,B691))</f>
        <v/>
      </c>
      <c r="D691" s="21"/>
      <c r="E691" s="13" t="str">
        <f t="shared" si="61"/>
        <v/>
      </c>
      <c r="F691" s="22" t="str">
        <f t="shared" si="62"/>
        <v/>
      </c>
      <c r="G691" s="14"/>
      <c r="H691" s="15" t="str">
        <f t="shared" si="63"/>
        <v/>
      </c>
      <c r="I691" s="23" t="str">
        <f t="shared" si="64"/>
        <v/>
      </c>
      <c r="J691" s="13" t="str">
        <f t="shared" si="65"/>
        <v/>
      </c>
      <c r="K691" s="24" t="str">
        <f>IF(B691="","",TRIM(IF(COUNTIF('Registru borderouri'!$B$5:$B$504,B691)=0,"Borderou inexistent în registru. ","")&amp;IF(AND(D691&lt;&gt;"",E691=""),"Cod necunoscut. ","")&amp;IF(N(G691)&lt;=0,"Lipsește cantitatea. ","")&amp;IF(AND(J691&lt;&gt;"",COUNTIF('Registru borderouri'!$B$5:$B$504,B691)&gt;0),IF(J691&lt;&gt;INDEX('Registru borderouri'!$H$5:$H$504,MATCH(B691,'Registru borderouri'!$B$5:$B$504,0)),"Produs de alt tip decât borderoul. ",""),"")))</f>
        <v/>
      </c>
    </row>
    <row r="692" spans="1:11" x14ac:dyDescent="0.2">
      <c r="A692" s="1" t="str">
        <f t="shared" si="60"/>
        <v/>
      </c>
      <c r="B692" s="21"/>
      <c r="C692" s="22" t="str">
        <f>IF(B692="","",COUNTIF(INDEX($B:$B,5):B692,B692))</f>
        <v/>
      </c>
      <c r="D692" s="21"/>
      <c r="E692" s="13" t="str">
        <f t="shared" si="61"/>
        <v/>
      </c>
      <c r="F692" s="22" t="str">
        <f t="shared" si="62"/>
        <v/>
      </c>
      <c r="G692" s="14"/>
      <c r="H692" s="15" t="str">
        <f t="shared" si="63"/>
        <v/>
      </c>
      <c r="I692" s="23" t="str">
        <f t="shared" si="64"/>
        <v/>
      </c>
      <c r="J692" s="13" t="str">
        <f t="shared" si="65"/>
        <v/>
      </c>
      <c r="K692" s="24" t="str">
        <f>IF(B692="","",TRIM(IF(COUNTIF('Registru borderouri'!$B$5:$B$504,B692)=0,"Borderou inexistent în registru. ","")&amp;IF(AND(D692&lt;&gt;"",E692=""),"Cod necunoscut. ","")&amp;IF(N(G692)&lt;=0,"Lipsește cantitatea. ","")&amp;IF(AND(J692&lt;&gt;"",COUNTIF('Registru borderouri'!$B$5:$B$504,B692)&gt;0),IF(J692&lt;&gt;INDEX('Registru borderouri'!$H$5:$H$504,MATCH(B692,'Registru borderouri'!$B$5:$B$504,0)),"Produs de alt tip decât borderoul. ",""),"")))</f>
        <v/>
      </c>
    </row>
    <row r="693" spans="1:11" x14ac:dyDescent="0.2">
      <c r="A693" s="1" t="str">
        <f t="shared" si="60"/>
        <v/>
      </c>
      <c r="B693" s="21"/>
      <c r="C693" s="22" t="str">
        <f>IF(B693="","",COUNTIF(INDEX($B:$B,5):B693,B693))</f>
        <v/>
      </c>
      <c r="D693" s="21"/>
      <c r="E693" s="13" t="str">
        <f t="shared" si="61"/>
        <v/>
      </c>
      <c r="F693" s="22" t="str">
        <f t="shared" si="62"/>
        <v/>
      </c>
      <c r="G693" s="14"/>
      <c r="H693" s="15" t="str">
        <f t="shared" si="63"/>
        <v/>
      </c>
      <c r="I693" s="23" t="str">
        <f t="shared" si="64"/>
        <v/>
      </c>
      <c r="J693" s="13" t="str">
        <f t="shared" si="65"/>
        <v/>
      </c>
      <c r="K693" s="24" t="str">
        <f>IF(B693="","",TRIM(IF(COUNTIF('Registru borderouri'!$B$5:$B$504,B693)=0,"Borderou inexistent în registru. ","")&amp;IF(AND(D693&lt;&gt;"",E693=""),"Cod necunoscut. ","")&amp;IF(N(G693)&lt;=0,"Lipsește cantitatea. ","")&amp;IF(AND(J693&lt;&gt;"",COUNTIF('Registru borderouri'!$B$5:$B$504,B693)&gt;0),IF(J693&lt;&gt;INDEX('Registru borderouri'!$H$5:$H$504,MATCH(B693,'Registru borderouri'!$B$5:$B$504,0)),"Produs de alt tip decât borderoul. ",""),"")))</f>
        <v/>
      </c>
    </row>
    <row r="694" spans="1:11" x14ac:dyDescent="0.2">
      <c r="A694" s="1" t="str">
        <f t="shared" si="60"/>
        <v/>
      </c>
      <c r="B694" s="21"/>
      <c r="C694" s="22" t="str">
        <f>IF(B694="","",COUNTIF(INDEX($B:$B,5):B694,B694))</f>
        <v/>
      </c>
      <c r="D694" s="21"/>
      <c r="E694" s="13" t="str">
        <f t="shared" si="61"/>
        <v/>
      </c>
      <c r="F694" s="22" t="str">
        <f t="shared" si="62"/>
        <v/>
      </c>
      <c r="G694" s="14"/>
      <c r="H694" s="15" t="str">
        <f t="shared" si="63"/>
        <v/>
      </c>
      <c r="I694" s="23" t="str">
        <f t="shared" si="64"/>
        <v/>
      </c>
      <c r="J694" s="13" t="str">
        <f t="shared" si="65"/>
        <v/>
      </c>
      <c r="K694" s="24" t="str">
        <f>IF(B694="","",TRIM(IF(COUNTIF('Registru borderouri'!$B$5:$B$504,B694)=0,"Borderou inexistent în registru. ","")&amp;IF(AND(D694&lt;&gt;"",E694=""),"Cod necunoscut. ","")&amp;IF(N(G694)&lt;=0,"Lipsește cantitatea. ","")&amp;IF(AND(J694&lt;&gt;"",COUNTIF('Registru borderouri'!$B$5:$B$504,B694)&gt;0),IF(J694&lt;&gt;INDEX('Registru borderouri'!$H$5:$H$504,MATCH(B694,'Registru borderouri'!$B$5:$B$504,0)),"Produs de alt tip decât borderoul. ",""),"")))</f>
        <v/>
      </c>
    </row>
    <row r="695" spans="1:11" x14ac:dyDescent="0.2">
      <c r="A695" s="1" t="str">
        <f t="shared" si="60"/>
        <v/>
      </c>
      <c r="B695" s="21"/>
      <c r="C695" s="22" t="str">
        <f>IF(B695="","",COUNTIF(INDEX($B:$B,5):B695,B695))</f>
        <v/>
      </c>
      <c r="D695" s="21"/>
      <c r="E695" s="13" t="str">
        <f t="shared" si="61"/>
        <v/>
      </c>
      <c r="F695" s="22" t="str">
        <f t="shared" si="62"/>
        <v/>
      </c>
      <c r="G695" s="14"/>
      <c r="H695" s="15" t="str">
        <f t="shared" si="63"/>
        <v/>
      </c>
      <c r="I695" s="23" t="str">
        <f t="shared" si="64"/>
        <v/>
      </c>
      <c r="J695" s="13" t="str">
        <f t="shared" si="65"/>
        <v/>
      </c>
      <c r="K695" s="24" t="str">
        <f>IF(B695="","",TRIM(IF(COUNTIF('Registru borderouri'!$B$5:$B$504,B695)=0,"Borderou inexistent în registru. ","")&amp;IF(AND(D695&lt;&gt;"",E695=""),"Cod necunoscut. ","")&amp;IF(N(G695)&lt;=0,"Lipsește cantitatea. ","")&amp;IF(AND(J695&lt;&gt;"",COUNTIF('Registru borderouri'!$B$5:$B$504,B695)&gt;0),IF(J695&lt;&gt;INDEX('Registru borderouri'!$H$5:$H$504,MATCH(B695,'Registru borderouri'!$B$5:$B$504,0)),"Produs de alt tip decât borderoul. ",""),"")))</f>
        <v/>
      </c>
    </row>
    <row r="696" spans="1:11" x14ac:dyDescent="0.2">
      <c r="A696" s="1" t="str">
        <f t="shared" si="60"/>
        <v/>
      </c>
      <c r="B696" s="21"/>
      <c r="C696" s="22" t="str">
        <f>IF(B696="","",COUNTIF(INDEX($B:$B,5):B696,B696))</f>
        <v/>
      </c>
      <c r="D696" s="21"/>
      <c r="E696" s="13" t="str">
        <f t="shared" si="61"/>
        <v/>
      </c>
      <c r="F696" s="22" t="str">
        <f t="shared" si="62"/>
        <v/>
      </c>
      <c r="G696" s="14"/>
      <c r="H696" s="15" t="str">
        <f t="shared" si="63"/>
        <v/>
      </c>
      <c r="I696" s="23" t="str">
        <f t="shared" si="64"/>
        <v/>
      </c>
      <c r="J696" s="13" t="str">
        <f t="shared" si="65"/>
        <v/>
      </c>
      <c r="K696" s="24" t="str">
        <f>IF(B696="","",TRIM(IF(COUNTIF('Registru borderouri'!$B$5:$B$504,B696)=0,"Borderou inexistent în registru. ","")&amp;IF(AND(D696&lt;&gt;"",E696=""),"Cod necunoscut. ","")&amp;IF(N(G696)&lt;=0,"Lipsește cantitatea. ","")&amp;IF(AND(J696&lt;&gt;"",COUNTIF('Registru borderouri'!$B$5:$B$504,B696)&gt;0),IF(J696&lt;&gt;INDEX('Registru borderouri'!$H$5:$H$504,MATCH(B696,'Registru borderouri'!$B$5:$B$504,0)),"Produs de alt tip decât borderoul. ",""),"")))</f>
        <v/>
      </c>
    </row>
    <row r="697" spans="1:11" x14ac:dyDescent="0.2">
      <c r="A697" s="1" t="str">
        <f t="shared" si="60"/>
        <v/>
      </c>
      <c r="B697" s="21"/>
      <c r="C697" s="22" t="str">
        <f>IF(B697="","",COUNTIF(INDEX($B:$B,5):B697,B697))</f>
        <v/>
      </c>
      <c r="D697" s="21"/>
      <c r="E697" s="13" t="str">
        <f t="shared" si="61"/>
        <v/>
      </c>
      <c r="F697" s="22" t="str">
        <f t="shared" si="62"/>
        <v/>
      </c>
      <c r="G697" s="14"/>
      <c r="H697" s="15" t="str">
        <f t="shared" si="63"/>
        <v/>
      </c>
      <c r="I697" s="23" t="str">
        <f t="shared" si="64"/>
        <v/>
      </c>
      <c r="J697" s="13" t="str">
        <f t="shared" si="65"/>
        <v/>
      </c>
      <c r="K697" s="24" t="str">
        <f>IF(B697="","",TRIM(IF(COUNTIF('Registru borderouri'!$B$5:$B$504,B697)=0,"Borderou inexistent în registru. ","")&amp;IF(AND(D697&lt;&gt;"",E697=""),"Cod necunoscut. ","")&amp;IF(N(G697)&lt;=0,"Lipsește cantitatea. ","")&amp;IF(AND(J697&lt;&gt;"",COUNTIF('Registru borderouri'!$B$5:$B$504,B697)&gt;0),IF(J697&lt;&gt;INDEX('Registru borderouri'!$H$5:$H$504,MATCH(B697,'Registru borderouri'!$B$5:$B$504,0)),"Produs de alt tip decât borderoul. ",""),"")))</f>
        <v/>
      </c>
    </row>
    <row r="698" spans="1:11" x14ac:dyDescent="0.2">
      <c r="A698" s="1" t="str">
        <f t="shared" si="60"/>
        <v/>
      </c>
      <c r="B698" s="21"/>
      <c r="C698" s="22" t="str">
        <f>IF(B698="","",COUNTIF(INDEX($B:$B,5):B698,B698))</f>
        <v/>
      </c>
      <c r="D698" s="21"/>
      <c r="E698" s="13" t="str">
        <f t="shared" si="61"/>
        <v/>
      </c>
      <c r="F698" s="22" t="str">
        <f t="shared" si="62"/>
        <v/>
      </c>
      <c r="G698" s="14"/>
      <c r="H698" s="15" t="str">
        <f t="shared" si="63"/>
        <v/>
      </c>
      <c r="I698" s="23" t="str">
        <f t="shared" si="64"/>
        <v/>
      </c>
      <c r="J698" s="13" t="str">
        <f t="shared" si="65"/>
        <v/>
      </c>
      <c r="K698" s="24" t="str">
        <f>IF(B698="","",TRIM(IF(COUNTIF('Registru borderouri'!$B$5:$B$504,B698)=0,"Borderou inexistent în registru. ","")&amp;IF(AND(D698&lt;&gt;"",E698=""),"Cod necunoscut. ","")&amp;IF(N(G698)&lt;=0,"Lipsește cantitatea. ","")&amp;IF(AND(J698&lt;&gt;"",COUNTIF('Registru borderouri'!$B$5:$B$504,B698)&gt;0),IF(J698&lt;&gt;INDEX('Registru borderouri'!$H$5:$H$504,MATCH(B698,'Registru borderouri'!$B$5:$B$504,0)),"Produs de alt tip decât borderoul. ",""),"")))</f>
        <v/>
      </c>
    </row>
    <row r="699" spans="1:11" x14ac:dyDescent="0.2">
      <c r="A699" s="1" t="str">
        <f t="shared" si="60"/>
        <v/>
      </c>
      <c r="B699" s="21"/>
      <c r="C699" s="22" t="str">
        <f>IF(B699="","",COUNTIF(INDEX($B:$B,5):B699,B699))</f>
        <v/>
      </c>
      <c r="D699" s="21"/>
      <c r="E699" s="13" t="str">
        <f t="shared" si="61"/>
        <v/>
      </c>
      <c r="F699" s="22" t="str">
        <f t="shared" si="62"/>
        <v/>
      </c>
      <c r="G699" s="14"/>
      <c r="H699" s="15" t="str">
        <f t="shared" si="63"/>
        <v/>
      </c>
      <c r="I699" s="23" t="str">
        <f t="shared" si="64"/>
        <v/>
      </c>
      <c r="J699" s="13" t="str">
        <f t="shared" si="65"/>
        <v/>
      </c>
      <c r="K699" s="24" t="str">
        <f>IF(B699="","",TRIM(IF(COUNTIF('Registru borderouri'!$B$5:$B$504,B699)=0,"Borderou inexistent în registru. ","")&amp;IF(AND(D699&lt;&gt;"",E699=""),"Cod necunoscut. ","")&amp;IF(N(G699)&lt;=0,"Lipsește cantitatea. ","")&amp;IF(AND(J699&lt;&gt;"",COUNTIF('Registru borderouri'!$B$5:$B$504,B699)&gt;0),IF(J699&lt;&gt;INDEX('Registru borderouri'!$H$5:$H$504,MATCH(B699,'Registru borderouri'!$B$5:$B$504,0)),"Produs de alt tip decât borderoul. ",""),"")))</f>
        <v/>
      </c>
    </row>
    <row r="700" spans="1:11" x14ac:dyDescent="0.2">
      <c r="A700" s="1" t="str">
        <f t="shared" si="60"/>
        <v/>
      </c>
      <c r="B700" s="21"/>
      <c r="C700" s="22" t="str">
        <f>IF(B700="","",COUNTIF(INDEX($B:$B,5):B700,B700))</f>
        <v/>
      </c>
      <c r="D700" s="21"/>
      <c r="E700" s="13" t="str">
        <f t="shared" si="61"/>
        <v/>
      </c>
      <c r="F700" s="22" t="str">
        <f t="shared" si="62"/>
        <v/>
      </c>
      <c r="G700" s="14"/>
      <c r="H700" s="15" t="str">
        <f t="shared" si="63"/>
        <v/>
      </c>
      <c r="I700" s="23" t="str">
        <f t="shared" si="64"/>
        <v/>
      </c>
      <c r="J700" s="13" t="str">
        <f t="shared" si="65"/>
        <v/>
      </c>
      <c r="K700" s="24" t="str">
        <f>IF(B700="","",TRIM(IF(COUNTIF('Registru borderouri'!$B$5:$B$504,B700)=0,"Borderou inexistent în registru. ","")&amp;IF(AND(D700&lt;&gt;"",E700=""),"Cod necunoscut. ","")&amp;IF(N(G700)&lt;=0,"Lipsește cantitatea. ","")&amp;IF(AND(J700&lt;&gt;"",COUNTIF('Registru borderouri'!$B$5:$B$504,B700)&gt;0),IF(J700&lt;&gt;INDEX('Registru borderouri'!$H$5:$H$504,MATCH(B700,'Registru borderouri'!$B$5:$B$504,0)),"Produs de alt tip decât borderoul. ",""),"")))</f>
        <v/>
      </c>
    </row>
    <row r="701" spans="1:11" x14ac:dyDescent="0.2">
      <c r="A701" s="1" t="str">
        <f t="shared" si="60"/>
        <v/>
      </c>
      <c r="B701" s="21"/>
      <c r="C701" s="22" t="str">
        <f>IF(B701="","",COUNTIF(INDEX($B:$B,5):B701,B701))</f>
        <v/>
      </c>
      <c r="D701" s="21"/>
      <c r="E701" s="13" t="str">
        <f t="shared" si="61"/>
        <v/>
      </c>
      <c r="F701" s="22" t="str">
        <f t="shared" si="62"/>
        <v/>
      </c>
      <c r="G701" s="14"/>
      <c r="H701" s="15" t="str">
        <f t="shared" si="63"/>
        <v/>
      </c>
      <c r="I701" s="23" t="str">
        <f t="shared" si="64"/>
        <v/>
      </c>
      <c r="J701" s="13" t="str">
        <f t="shared" si="65"/>
        <v/>
      </c>
      <c r="K701" s="24" t="str">
        <f>IF(B701="","",TRIM(IF(COUNTIF('Registru borderouri'!$B$5:$B$504,B701)=0,"Borderou inexistent în registru. ","")&amp;IF(AND(D701&lt;&gt;"",E701=""),"Cod necunoscut. ","")&amp;IF(N(G701)&lt;=0,"Lipsește cantitatea. ","")&amp;IF(AND(J701&lt;&gt;"",COUNTIF('Registru borderouri'!$B$5:$B$504,B701)&gt;0),IF(J701&lt;&gt;INDEX('Registru borderouri'!$H$5:$H$504,MATCH(B701,'Registru borderouri'!$B$5:$B$504,0)),"Produs de alt tip decât borderoul. ",""),"")))</f>
        <v/>
      </c>
    </row>
    <row r="702" spans="1:11" x14ac:dyDescent="0.2">
      <c r="A702" s="1" t="str">
        <f t="shared" si="60"/>
        <v/>
      </c>
      <c r="B702" s="21"/>
      <c r="C702" s="22" t="str">
        <f>IF(B702="","",COUNTIF(INDEX($B:$B,5):B702,B702))</f>
        <v/>
      </c>
      <c r="D702" s="21"/>
      <c r="E702" s="13" t="str">
        <f t="shared" si="61"/>
        <v/>
      </c>
      <c r="F702" s="22" t="str">
        <f t="shared" si="62"/>
        <v/>
      </c>
      <c r="G702" s="14"/>
      <c r="H702" s="15" t="str">
        <f t="shared" si="63"/>
        <v/>
      </c>
      <c r="I702" s="23" t="str">
        <f t="shared" si="64"/>
        <v/>
      </c>
      <c r="J702" s="13" t="str">
        <f t="shared" si="65"/>
        <v/>
      </c>
      <c r="K702" s="24" t="str">
        <f>IF(B702="","",TRIM(IF(COUNTIF('Registru borderouri'!$B$5:$B$504,B702)=0,"Borderou inexistent în registru. ","")&amp;IF(AND(D702&lt;&gt;"",E702=""),"Cod necunoscut. ","")&amp;IF(N(G702)&lt;=0,"Lipsește cantitatea. ","")&amp;IF(AND(J702&lt;&gt;"",COUNTIF('Registru borderouri'!$B$5:$B$504,B702)&gt;0),IF(J702&lt;&gt;INDEX('Registru borderouri'!$H$5:$H$504,MATCH(B702,'Registru borderouri'!$B$5:$B$504,0)),"Produs de alt tip decât borderoul. ",""),"")))</f>
        <v/>
      </c>
    </row>
    <row r="703" spans="1:11" x14ac:dyDescent="0.2">
      <c r="A703" s="1" t="str">
        <f t="shared" si="60"/>
        <v/>
      </c>
      <c r="B703" s="21"/>
      <c r="C703" s="22" t="str">
        <f>IF(B703="","",COUNTIF(INDEX($B:$B,5):B703,B703))</f>
        <v/>
      </c>
      <c r="D703" s="21"/>
      <c r="E703" s="13" t="str">
        <f t="shared" si="61"/>
        <v/>
      </c>
      <c r="F703" s="22" t="str">
        <f t="shared" si="62"/>
        <v/>
      </c>
      <c r="G703" s="14"/>
      <c r="H703" s="15" t="str">
        <f t="shared" si="63"/>
        <v/>
      </c>
      <c r="I703" s="23" t="str">
        <f t="shared" si="64"/>
        <v/>
      </c>
      <c r="J703" s="13" t="str">
        <f t="shared" si="65"/>
        <v/>
      </c>
      <c r="K703" s="24" t="str">
        <f>IF(B703="","",TRIM(IF(COUNTIF('Registru borderouri'!$B$5:$B$504,B703)=0,"Borderou inexistent în registru. ","")&amp;IF(AND(D703&lt;&gt;"",E703=""),"Cod necunoscut. ","")&amp;IF(N(G703)&lt;=0,"Lipsește cantitatea. ","")&amp;IF(AND(J703&lt;&gt;"",COUNTIF('Registru borderouri'!$B$5:$B$504,B703)&gt;0),IF(J703&lt;&gt;INDEX('Registru borderouri'!$H$5:$H$504,MATCH(B703,'Registru borderouri'!$B$5:$B$504,0)),"Produs de alt tip decât borderoul. ",""),"")))</f>
        <v/>
      </c>
    </row>
    <row r="704" spans="1:11" x14ac:dyDescent="0.2">
      <c r="A704" s="1" t="str">
        <f t="shared" si="60"/>
        <v/>
      </c>
      <c r="B704" s="21"/>
      <c r="C704" s="22" t="str">
        <f>IF(B704="","",COUNTIF(INDEX($B:$B,5):B704,B704))</f>
        <v/>
      </c>
      <c r="D704" s="21"/>
      <c r="E704" s="13" t="str">
        <f t="shared" si="61"/>
        <v/>
      </c>
      <c r="F704" s="22" t="str">
        <f t="shared" si="62"/>
        <v/>
      </c>
      <c r="G704" s="14"/>
      <c r="H704" s="15" t="str">
        <f t="shared" si="63"/>
        <v/>
      </c>
      <c r="I704" s="23" t="str">
        <f t="shared" si="64"/>
        <v/>
      </c>
      <c r="J704" s="13" t="str">
        <f t="shared" si="65"/>
        <v/>
      </c>
      <c r="K704" s="24" t="str">
        <f>IF(B704="","",TRIM(IF(COUNTIF('Registru borderouri'!$B$5:$B$504,B704)=0,"Borderou inexistent în registru. ","")&amp;IF(AND(D704&lt;&gt;"",E704=""),"Cod necunoscut. ","")&amp;IF(N(G704)&lt;=0,"Lipsește cantitatea. ","")&amp;IF(AND(J704&lt;&gt;"",COUNTIF('Registru borderouri'!$B$5:$B$504,B704)&gt;0),IF(J704&lt;&gt;INDEX('Registru borderouri'!$H$5:$H$504,MATCH(B704,'Registru borderouri'!$B$5:$B$504,0)),"Produs de alt tip decât borderoul. ",""),"")))</f>
        <v/>
      </c>
    </row>
    <row r="705" spans="1:11" x14ac:dyDescent="0.2">
      <c r="A705" s="1" t="str">
        <f t="shared" si="60"/>
        <v/>
      </c>
      <c r="B705" s="21"/>
      <c r="C705" s="22" t="str">
        <f>IF(B705="","",COUNTIF(INDEX($B:$B,5):B705,B705))</f>
        <v/>
      </c>
      <c r="D705" s="21"/>
      <c r="E705" s="13" t="str">
        <f t="shared" si="61"/>
        <v/>
      </c>
      <c r="F705" s="22" t="str">
        <f t="shared" si="62"/>
        <v/>
      </c>
      <c r="G705" s="14"/>
      <c r="H705" s="15" t="str">
        <f t="shared" si="63"/>
        <v/>
      </c>
      <c r="I705" s="23" t="str">
        <f t="shared" si="64"/>
        <v/>
      </c>
      <c r="J705" s="13" t="str">
        <f t="shared" si="65"/>
        <v/>
      </c>
      <c r="K705" s="24" t="str">
        <f>IF(B705="","",TRIM(IF(COUNTIF('Registru borderouri'!$B$5:$B$504,B705)=0,"Borderou inexistent în registru. ","")&amp;IF(AND(D705&lt;&gt;"",E705=""),"Cod necunoscut. ","")&amp;IF(N(G705)&lt;=0,"Lipsește cantitatea. ","")&amp;IF(AND(J705&lt;&gt;"",COUNTIF('Registru borderouri'!$B$5:$B$504,B705)&gt;0),IF(J705&lt;&gt;INDEX('Registru borderouri'!$H$5:$H$504,MATCH(B705,'Registru borderouri'!$B$5:$B$504,0)),"Produs de alt tip decât borderoul. ",""),"")))</f>
        <v/>
      </c>
    </row>
    <row r="706" spans="1:11" x14ac:dyDescent="0.2">
      <c r="A706" s="1" t="str">
        <f t="shared" si="60"/>
        <v/>
      </c>
      <c r="B706" s="21"/>
      <c r="C706" s="22" t="str">
        <f>IF(B706="","",COUNTIF(INDEX($B:$B,5):B706,B706))</f>
        <v/>
      </c>
      <c r="D706" s="21"/>
      <c r="E706" s="13" t="str">
        <f t="shared" si="61"/>
        <v/>
      </c>
      <c r="F706" s="22" t="str">
        <f t="shared" si="62"/>
        <v/>
      </c>
      <c r="G706" s="14"/>
      <c r="H706" s="15" t="str">
        <f t="shared" si="63"/>
        <v/>
      </c>
      <c r="I706" s="23" t="str">
        <f t="shared" si="64"/>
        <v/>
      </c>
      <c r="J706" s="13" t="str">
        <f t="shared" si="65"/>
        <v/>
      </c>
      <c r="K706" s="24" t="str">
        <f>IF(B706="","",TRIM(IF(COUNTIF('Registru borderouri'!$B$5:$B$504,B706)=0,"Borderou inexistent în registru. ","")&amp;IF(AND(D706&lt;&gt;"",E706=""),"Cod necunoscut. ","")&amp;IF(N(G706)&lt;=0,"Lipsește cantitatea. ","")&amp;IF(AND(J706&lt;&gt;"",COUNTIF('Registru borderouri'!$B$5:$B$504,B706)&gt;0),IF(J706&lt;&gt;INDEX('Registru borderouri'!$H$5:$H$504,MATCH(B706,'Registru borderouri'!$B$5:$B$504,0)),"Produs de alt tip decât borderoul. ",""),"")))</f>
        <v/>
      </c>
    </row>
    <row r="707" spans="1:11" x14ac:dyDescent="0.2">
      <c r="A707" s="1" t="str">
        <f t="shared" si="60"/>
        <v/>
      </c>
      <c r="B707" s="21"/>
      <c r="C707" s="22" t="str">
        <f>IF(B707="","",COUNTIF(INDEX($B:$B,5):B707,B707))</f>
        <v/>
      </c>
      <c r="D707" s="21"/>
      <c r="E707" s="13" t="str">
        <f t="shared" si="61"/>
        <v/>
      </c>
      <c r="F707" s="22" t="str">
        <f t="shared" si="62"/>
        <v/>
      </c>
      <c r="G707" s="14"/>
      <c r="H707" s="15" t="str">
        <f t="shared" si="63"/>
        <v/>
      </c>
      <c r="I707" s="23" t="str">
        <f t="shared" si="64"/>
        <v/>
      </c>
      <c r="J707" s="13" t="str">
        <f t="shared" si="65"/>
        <v/>
      </c>
      <c r="K707" s="24" t="str">
        <f>IF(B707="","",TRIM(IF(COUNTIF('Registru borderouri'!$B$5:$B$504,B707)=0,"Borderou inexistent în registru. ","")&amp;IF(AND(D707&lt;&gt;"",E707=""),"Cod necunoscut. ","")&amp;IF(N(G707)&lt;=0,"Lipsește cantitatea. ","")&amp;IF(AND(J707&lt;&gt;"",COUNTIF('Registru borderouri'!$B$5:$B$504,B707)&gt;0),IF(J707&lt;&gt;INDEX('Registru borderouri'!$H$5:$H$504,MATCH(B707,'Registru borderouri'!$B$5:$B$504,0)),"Produs de alt tip decât borderoul. ",""),"")))</f>
        <v/>
      </c>
    </row>
    <row r="708" spans="1:11" x14ac:dyDescent="0.2">
      <c r="A708" s="1" t="str">
        <f t="shared" si="60"/>
        <v/>
      </c>
      <c r="B708" s="21"/>
      <c r="C708" s="22" t="str">
        <f>IF(B708="","",COUNTIF(INDEX($B:$B,5):B708,B708))</f>
        <v/>
      </c>
      <c r="D708" s="21"/>
      <c r="E708" s="13" t="str">
        <f t="shared" si="61"/>
        <v/>
      </c>
      <c r="F708" s="22" t="str">
        <f t="shared" si="62"/>
        <v/>
      </c>
      <c r="G708" s="14"/>
      <c r="H708" s="15" t="str">
        <f t="shared" si="63"/>
        <v/>
      </c>
      <c r="I708" s="23" t="str">
        <f t="shared" si="64"/>
        <v/>
      </c>
      <c r="J708" s="13" t="str">
        <f t="shared" si="65"/>
        <v/>
      </c>
      <c r="K708" s="24" t="str">
        <f>IF(B708="","",TRIM(IF(COUNTIF('Registru borderouri'!$B$5:$B$504,B708)=0,"Borderou inexistent în registru. ","")&amp;IF(AND(D708&lt;&gt;"",E708=""),"Cod necunoscut. ","")&amp;IF(N(G708)&lt;=0,"Lipsește cantitatea. ","")&amp;IF(AND(J708&lt;&gt;"",COUNTIF('Registru borderouri'!$B$5:$B$504,B708)&gt;0),IF(J708&lt;&gt;INDEX('Registru borderouri'!$H$5:$H$504,MATCH(B708,'Registru borderouri'!$B$5:$B$504,0)),"Produs de alt tip decât borderoul. ",""),"")))</f>
        <v/>
      </c>
    </row>
    <row r="709" spans="1:11" x14ac:dyDescent="0.2">
      <c r="A709" s="1" t="str">
        <f t="shared" ref="A709:A772" si="66">IF(B709="","",B709&amp;"|"&amp;C709)</f>
        <v/>
      </c>
      <c r="B709" s="21"/>
      <c r="C709" s="22" t="str">
        <f>IF(B709="","",COUNTIF(INDEX($B:$B,5):B709,B709))</f>
        <v/>
      </c>
      <c r="D709" s="21"/>
      <c r="E709" s="13" t="str">
        <f t="shared" ref="E709:E772" si="67">IF(D709="","",IFERROR(VLOOKUP(D709,Catalog,2,FALSE),""))</f>
        <v/>
      </c>
      <c r="F709" s="22" t="str">
        <f t="shared" ref="F709:F772" si="68">IF(D709="","",IFERROR(VLOOKUP(D709,Catalog,3,FALSE),""))</f>
        <v/>
      </c>
      <c r="G709" s="14"/>
      <c r="H709" s="15" t="str">
        <f t="shared" ref="H709:H772" si="69">IF(D709="","",IFERROR(VLOOKUP(D709,Catalog,4,FALSE),""))</f>
        <v/>
      </c>
      <c r="I709" s="23" t="str">
        <f t="shared" ref="I709:I772" si="70">IF(OR(N(G709)=0,N(H709)=0),"",ROUND(G709*H709,2))</f>
        <v/>
      </c>
      <c r="J709" s="13" t="str">
        <f t="shared" ref="J709:J772" si="71">IF(D709="","",IFERROR(VLOOKUP(D709,Catalog,5,FALSE),""))</f>
        <v/>
      </c>
      <c r="K709" s="24" t="str">
        <f>IF(B709="","",TRIM(IF(COUNTIF('Registru borderouri'!$B$5:$B$504,B709)=0,"Borderou inexistent în registru. ","")&amp;IF(AND(D709&lt;&gt;"",E709=""),"Cod necunoscut. ","")&amp;IF(N(G709)&lt;=0,"Lipsește cantitatea. ","")&amp;IF(AND(J709&lt;&gt;"",COUNTIF('Registru borderouri'!$B$5:$B$504,B709)&gt;0),IF(J709&lt;&gt;INDEX('Registru borderouri'!$H$5:$H$504,MATCH(B709,'Registru borderouri'!$B$5:$B$504,0)),"Produs de alt tip decât borderoul. ",""),"")))</f>
        <v/>
      </c>
    </row>
    <row r="710" spans="1:11" x14ac:dyDescent="0.2">
      <c r="A710" s="1" t="str">
        <f t="shared" si="66"/>
        <v/>
      </c>
      <c r="B710" s="21"/>
      <c r="C710" s="22" t="str">
        <f>IF(B710="","",COUNTIF(INDEX($B:$B,5):B710,B710))</f>
        <v/>
      </c>
      <c r="D710" s="21"/>
      <c r="E710" s="13" t="str">
        <f t="shared" si="67"/>
        <v/>
      </c>
      <c r="F710" s="22" t="str">
        <f t="shared" si="68"/>
        <v/>
      </c>
      <c r="G710" s="14"/>
      <c r="H710" s="15" t="str">
        <f t="shared" si="69"/>
        <v/>
      </c>
      <c r="I710" s="23" t="str">
        <f t="shared" si="70"/>
        <v/>
      </c>
      <c r="J710" s="13" t="str">
        <f t="shared" si="71"/>
        <v/>
      </c>
      <c r="K710" s="24" t="str">
        <f>IF(B710="","",TRIM(IF(COUNTIF('Registru borderouri'!$B$5:$B$504,B710)=0,"Borderou inexistent în registru. ","")&amp;IF(AND(D710&lt;&gt;"",E710=""),"Cod necunoscut. ","")&amp;IF(N(G710)&lt;=0,"Lipsește cantitatea. ","")&amp;IF(AND(J710&lt;&gt;"",COUNTIF('Registru borderouri'!$B$5:$B$504,B710)&gt;0),IF(J710&lt;&gt;INDEX('Registru borderouri'!$H$5:$H$504,MATCH(B710,'Registru borderouri'!$B$5:$B$504,0)),"Produs de alt tip decât borderoul. ",""),"")))</f>
        <v/>
      </c>
    </row>
    <row r="711" spans="1:11" x14ac:dyDescent="0.2">
      <c r="A711" s="1" t="str">
        <f t="shared" si="66"/>
        <v/>
      </c>
      <c r="B711" s="21"/>
      <c r="C711" s="22" t="str">
        <f>IF(B711="","",COUNTIF(INDEX($B:$B,5):B711,B711))</f>
        <v/>
      </c>
      <c r="D711" s="21"/>
      <c r="E711" s="13" t="str">
        <f t="shared" si="67"/>
        <v/>
      </c>
      <c r="F711" s="22" t="str">
        <f t="shared" si="68"/>
        <v/>
      </c>
      <c r="G711" s="14"/>
      <c r="H711" s="15" t="str">
        <f t="shared" si="69"/>
        <v/>
      </c>
      <c r="I711" s="23" t="str">
        <f t="shared" si="70"/>
        <v/>
      </c>
      <c r="J711" s="13" t="str">
        <f t="shared" si="71"/>
        <v/>
      </c>
      <c r="K711" s="24" t="str">
        <f>IF(B711="","",TRIM(IF(COUNTIF('Registru borderouri'!$B$5:$B$504,B711)=0,"Borderou inexistent în registru. ","")&amp;IF(AND(D711&lt;&gt;"",E711=""),"Cod necunoscut. ","")&amp;IF(N(G711)&lt;=0,"Lipsește cantitatea. ","")&amp;IF(AND(J711&lt;&gt;"",COUNTIF('Registru borderouri'!$B$5:$B$504,B711)&gt;0),IF(J711&lt;&gt;INDEX('Registru borderouri'!$H$5:$H$504,MATCH(B711,'Registru borderouri'!$B$5:$B$504,0)),"Produs de alt tip decât borderoul. ",""),"")))</f>
        <v/>
      </c>
    </row>
    <row r="712" spans="1:11" x14ac:dyDescent="0.2">
      <c r="A712" s="1" t="str">
        <f t="shared" si="66"/>
        <v/>
      </c>
      <c r="B712" s="21"/>
      <c r="C712" s="22" t="str">
        <f>IF(B712="","",COUNTIF(INDEX($B:$B,5):B712,B712))</f>
        <v/>
      </c>
      <c r="D712" s="21"/>
      <c r="E712" s="13" t="str">
        <f t="shared" si="67"/>
        <v/>
      </c>
      <c r="F712" s="22" t="str">
        <f t="shared" si="68"/>
        <v/>
      </c>
      <c r="G712" s="14"/>
      <c r="H712" s="15" t="str">
        <f t="shared" si="69"/>
        <v/>
      </c>
      <c r="I712" s="23" t="str">
        <f t="shared" si="70"/>
        <v/>
      </c>
      <c r="J712" s="13" t="str">
        <f t="shared" si="71"/>
        <v/>
      </c>
      <c r="K712" s="24" t="str">
        <f>IF(B712="","",TRIM(IF(COUNTIF('Registru borderouri'!$B$5:$B$504,B712)=0,"Borderou inexistent în registru. ","")&amp;IF(AND(D712&lt;&gt;"",E712=""),"Cod necunoscut. ","")&amp;IF(N(G712)&lt;=0,"Lipsește cantitatea. ","")&amp;IF(AND(J712&lt;&gt;"",COUNTIF('Registru borderouri'!$B$5:$B$504,B712)&gt;0),IF(J712&lt;&gt;INDEX('Registru borderouri'!$H$5:$H$504,MATCH(B712,'Registru borderouri'!$B$5:$B$504,0)),"Produs de alt tip decât borderoul. ",""),"")))</f>
        <v/>
      </c>
    </row>
    <row r="713" spans="1:11" x14ac:dyDescent="0.2">
      <c r="A713" s="1" t="str">
        <f t="shared" si="66"/>
        <v/>
      </c>
      <c r="B713" s="21"/>
      <c r="C713" s="22" t="str">
        <f>IF(B713="","",COUNTIF(INDEX($B:$B,5):B713,B713))</f>
        <v/>
      </c>
      <c r="D713" s="21"/>
      <c r="E713" s="13" t="str">
        <f t="shared" si="67"/>
        <v/>
      </c>
      <c r="F713" s="22" t="str">
        <f t="shared" si="68"/>
        <v/>
      </c>
      <c r="G713" s="14"/>
      <c r="H713" s="15" t="str">
        <f t="shared" si="69"/>
        <v/>
      </c>
      <c r="I713" s="23" t="str">
        <f t="shared" si="70"/>
        <v/>
      </c>
      <c r="J713" s="13" t="str">
        <f t="shared" si="71"/>
        <v/>
      </c>
      <c r="K713" s="24" t="str">
        <f>IF(B713="","",TRIM(IF(COUNTIF('Registru borderouri'!$B$5:$B$504,B713)=0,"Borderou inexistent în registru. ","")&amp;IF(AND(D713&lt;&gt;"",E713=""),"Cod necunoscut. ","")&amp;IF(N(G713)&lt;=0,"Lipsește cantitatea. ","")&amp;IF(AND(J713&lt;&gt;"",COUNTIF('Registru borderouri'!$B$5:$B$504,B713)&gt;0),IF(J713&lt;&gt;INDEX('Registru borderouri'!$H$5:$H$504,MATCH(B713,'Registru borderouri'!$B$5:$B$504,0)),"Produs de alt tip decât borderoul. ",""),"")))</f>
        <v/>
      </c>
    </row>
    <row r="714" spans="1:11" x14ac:dyDescent="0.2">
      <c r="A714" s="1" t="str">
        <f t="shared" si="66"/>
        <v/>
      </c>
      <c r="B714" s="21"/>
      <c r="C714" s="22" t="str">
        <f>IF(B714="","",COUNTIF(INDEX($B:$B,5):B714,B714))</f>
        <v/>
      </c>
      <c r="D714" s="21"/>
      <c r="E714" s="13" t="str">
        <f t="shared" si="67"/>
        <v/>
      </c>
      <c r="F714" s="22" t="str">
        <f t="shared" si="68"/>
        <v/>
      </c>
      <c r="G714" s="14"/>
      <c r="H714" s="15" t="str">
        <f t="shared" si="69"/>
        <v/>
      </c>
      <c r="I714" s="23" t="str">
        <f t="shared" si="70"/>
        <v/>
      </c>
      <c r="J714" s="13" t="str">
        <f t="shared" si="71"/>
        <v/>
      </c>
      <c r="K714" s="24" t="str">
        <f>IF(B714="","",TRIM(IF(COUNTIF('Registru borderouri'!$B$5:$B$504,B714)=0,"Borderou inexistent în registru. ","")&amp;IF(AND(D714&lt;&gt;"",E714=""),"Cod necunoscut. ","")&amp;IF(N(G714)&lt;=0,"Lipsește cantitatea. ","")&amp;IF(AND(J714&lt;&gt;"",COUNTIF('Registru borderouri'!$B$5:$B$504,B714)&gt;0),IF(J714&lt;&gt;INDEX('Registru borderouri'!$H$5:$H$504,MATCH(B714,'Registru borderouri'!$B$5:$B$504,0)),"Produs de alt tip decât borderoul. ",""),"")))</f>
        <v/>
      </c>
    </row>
    <row r="715" spans="1:11" x14ac:dyDescent="0.2">
      <c r="A715" s="1" t="str">
        <f t="shared" si="66"/>
        <v/>
      </c>
      <c r="B715" s="21"/>
      <c r="C715" s="22" t="str">
        <f>IF(B715="","",COUNTIF(INDEX($B:$B,5):B715,B715))</f>
        <v/>
      </c>
      <c r="D715" s="21"/>
      <c r="E715" s="13" t="str">
        <f t="shared" si="67"/>
        <v/>
      </c>
      <c r="F715" s="22" t="str">
        <f t="shared" si="68"/>
        <v/>
      </c>
      <c r="G715" s="14"/>
      <c r="H715" s="15" t="str">
        <f t="shared" si="69"/>
        <v/>
      </c>
      <c r="I715" s="23" t="str">
        <f t="shared" si="70"/>
        <v/>
      </c>
      <c r="J715" s="13" t="str">
        <f t="shared" si="71"/>
        <v/>
      </c>
      <c r="K715" s="24" t="str">
        <f>IF(B715="","",TRIM(IF(COUNTIF('Registru borderouri'!$B$5:$B$504,B715)=0,"Borderou inexistent în registru. ","")&amp;IF(AND(D715&lt;&gt;"",E715=""),"Cod necunoscut. ","")&amp;IF(N(G715)&lt;=0,"Lipsește cantitatea. ","")&amp;IF(AND(J715&lt;&gt;"",COUNTIF('Registru borderouri'!$B$5:$B$504,B715)&gt;0),IF(J715&lt;&gt;INDEX('Registru borderouri'!$H$5:$H$504,MATCH(B715,'Registru borderouri'!$B$5:$B$504,0)),"Produs de alt tip decât borderoul. ",""),"")))</f>
        <v/>
      </c>
    </row>
    <row r="716" spans="1:11" x14ac:dyDescent="0.2">
      <c r="A716" s="1" t="str">
        <f t="shared" si="66"/>
        <v/>
      </c>
      <c r="B716" s="21"/>
      <c r="C716" s="22" t="str">
        <f>IF(B716="","",COUNTIF(INDEX($B:$B,5):B716,B716))</f>
        <v/>
      </c>
      <c r="D716" s="21"/>
      <c r="E716" s="13" t="str">
        <f t="shared" si="67"/>
        <v/>
      </c>
      <c r="F716" s="22" t="str">
        <f t="shared" si="68"/>
        <v/>
      </c>
      <c r="G716" s="14"/>
      <c r="H716" s="15" t="str">
        <f t="shared" si="69"/>
        <v/>
      </c>
      <c r="I716" s="23" t="str">
        <f t="shared" si="70"/>
        <v/>
      </c>
      <c r="J716" s="13" t="str">
        <f t="shared" si="71"/>
        <v/>
      </c>
      <c r="K716" s="24" t="str">
        <f>IF(B716="","",TRIM(IF(COUNTIF('Registru borderouri'!$B$5:$B$504,B716)=0,"Borderou inexistent în registru. ","")&amp;IF(AND(D716&lt;&gt;"",E716=""),"Cod necunoscut. ","")&amp;IF(N(G716)&lt;=0,"Lipsește cantitatea. ","")&amp;IF(AND(J716&lt;&gt;"",COUNTIF('Registru borderouri'!$B$5:$B$504,B716)&gt;0),IF(J716&lt;&gt;INDEX('Registru borderouri'!$H$5:$H$504,MATCH(B716,'Registru borderouri'!$B$5:$B$504,0)),"Produs de alt tip decât borderoul. ",""),"")))</f>
        <v/>
      </c>
    </row>
    <row r="717" spans="1:11" x14ac:dyDescent="0.2">
      <c r="A717" s="1" t="str">
        <f t="shared" si="66"/>
        <v/>
      </c>
      <c r="B717" s="21"/>
      <c r="C717" s="22" t="str">
        <f>IF(B717="","",COUNTIF(INDEX($B:$B,5):B717,B717))</f>
        <v/>
      </c>
      <c r="D717" s="21"/>
      <c r="E717" s="13" t="str">
        <f t="shared" si="67"/>
        <v/>
      </c>
      <c r="F717" s="22" t="str">
        <f t="shared" si="68"/>
        <v/>
      </c>
      <c r="G717" s="14"/>
      <c r="H717" s="15" t="str">
        <f t="shared" si="69"/>
        <v/>
      </c>
      <c r="I717" s="23" t="str">
        <f t="shared" si="70"/>
        <v/>
      </c>
      <c r="J717" s="13" t="str">
        <f t="shared" si="71"/>
        <v/>
      </c>
      <c r="K717" s="24" t="str">
        <f>IF(B717="","",TRIM(IF(COUNTIF('Registru borderouri'!$B$5:$B$504,B717)=0,"Borderou inexistent în registru. ","")&amp;IF(AND(D717&lt;&gt;"",E717=""),"Cod necunoscut. ","")&amp;IF(N(G717)&lt;=0,"Lipsește cantitatea. ","")&amp;IF(AND(J717&lt;&gt;"",COUNTIF('Registru borderouri'!$B$5:$B$504,B717)&gt;0),IF(J717&lt;&gt;INDEX('Registru borderouri'!$H$5:$H$504,MATCH(B717,'Registru borderouri'!$B$5:$B$504,0)),"Produs de alt tip decât borderoul. ",""),"")))</f>
        <v/>
      </c>
    </row>
    <row r="718" spans="1:11" x14ac:dyDescent="0.2">
      <c r="A718" s="1" t="str">
        <f t="shared" si="66"/>
        <v/>
      </c>
      <c r="B718" s="21"/>
      <c r="C718" s="22" t="str">
        <f>IF(B718="","",COUNTIF(INDEX($B:$B,5):B718,B718))</f>
        <v/>
      </c>
      <c r="D718" s="21"/>
      <c r="E718" s="13" t="str">
        <f t="shared" si="67"/>
        <v/>
      </c>
      <c r="F718" s="22" t="str">
        <f t="shared" si="68"/>
        <v/>
      </c>
      <c r="G718" s="14"/>
      <c r="H718" s="15" t="str">
        <f t="shared" si="69"/>
        <v/>
      </c>
      <c r="I718" s="23" t="str">
        <f t="shared" si="70"/>
        <v/>
      </c>
      <c r="J718" s="13" t="str">
        <f t="shared" si="71"/>
        <v/>
      </c>
      <c r="K718" s="24" t="str">
        <f>IF(B718="","",TRIM(IF(COUNTIF('Registru borderouri'!$B$5:$B$504,B718)=0,"Borderou inexistent în registru. ","")&amp;IF(AND(D718&lt;&gt;"",E718=""),"Cod necunoscut. ","")&amp;IF(N(G718)&lt;=0,"Lipsește cantitatea. ","")&amp;IF(AND(J718&lt;&gt;"",COUNTIF('Registru borderouri'!$B$5:$B$504,B718)&gt;0),IF(J718&lt;&gt;INDEX('Registru borderouri'!$H$5:$H$504,MATCH(B718,'Registru borderouri'!$B$5:$B$504,0)),"Produs de alt tip decât borderoul. ",""),"")))</f>
        <v/>
      </c>
    </row>
    <row r="719" spans="1:11" x14ac:dyDescent="0.2">
      <c r="A719" s="1" t="str">
        <f t="shared" si="66"/>
        <v/>
      </c>
      <c r="B719" s="21"/>
      <c r="C719" s="22" t="str">
        <f>IF(B719="","",COUNTIF(INDEX($B:$B,5):B719,B719))</f>
        <v/>
      </c>
      <c r="D719" s="21"/>
      <c r="E719" s="13" t="str">
        <f t="shared" si="67"/>
        <v/>
      </c>
      <c r="F719" s="22" t="str">
        <f t="shared" si="68"/>
        <v/>
      </c>
      <c r="G719" s="14"/>
      <c r="H719" s="15" t="str">
        <f t="shared" si="69"/>
        <v/>
      </c>
      <c r="I719" s="23" t="str">
        <f t="shared" si="70"/>
        <v/>
      </c>
      <c r="J719" s="13" t="str">
        <f t="shared" si="71"/>
        <v/>
      </c>
      <c r="K719" s="24" t="str">
        <f>IF(B719="","",TRIM(IF(COUNTIF('Registru borderouri'!$B$5:$B$504,B719)=0,"Borderou inexistent în registru. ","")&amp;IF(AND(D719&lt;&gt;"",E719=""),"Cod necunoscut. ","")&amp;IF(N(G719)&lt;=0,"Lipsește cantitatea. ","")&amp;IF(AND(J719&lt;&gt;"",COUNTIF('Registru borderouri'!$B$5:$B$504,B719)&gt;0),IF(J719&lt;&gt;INDEX('Registru borderouri'!$H$5:$H$504,MATCH(B719,'Registru borderouri'!$B$5:$B$504,0)),"Produs de alt tip decât borderoul. ",""),"")))</f>
        <v/>
      </c>
    </row>
    <row r="720" spans="1:11" x14ac:dyDescent="0.2">
      <c r="A720" s="1" t="str">
        <f t="shared" si="66"/>
        <v/>
      </c>
      <c r="B720" s="21"/>
      <c r="C720" s="22" t="str">
        <f>IF(B720="","",COUNTIF(INDEX($B:$B,5):B720,B720))</f>
        <v/>
      </c>
      <c r="D720" s="21"/>
      <c r="E720" s="13" t="str">
        <f t="shared" si="67"/>
        <v/>
      </c>
      <c r="F720" s="22" t="str">
        <f t="shared" si="68"/>
        <v/>
      </c>
      <c r="G720" s="14"/>
      <c r="H720" s="15" t="str">
        <f t="shared" si="69"/>
        <v/>
      </c>
      <c r="I720" s="23" t="str">
        <f t="shared" si="70"/>
        <v/>
      </c>
      <c r="J720" s="13" t="str">
        <f t="shared" si="71"/>
        <v/>
      </c>
      <c r="K720" s="24" t="str">
        <f>IF(B720="","",TRIM(IF(COUNTIF('Registru borderouri'!$B$5:$B$504,B720)=0,"Borderou inexistent în registru. ","")&amp;IF(AND(D720&lt;&gt;"",E720=""),"Cod necunoscut. ","")&amp;IF(N(G720)&lt;=0,"Lipsește cantitatea. ","")&amp;IF(AND(J720&lt;&gt;"",COUNTIF('Registru borderouri'!$B$5:$B$504,B720)&gt;0),IF(J720&lt;&gt;INDEX('Registru borderouri'!$H$5:$H$504,MATCH(B720,'Registru borderouri'!$B$5:$B$504,0)),"Produs de alt tip decât borderoul. ",""),"")))</f>
        <v/>
      </c>
    </row>
    <row r="721" spans="1:11" x14ac:dyDescent="0.2">
      <c r="A721" s="1" t="str">
        <f t="shared" si="66"/>
        <v/>
      </c>
      <c r="B721" s="21"/>
      <c r="C721" s="22" t="str">
        <f>IF(B721="","",COUNTIF(INDEX($B:$B,5):B721,B721))</f>
        <v/>
      </c>
      <c r="D721" s="21"/>
      <c r="E721" s="13" t="str">
        <f t="shared" si="67"/>
        <v/>
      </c>
      <c r="F721" s="22" t="str">
        <f t="shared" si="68"/>
        <v/>
      </c>
      <c r="G721" s="14"/>
      <c r="H721" s="15" t="str">
        <f t="shared" si="69"/>
        <v/>
      </c>
      <c r="I721" s="23" t="str">
        <f t="shared" si="70"/>
        <v/>
      </c>
      <c r="J721" s="13" t="str">
        <f t="shared" si="71"/>
        <v/>
      </c>
      <c r="K721" s="24" t="str">
        <f>IF(B721="","",TRIM(IF(COUNTIF('Registru borderouri'!$B$5:$B$504,B721)=0,"Borderou inexistent în registru. ","")&amp;IF(AND(D721&lt;&gt;"",E721=""),"Cod necunoscut. ","")&amp;IF(N(G721)&lt;=0,"Lipsește cantitatea. ","")&amp;IF(AND(J721&lt;&gt;"",COUNTIF('Registru borderouri'!$B$5:$B$504,B721)&gt;0),IF(J721&lt;&gt;INDEX('Registru borderouri'!$H$5:$H$504,MATCH(B721,'Registru borderouri'!$B$5:$B$504,0)),"Produs de alt tip decât borderoul. ",""),"")))</f>
        <v/>
      </c>
    </row>
    <row r="722" spans="1:11" x14ac:dyDescent="0.2">
      <c r="A722" s="1" t="str">
        <f t="shared" si="66"/>
        <v/>
      </c>
      <c r="B722" s="21"/>
      <c r="C722" s="22" t="str">
        <f>IF(B722="","",COUNTIF(INDEX($B:$B,5):B722,B722))</f>
        <v/>
      </c>
      <c r="D722" s="21"/>
      <c r="E722" s="13" t="str">
        <f t="shared" si="67"/>
        <v/>
      </c>
      <c r="F722" s="22" t="str">
        <f t="shared" si="68"/>
        <v/>
      </c>
      <c r="G722" s="14"/>
      <c r="H722" s="15" t="str">
        <f t="shared" si="69"/>
        <v/>
      </c>
      <c r="I722" s="23" t="str">
        <f t="shared" si="70"/>
        <v/>
      </c>
      <c r="J722" s="13" t="str">
        <f t="shared" si="71"/>
        <v/>
      </c>
      <c r="K722" s="24" t="str">
        <f>IF(B722="","",TRIM(IF(COUNTIF('Registru borderouri'!$B$5:$B$504,B722)=0,"Borderou inexistent în registru. ","")&amp;IF(AND(D722&lt;&gt;"",E722=""),"Cod necunoscut. ","")&amp;IF(N(G722)&lt;=0,"Lipsește cantitatea. ","")&amp;IF(AND(J722&lt;&gt;"",COUNTIF('Registru borderouri'!$B$5:$B$504,B722)&gt;0),IF(J722&lt;&gt;INDEX('Registru borderouri'!$H$5:$H$504,MATCH(B722,'Registru borderouri'!$B$5:$B$504,0)),"Produs de alt tip decât borderoul. ",""),"")))</f>
        <v/>
      </c>
    </row>
    <row r="723" spans="1:11" x14ac:dyDescent="0.2">
      <c r="A723" s="1" t="str">
        <f t="shared" si="66"/>
        <v/>
      </c>
      <c r="B723" s="21"/>
      <c r="C723" s="22" t="str">
        <f>IF(B723="","",COUNTIF(INDEX($B:$B,5):B723,B723))</f>
        <v/>
      </c>
      <c r="D723" s="21"/>
      <c r="E723" s="13" t="str">
        <f t="shared" si="67"/>
        <v/>
      </c>
      <c r="F723" s="22" t="str">
        <f t="shared" si="68"/>
        <v/>
      </c>
      <c r="G723" s="14"/>
      <c r="H723" s="15" t="str">
        <f t="shared" si="69"/>
        <v/>
      </c>
      <c r="I723" s="23" t="str">
        <f t="shared" si="70"/>
        <v/>
      </c>
      <c r="J723" s="13" t="str">
        <f t="shared" si="71"/>
        <v/>
      </c>
      <c r="K723" s="24" t="str">
        <f>IF(B723="","",TRIM(IF(COUNTIF('Registru borderouri'!$B$5:$B$504,B723)=0,"Borderou inexistent în registru. ","")&amp;IF(AND(D723&lt;&gt;"",E723=""),"Cod necunoscut. ","")&amp;IF(N(G723)&lt;=0,"Lipsește cantitatea. ","")&amp;IF(AND(J723&lt;&gt;"",COUNTIF('Registru borderouri'!$B$5:$B$504,B723)&gt;0),IF(J723&lt;&gt;INDEX('Registru borderouri'!$H$5:$H$504,MATCH(B723,'Registru borderouri'!$B$5:$B$504,0)),"Produs de alt tip decât borderoul. ",""),"")))</f>
        <v/>
      </c>
    </row>
    <row r="724" spans="1:11" x14ac:dyDescent="0.2">
      <c r="A724" s="1" t="str">
        <f t="shared" si="66"/>
        <v/>
      </c>
      <c r="B724" s="21"/>
      <c r="C724" s="22" t="str">
        <f>IF(B724="","",COUNTIF(INDEX($B:$B,5):B724,B724))</f>
        <v/>
      </c>
      <c r="D724" s="21"/>
      <c r="E724" s="13" t="str">
        <f t="shared" si="67"/>
        <v/>
      </c>
      <c r="F724" s="22" t="str">
        <f t="shared" si="68"/>
        <v/>
      </c>
      <c r="G724" s="14"/>
      <c r="H724" s="15" t="str">
        <f t="shared" si="69"/>
        <v/>
      </c>
      <c r="I724" s="23" t="str">
        <f t="shared" si="70"/>
        <v/>
      </c>
      <c r="J724" s="13" t="str">
        <f t="shared" si="71"/>
        <v/>
      </c>
      <c r="K724" s="24" t="str">
        <f>IF(B724="","",TRIM(IF(COUNTIF('Registru borderouri'!$B$5:$B$504,B724)=0,"Borderou inexistent în registru. ","")&amp;IF(AND(D724&lt;&gt;"",E724=""),"Cod necunoscut. ","")&amp;IF(N(G724)&lt;=0,"Lipsește cantitatea. ","")&amp;IF(AND(J724&lt;&gt;"",COUNTIF('Registru borderouri'!$B$5:$B$504,B724)&gt;0),IF(J724&lt;&gt;INDEX('Registru borderouri'!$H$5:$H$504,MATCH(B724,'Registru borderouri'!$B$5:$B$504,0)),"Produs de alt tip decât borderoul. ",""),"")))</f>
        <v/>
      </c>
    </row>
    <row r="725" spans="1:11" x14ac:dyDescent="0.2">
      <c r="A725" s="1" t="str">
        <f t="shared" si="66"/>
        <v/>
      </c>
      <c r="B725" s="21"/>
      <c r="C725" s="22" t="str">
        <f>IF(B725="","",COUNTIF(INDEX($B:$B,5):B725,B725))</f>
        <v/>
      </c>
      <c r="D725" s="21"/>
      <c r="E725" s="13" t="str">
        <f t="shared" si="67"/>
        <v/>
      </c>
      <c r="F725" s="22" t="str">
        <f t="shared" si="68"/>
        <v/>
      </c>
      <c r="G725" s="14"/>
      <c r="H725" s="15" t="str">
        <f t="shared" si="69"/>
        <v/>
      </c>
      <c r="I725" s="23" t="str">
        <f t="shared" si="70"/>
        <v/>
      </c>
      <c r="J725" s="13" t="str">
        <f t="shared" si="71"/>
        <v/>
      </c>
      <c r="K725" s="24" t="str">
        <f>IF(B725="","",TRIM(IF(COUNTIF('Registru borderouri'!$B$5:$B$504,B725)=0,"Borderou inexistent în registru. ","")&amp;IF(AND(D725&lt;&gt;"",E725=""),"Cod necunoscut. ","")&amp;IF(N(G725)&lt;=0,"Lipsește cantitatea. ","")&amp;IF(AND(J725&lt;&gt;"",COUNTIF('Registru borderouri'!$B$5:$B$504,B725)&gt;0),IF(J725&lt;&gt;INDEX('Registru borderouri'!$H$5:$H$504,MATCH(B725,'Registru borderouri'!$B$5:$B$504,0)),"Produs de alt tip decât borderoul. ",""),"")))</f>
        <v/>
      </c>
    </row>
    <row r="726" spans="1:11" x14ac:dyDescent="0.2">
      <c r="A726" s="1" t="str">
        <f t="shared" si="66"/>
        <v/>
      </c>
      <c r="B726" s="21"/>
      <c r="C726" s="22" t="str">
        <f>IF(B726="","",COUNTIF(INDEX($B:$B,5):B726,B726))</f>
        <v/>
      </c>
      <c r="D726" s="21"/>
      <c r="E726" s="13" t="str">
        <f t="shared" si="67"/>
        <v/>
      </c>
      <c r="F726" s="22" t="str">
        <f t="shared" si="68"/>
        <v/>
      </c>
      <c r="G726" s="14"/>
      <c r="H726" s="15" t="str">
        <f t="shared" si="69"/>
        <v/>
      </c>
      <c r="I726" s="23" t="str">
        <f t="shared" si="70"/>
        <v/>
      </c>
      <c r="J726" s="13" t="str">
        <f t="shared" si="71"/>
        <v/>
      </c>
      <c r="K726" s="24" t="str">
        <f>IF(B726="","",TRIM(IF(COUNTIF('Registru borderouri'!$B$5:$B$504,B726)=0,"Borderou inexistent în registru. ","")&amp;IF(AND(D726&lt;&gt;"",E726=""),"Cod necunoscut. ","")&amp;IF(N(G726)&lt;=0,"Lipsește cantitatea. ","")&amp;IF(AND(J726&lt;&gt;"",COUNTIF('Registru borderouri'!$B$5:$B$504,B726)&gt;0),IF(J726&lt;&gt;INDEX('Registru borderouri'!$H$5:$H$504,MATCH(B726,'Registru borderouri'!$B$5:$B$504,0)),"Produs de alt tip decât borderoul. ",""),"")))</f>
        <v/>
      </c>
    </row>
    <row r="727" spans="1:11" x14ac:dyDescent="0.2">
      <c r="A727" s="1" t="str">
        <f t="shared" si="66"/>
        <v/>
      </c>
      <c r="B727" s="21"/>
      <c r="C727" s="22" t="str">
        <f>IF(B727="","",COUNTIF(INDEX($B:$B,5):B727,B727))</f>
        <v/>
      </c>
      <c r="D727" s="21"/>
      <c r="E727" s="13" t="str">
        <f t="shared" si="67"/>
        <v/>
      </c>
      <c r="F727" s="22" t="str">
        <f t="shared" si="68"/>
        <v/>
      </c>
      <c r="G727" s="14"/>
      <c r="H727" s="15" t="str">
        <f t="shared" si="69"/>
        <v/>
      </c>
      <c r="I727" s="23" t="str">
        <f t="shared" si="70"/>
        <v/>
      </c>
      <c r="J727" s="13" t="str">
        <f t="shared" si="71"/>
        <v/>
      </c>
      <c r="K727" s="24" t="str">
        <f>IF(B727="","",TRIM(IF(COUNTIF('Registru borderouri'!$B$5:$B$504,B727)=0,"Borderou inexistent în registru. ","")&amp;IF(AND(D727&lt;&gt;"",E727=""),"Cod necunoscut. ","")&amp;IF(N(G727)&lt;=0,"Lipsește cantitatea. ","")&amp;IF(AND(J727&lt;&gt;"",COUNTIF('Registru borderouri'!$B$5:$B$504,B727)&gt;0),IF(J727&lt;&gt;INDEX('Registru borderouri'!$H$5:$H$504,MATCH(B727,'Registru borderouri'!$B$5:$B$504,0)),"Produs de alt tip decât borderoul. ",""),"")))</f>
        <v/>
      </c>
    </row>
    <row r="728" spans="1:11" x14ac:dyDescent="0.2">
      <c r="A728" s="1" t="str">
        <f t="shared" si="66"/>
        <v/>
      </c>
      <c r="B728" s="21"/>
      <c r="C728" s="22" t="str">
        <f>IF(B728="","",COUNTIF(INDEX($B:$B,5):B728,B728))</f>
        <v/>
      </c>
      <c r="D728" s="21"/>
      <c r="E728" s="13" t="str">
        <f t="shared" si="67"/>
        <v/>
      </c>
      <c r="F728" s="22" t="str">
        <f t="shared" si="68"/>
        <v/>
      </c>
      <c r="G728" s="14"/>
      <c r="H728" s="15" t="str">
        <f t="shared" si="69"/>
        <v/>
      </c>
      <c r="I728" s="23" t="str">
        <f t="shared" si="70"/>
        <v/>
      </c>
      <c r="J728" s="13" t="str">
        <f t="shared" si="71"/>
        <v/>
      </c>
      <c r="K728" s="24" t="str">
        <f>IF(B728="","",TRIM(IF(COUNTIF('Registru borderouri'!$B$5:$B$504,B728)=0,"Borderou inexistent în registru. ","")&amp;IF(AND(D728&lt;&gt;"",E728=""),"Cod necunoscut. ","")&amp;IF(N(G728)&lt;=0,"Lipsește cantitatea. ","")&amp;IF(AND(J728&lt;&gt;"",COUNTIF('Registru borderouri'!$B$5:$B$504,B728)&gt;0),IF(J728&lt;&gt;INDEX('Registru borderouri'!$H$5:$H$504,MATCH(B728,'Registru borderouri'!$B$5:$B$504,0)),"Produs de alt tip decât borderoul. ",""),"")))</f>
        <v/>
      </c>
    </row>
    <row r="729" spans="1:11" x14ac:dyDescent="0.2">
      <c r="A729" s="1" t="str">
        <f t="shared" si="66"/>
        <v/>
      </c>
      <c r="B729" s="21"/>
      <c r="C729" s="22" t="str">
        <f>IF(B729="","",COUNTIF(INDEX($B:$B,5):B729,B729))</f>
        <v/>
      </c>
      <c r="D729" s="21"/>
      <c r="E729" s="13" t="str">
        <f t="shared" si="67"/>
        <v/>
      </c>
      <c r="F729" s="22" t="str">
        <f t="shared" si="68"/>
        <v/>
      </c>
      <c r="G729" s="14"/>
      <c r="H729" s="15" t="str">
        <f t="shared" si="69"/>
        <v/>
      </c>
      <c r="I729" s="23" t="str">
        <f t="shared" si="70"/>
        <v/>
      </c>
      <c r="J729" s="13" t="str">
        <f t="shared" si="71"/>
        <v/>
      </c>
      <c r="K729" s="24" t="str">
        <f>IF(B729="","",TRIM(IF(COUNTIF('Registru borderouri'!$B$5:$B$504,B729)=0,"Borderou inexistent în registru. ","")&amp;IF(AND(D729&lt;&gt;"",E729=""),"Cod necunoscut. ","")&amp;IF(N(G729)&lt;=0,"Lipsește cantitatea. ","")&amp;IF(AND(J729&lt;&gt;"",COUNTIF('Registru borderouri'!$B$5:$B$504,B729)&gt;0),IF(J729&lt;&gt;INDEX('Registru borderouri'!$H$5:$H$504,MATCH(B729,'Registru borderouri'!$B$5:$B$504,0)),"Produs de alt tip decât borderoul. ",""),"")))</f>
        <v/>
      </c>
    </row>
    <row r="730" spans="1:11" x14ac:dyDescent="0.2">
      <c r="A730" s="1" t="str">
        <f t="shared" si="66"/>
        <v/>
      </c>
      <c r="B730" s="21"/>
      <c r="C730" s="22" t="str">
        <f>IF(B730="","",COUNTIF(INDEX($B:$B,5):B730,B730))</f>
        <v/>
      </c>
      <c r="D730" s="21"/>
      <c r="E730" s="13" t="str">
        <f t="shared" si="67"/>
        <v/>
      </c>
      <c r="F730" s="22" t="str">
        <f t="shared" si="68"/>
        <v/>
      </c>
      <c r="G730" s="14"/>
      <c r="H730" s="15" t="str">
        <f t="shared" si="69"/>
        <v/>
      </c>
      <c r="I730" s="23" t="str">
        <f t="shared" si="70"/>
        <v/>
      </c>
      <c r="J730" s="13" t="str">
        <f t="shared" si="71"/>
        <v/>
      </c>
      <c r="K730" s="24" t="str">
        <f>IF(B730="","",TRIM(IF(COUNTIF('Registru borderouri'!$B$5:$B$504,B730)=0,"Borderou inexistent în registru. ","")&amp;IF(AND(D730&lt;&gt;"",E730=""),"Cod necunoscut. ","")&amp;IF(N(G730)&lt;=0,"Lipsește cantitatea. ","")&amp;IF(AND(J730&lt;&gt;"",COUNTIF('Registru borderouri'!$B$5:$B$504,B730)&gt;0),IF(J730&lt;&gt;INDEX('Registru borderouri'!$H$5:$H$504,MATCH(B730,'Registru borderouri'!$B$5:$B$504,0)),"Produs de alt tip decât borderoul. ",""),"")))</f>
        <v/>
      </c>
    </row>
    <row r="731" spans="1:11" x14ac:dyDescent="0.2">
      <c r="A731" s="1" t="str">
        <f t="shared" si="66"/>
        <v/>
      </c>
      <c r="B731" s="21"/>
      <c r="C731" s="22" t="str">
        <f>IF(B731="","",COUNTIF(INDEX($B:$B,5):B731,B731))</f>
        <v/>
      </c>
      <c r="D731" s="21"/>
      <c r="E731" s="13" t="str">
        <f t="shared" si="67"/>
        <v/>
      </c>
      <c r="F731" s="22" t="str">
        <f t="shared" si="68"/>
        <v/>
      </c>
      <c r="G731" s="14"/>
      <c r="H731" s="15" t="str">
        <f t="shared" si="69"/>
        <v/>
      </c>
      <c r="I731" s="23" t="str">
        <f t="shared" si="70"/>
        <v/>
      </c>
      <c r="J731" s="13" t="str">
        <f t="shared" si="71"/>
        <v/>
      </c>
      <c r="K731" s="24" t="str">
        <f>IF(B731="","",TRIM(IF(COUNTIF('Registru borderouri'!$B$5:$B$504,B731)=0,"Borderou inexistent în registru. ","")&amp;IF(AND(D731&lt;&gt;"",E731=""),"Cod necunoscut. ","")&amp;IF(N(G731)&lt;=0,"Lipsește cantitatea. ","")&amp;IF(AND(J731&lt;&gt;"",COUNTIF('Registru borderouri'!$B$5:$B$504,B731)&gt;0),IF(J731&lt;&gt;INDEX('Registru borderouri'!$H$5:$H$504,MATCH(B731,'Registru borderouri'!$B$5:$B$504,0)),"Produs de alt tip decât borderoul. ",""),"")))</f>
        <v/>
      </c>
    </row>
    <row r="732" spans="1:11" x14ac:dyDescent="0.2">
      <c r="A732" s="1" t="str">
        <f t="shared" si="66"/>
        <v/>
      </c>
      <c r="B732" s="21"/>
      <c r="C732" s="22" t="str">
        <f>IF(B732="","",COUNTIF(INDEX($B:$B,5):B732,B732))</f>
        <v/>
      </c>
      <c r="D732" s="21"/>
      <c r="E732" s="13" t="str">
        <f t="shared" si="67"/>
        <v/>
      </c>
      <c r="F732" s="22" t="str">
        <f t="shared" si="68"/>
        <v/>
      </c>
      <c r="G732" s="14"/>
      <c r="H732" s="15" t="str">
        <f t="shared" si="69"/>
        <v/>
      </c>
      <c r="I732" s="23" t="str">
        <f t="shared" si="70"/>
        <v/>
      </c>
      <c r="J732" s="13" t="str">
        <f t="shared" si="71"/>
        <v/>
      </c>
      <c r="K732" s="24" t="str">
        <f>IF(B732="","",TRIM(IF(COUNTIF('Registru borderouri'!$B$5:$B$504,B732)=0,"Borderou inexistent în registru. ","")&amp;IF(AND(D732&lt;&gt;"",E732=""),"Cod necunoscut. ","")&amp;IF(N(G732)&lt;=0,"Lipsește cantitatea. ","")&amp;IF(AND(J732&lt;&gt;"",COUNTIF('Registru borderouri'!$B$5:$B$504,B732)&gt;0),IF(J732&lt;&gt;INDEX('Registru borderouri'!$H$5:$H$504,MATCH(B732,'Registru borderouri'!$B$5:$B$504,0)),"Produs de alt tip decât borderoul. ",""),"")))</f>
        <v/>
      </c>
    </row>
    <row r="733" spans="1:11" x14ac:dyDescent="0.2">
      <c r="A733" s="1" t="str">
        <f t="shared" si="66"/>
        <v/>
      </c>
      <c r="B733" s="21"/>
      <c r="C733" s="22" t="str">
        <f>IF(B733="","",COUNTIF(INDEX($B:$B,5):B733,B733))</f>
        <v/>
      </c>
      <c r="D733" s="21"/>
      <c r="E733" s="13" t="str">
        <f t="shared" si="67"/>
        <v/>
      </c>
      <c r="F733" s="22" t="str">
        <f t="shared" si="68"/>
        <v/>
      </c>
      <c r="G733" s="14"/>
      <c r="H733" s="15" t="str">
        <f t="shared" si="69"/>
        <v/>
      </c>
      <c r="I733" s="23" t="str">
        <f t="shared" si="70"/>
        <v/>
      </c>
      <c r="J733" s="13" t="str">
        <f t="shared" si="71"/>
        <v/>
      </c>
      <c r="K733" s="24" t="str">
        <f>IF(B733="","",TRIM(IF(COUNTIF('Registru borderouri'!$B$5:$B$504,B733)=0,"Borderou inexistent în registru. ","")&amp;IF(AND(D733&lt;&gt;"",E733=""),"Cod necunoscut. ","")&amp;IF(N(G733)&lt;=0,"Lipsește cantitatea. ","")&amp;IF(AND(J733&lt;&gt;"",COUNTIF('Registru borderouri'!$B$5:$B$504,B733)&gt;0),IF(J733&lt;&gt;INDEX('Registru borderouri'!$H$5:$H$504,MATCH(B733,'Registru borderouri'!$B$5:$B$504,0)),"Produs de alt tip decât borderoul. ",""),"")))</f>
        <v/>
      </c>
    </row>
    <row r="734" spans="1:11" x14ac:dyDescent="0.2">
      <c r="A734" s="1" t="str">
        <f t="shared" si="66"/>
        <v/>
      </c>
      <c r="B734" s="21"/>
      <c r="C734" s="22" t="str">
        <f>IF(B734="","",COUNTIF(INDEX($B:$B,5):B734,B734))</f>
        <v/>
      </c>
      <c r="D734" s="21"/>
      <c r="E734" s="13" t="str">
        <f t="shared" si="67"/>
        <v/>
      </c>
      <c r="F734" s="22" t="str">
        <f t="shared" si="68"/>
        <v/>
      </c>
      <c r="G734" s="14"/>
      <c r="H734" s="15" t="str">
        <f t="shared" si="69"/>
        <v/>
      </c>
      <c r="I734" s="23" t="str">
        <f t="shared" si="70"/>
        <v/>
      </c>
      <c r="J734" s="13" t="str">
        <f t="shared" si="71"/>
        <v/>
      </c>
      <c r="K734" s="24" t="str">
        <f>IF(B734="","",TRIM(IF(COUNTIF('Registru borderouri'!$B$5:$B$504,B734)=0,"Borderou inexistent în registru. ","")&amp;IF(AND(D734&lt;&gt;"",E734=""),"Cod necunoscut. ","")&amp;IF(N(G734)&lt;=0,"Lipsește cantitatea. ","")&amp;IF(AND(J734&lt;&gt;"",COUNTIF('Registru borderouri'!$B$5:$B$504,B734)&gt;0),IF(J734&lt;&gt;INDEX('Registru borderouri'!$H$5:$H$504,MATCH(B734,'Registru borderouri'!$B$5:$B$504,0)),"Produs de alt tip decât borderoul. ",""),"")))</f>
        <v/>
      </c>
    </row>
    <row r="735" spans="1:11" x14ac:dyDescent="0.2">
      <c r="A735" s="1" t="str">
        <f t="shared" si="66"/>
        <v/>
      </c>
      <c r="B735" s="21"/>
      <c r="C735" s="22" t="str">
        <f>IF(B735="","",COUNTIF(INDEX($B:$B,5):B735,B735))</f>
        <v/>
      </c>
      <c r="D735" s="21"/>
      <c r="E735" s="13" t="str">
        <f t="shared" si="67"/>
        <v/>
      </c>
      <c r="F735" s="22" t="str">
        <f t="shared" si="68"/>
        <v/>
      </c>
      <c r="G735" s="14"/>
      <c r="H735" s="15" t="str">
        <f t="shared" si="69"/>
        <v/>
      </c>
      <c r="I735" s="23" t="str">
        <f t="shared" si="70"/>
        <v/>
      </c>
      <c r="J735" s="13" t="str">
        <f t="shared" si="71"/>
        <v/>
      </c>
      <c r="K735" s="24" t="str">
        <f>IF(B735="","",TRIM(IF(COUNTIF('Registru borderouri'!$B$5:$B$504,B735)=0,"Borderou inexistent în registru. ","")&amp;IF(AND(D735&lt;&gt;"",E735=""),"Cod necunoscut. ","")&amp;IF(N(G735)&lt;=0,"Lipsește cantitatea. ","")&amp;IF(AND(J735&lt;&gt;"",COUNTIF('Registru borderouri'!$B$5:$B$504,B735)&gt;0),IF(J735&lt;&gt;INDEX('Registru borderouri'!$H$5:$H$504,MATCH(B735,'Registru borderouri'!$B$5:$B$504,0)),"Produs de alt tip decât borderoul. ",""),"")))</f>
        <v/>
      </c>
    </row>
    <row r="736" spans="1:11" x14ac:dyDescent="0.2">
      <c r="A736" s="1" t="str">
        <f t="shared" si="66"/>
        <v/>
      </c>
      <c r="B736" s="21"/>
      <c r="C736" s="22" t="str">
        <f>IF(B736="","",COUNTIF(INDEX($B:$B,5):B736,B736))</f>
        <v/>
      </c>
      <c r="D736" s="21"/>
      <c r="E736" s="13" t="str">
        <f t="shared" si="67"/>
        <v/>
      </c>
      <c r="F736" s="22" t="str">
        <f t="shared" si="68"/>
        <v/>
      </c>
      <c r="G736" s="14"/>
      <c r="H736" s="15" t="str">
        <f t="shared" si="69"/>
        <v/>
      </c>
      <c r="I736" s="23" t="str">
        <f t="shared" si="70"/>
        <v/>
      </c>
      <c r="J736" s="13" t="str">
        <f t="shared" si="71"/>
        <v/>
      </c>
      <c r="K736" s="24" t="str">
        <f>IF(B736="","",TRIM(IF(COUNTIF('Registru borderouri'!$B$5:$B$504,B736)=0,"Borderou inexistent în registru. ","")&amp;IF(AND(D736&lt;&gt;"",E736=""),"Cod necunoscut. ","")&amp;IF(N(G736)&lt;=0,"Lipsește cantitatea. ","")&amp;IF(AND(J736&lt;&gt;"",COUNTIF('Registru borderouri'!$B$5:$B$504,B736)&gt;0),IF(J736&lt;&gt;INDEX('Registru borderouri'!$H$5:$H$504,MATCH(B736,'Registru borderouri'!$B$5:$B$504,0)),"Produs de alt tip decât borderoul. ",""),"")))</f>
        <v/>
      </c>
    </row>
    <row r="737" spans="1:11" x14ac:dyDescent="0.2">
      <c r="A737" s="1" t="str">
        <f t="shared" si="66"/>
        <v/>
      </c>
      <c r="B737" s="21"/>
      <c r="C737" s="22" t="str">
        <f>IF(B737="","",COUNTIF(INDEX($B:$B,5):B737,B737))</f>
        <v/>
      </c>
      <c r="D737" s="21"/>
      <c r="E737" s="13" t="str">
        <f t="shared" si="67"/>
        <v/>
      </c>
      <c r="F737" s="22" t="str">
        <f t="shared" si="68"/>
        <v/>
      </c>
      <c r="G737" s="14"/>
      <c r="H737" s="15" t="str">
        <f t="shared" si="69"/>
        <v/>
      </c>
      <c r="I737" s="23" t="str">
        <f t="shared" si="70"/>
        <v/>
      </c>
      <c r="J737" s="13" t="str">
        <f t="shared" si="71"/>
        <v/>
      </c>
      <c r="K737" s="24" t="str">
        <f>IF(B737="","",TRIM(IF(COUNTIF('Registru borderouri'!$B$5:$B$504,B737)=0,"Borderou inexistent în registru. ","")&amp;IF(AND(D737&lt;&gt;"",E737=""),"Cod necunoscut. ","")&amp;IF(N(G737)&lt;=0,"Lipsește cantitatea. ","")&amp;IF(AND(J737&lt;&gt;"",COUNTIF('Registru borderouri'!$B$5:$B$504,B737)&gt;0),IF(J737&lt;&gt;INDEX('Registru borderouri'!$H$5:$H$504,MATCH(B737,'Registru borderouri'!$B$5:$B$504,0)),"Produs de alt tip decât borderoul. ",""),"")))</f>
        <v/>
      </c>
    </row>
    <row r="738" spans="1:11" x14ac:dyDescent="0.2">
      <c r="A738" s="1" t="str">
        <f t="shared" si="66"/>
        <v/>
      </c>
      <c r="B738" s="21"/>
      <c r="C738" s="22" t="str">
        <f>IF(B738="","",COUNTIF(INDEX($B:$B,5):B738,B738))</f>
        <v/>
      </c>
      <c r="D738" s="21"/>
      <c r="E738" s="13" t="str">
        <f t="shared" si="67"/>
        <v/>
      </c>
      <c r="F738" s="22" t="str">
        <f t="shared" si="68"/>
        <v/>
      </c>
      <c r="G738" s="14"/>
      <c r="H738" s="15" t="str">
        <f t="shared" si="69"/>
        <v/>
      </c>
      <c r="I738" s="23" t="str">
        <f t="shared" si="70"/>
        <v/>
      </c>
      <c r="J738" s="13" t="str">
        <f t="shared" si="71"/>
        <v/>
      </c>
      <c r="K738" s="24" t="str">
        <f>IF(B738="","",TRIM(IF(COUNTIF('Registru borderouri'!$B$5:$B$504,B738)=0,"Borderou inexistent în registru. ","")&amp;IF(AND(D738&lt;&gt;"",E738=""),"Cod necunoscut. ","")&amp;IF(N(G738)&lt;=0,"Lipsește cantitatea. ","")&amp;IF(AND(J738&lt;&gt;"",COUNTIF('Registru borderouri'!$B$5:$B$504,B738)&gt;0),IF(J738&lt;&gt;INDEX('Registru borderouri'!$H$5:$H$504,MATCH(B738,'Registru borderouri'!$B$5:$B$504,0)),"Produs de alt tip decât borderoul. ",""),"")))</f>
        <v/>
      </c>
    </row>
    <row r="739" spans="1:11" x14ac:dyDescent="0.2">
      <c r="A739" s="1" t="str">
        <f t="shared" si="66"/>
        <v/>
      </c>
      <c r="B739" s="21"/>
      <c r="C739" s="22" t="str">
        <f>IF(B739="","",COUNTIF(INDEX($B:$B,5):B739,B739))</f>
        <v/>
      </c>
      <c r="D739" s="21"/>
      <c r="E739" s="13" t="str">
        <f t="shared" si="67"/>
        <v/>
      </c>
      <c r="F739" s="22" t="str">
        <f t="shared" si="68"/>
        <v/>
      </c>
      <c r="G739" s="14"/>
      <c r="H739" s="15" t="str">
        <f t="shared" si="69"/>
        <v/>
      </c>
      <c r="I739" s="23" t="str">
        <f t="shared" si="70"/>
        <v/>
      </c>
      <c r="J739" s="13" t="str">
        <f t="shared" si="71"/>
        <v/>
      </c>
      <c r="K739" s="24" t="str">
        <f>IF(B739="","",TRIM(IF(COUNTIF('Registru borderouri'!$B$5:$B$504,B739)=0,"Borderou inexistent în registru. ","")&amp;IF(AND(D739&lt;&gt;"",E739=""),"Cod necunoscut. ","")&amp;IF(N(G739)&lt;=0,"Lipsește cantitatea. ","")&amp;IF(AND(J739&lt;&gt;"",COUNTIF('Registru borderouri'!$B$5:$B$504,B739)&gt;0),IF(J739&lt;&gt;INDEX('Registru borderouri'!$H$5:$H$504,MATCH(B739,'Registru borderouri'!$B$5:$B$504,0)),"Produs de alt tip decât borderoul. ",""),"")))</f>
        <v/>
      </c>
    </row>
    <row r="740" spans="1:11" x14ac:dyDescent="0.2">
      <c r="A740" s="1" t="str">
        <f t="shared" si="66"/>
        <v/>
      </c>
      <c r="B740" s="21"/>
      <c r="C740" s="22" t="str">
        <f>IF(B740="","",COUNTIF(INDEX($B:$B,5):B740,B740))</f>
        <v/>
      </c>
      <c r="D740" s="21"/>
      <c r="E740" s="13" t="str">
        <f t="shared" si="67"/>
        <v/>
      </c>
      <c r="F740" s="22" t="str">
        <f t="shared" si="68"/>
        <v/>
      </c>
      <c r="G740" s="14"/>
      <c r="H740" s="15" t="str">
        <f t="shared" si="69"/>
        <v/>
      </c>
      <c r="I740" s="23" t="str">
        <f t="shared" si="70"/>
        <v/>
      </c>
      <c r="J740" s="13" t="str">
        <f t="shared" si="71"/>
        <v/>
      </c>
      <c r="K740" s="24" t="str">
        <f>IF(B740="","",TRIM(IF(COUNTIF('Registru borderouri'!$B$5:$B$504,B740)=0,"Borderou inexistent în registru. ","")&amp;IF(AND(D740&lt;&gt;"",E740=""),"Cod necunoscut. ","")&amp;IF(N(G740)&lt;=0,"Lipsește cantitatea. ","")&amp;IF(AND(J740&lt;&gt;"",COUNTIF('Registru borderouri'!$B$5:$B$504,B740)&gt;0),IF(J740&lt;&gt;INDEX('Registru borderouri'!$H$5:$H$504,MATCH(B740,'Registru borderouri'!$B$5:$B$504,0)),"Produs de alt tip decât borderoul. ",""),"")))</f>
        <v/>
      </c>
    </row>
    <row r="741" spans="1:11" x14ac:dyDescent="0.2">
      <c r="A741" s="1" t="str">
        <f t="shared" si="66"/>
        <v/>
      </c>
      <c r="B741" s="21"/>
      <c r="C741" s="22" t="str">
        <f>IF(B741="","",COUNTIF(INDEX($B:$B,5):B741,B741))</f>
        <v/>
      </c>
      <c r="D741" s="21"/>
      <c r="E741" s="13" t="str">
        <f t="shared" si="67"/>
        <v/>
      </c>
      <c r="F741" s="22" t="str">
        <f t="shared" si="68"/>
        <v/>
      </c>
      <c r="G741" s="14"/>
      <c r="H741" s="15" t="str">
        <f t="shared" si="69"/>
        <v/>
      </c>
      <c r="I741" s="23" t="str">
        <f t="shared" si="70"/>
        <v/>
      </c>
      <c r="J741" s="13" t="str">
        <f t="shared" si="71"/>
        <v/>
      </c>
      <c r="K741" s="24" t="str">
        <f>IF(B741="","",TRIM(IF(COUNTIF('Registru borderouri'!$B$5:$B$504,B741)=0,"Borderou inexistent în registru. ","")&amp;IF(AND(D741&lt;&gt;"",E741=""),"Cod necunoscut. ","")&amp;IF(N(G741)&lt;=0,"Lipsește cantitatea. ","")&amp;IF(AND(J741&lt;&gt;"",COUNTIF('Registru borderouri'!$B$5:$B$504,B741)&gt;0),IF(J741&lt;&gt;INDEX('Registru borderouri'!$H$5:$H$504,MATCH(B741,'Registru borderouri'!$B$5:$B$504,0)),"Produs de alt tip decât borderoul. ",""),"")))</f>
        <v/>
      </c>
    </row>
    <row r="742" spans="1:11" x14ac:dyDescent="0.2">
      <c r="A742" s="1" t="str">
        <f t="shared" si="66"/>
        <v/>
      </c>
      <c r="B742" s="21"/>
      <c r="C742" s="22" t="str">
        <f>IF(B742="","",COUNTIF(INDEX($B:$B,5):B742,B742))</f>
        <v/>
      </c>
      <c r="D742" s="21"/>
      <c r="E742" s="13" t="str">
        <f t="shared" si="67"/>
        <v/>
      </c>
      <c r="F742" s="22" t="str">
        <f t="shared" si="68"/>
        <v/>
      </c>
      <c r="G742" s="14"/>
      <c r="H742" s="15" t="str">
        <f t="shared" si="69"/>
        <v/>
      </c>
      <c r="I742" s="23" t="str">
        <f t="shared" si="70"/>
        <v/>
      </c>
      <c r="J742" s="13" t="str">
        <f t="shared" si="71"/>
        <v/>
      </c>
      <c r="K742" s="24" t="str">
        <f>IF(B742="","",TRIM(IF(COUNTIF('Registru borderouri'!$B$5:$B$504,B742)=0,"Borderou inexistent în registru. ","")&amp;IF(AND(D742&lt;&gt;"",E742=""),"Cod necunoscut. ","")&amp;IF(N(G742)&lt;=0,"Lipsește cantitatea. ","")&amp;IF(AND(J742&lt;&gt;"",COUNTIF('Registru borderouri'!$B$5:$B$504,B742)&gt;0),IF(J742&lt;&gt;INDEX('Registru borderouri'!$H$5:$H$504,MATCH(B742,'Registru borderouri'!$B$5:$B$504,0)),"Produs de alt tip decât borderoul. ",""),"")))</f>
        <v/>
      </c>
    </row>
    <row r="743" spans="1:11" x14ac:dyDescent="0.2">
      <c r="A743" s="1" t="str">
        <f t="shared" si="66"/>
        <v/>
      </c>
      <c r="B743" s="21"/>
      <c r="C743" s="22" t="str">
        <f>IF(B743="","",COUNTIF(INDEX($B:$B,5):B743,B743))</f>
        <v/>
      </c>
      <c r="D743" s="21"/>
      <c r="E743" s="13" t="str">
        <f t="shared" si="67"/>
        <v/>
      </c>
      <c r="F743" s="22" t="str">
        <f t="shared" si="68"/>
        <v/>
      </c>
      <c r="G743" s="14"/>
      <c r="H743" s="15" t="str">
        <f t="shared" si="69"/>
        <v/>
      </c>
      <c r="I743" s="23" t="str">
        <f t="shared" si="70"/>
        <v/>
      </c>
      <c r="J743" s="13" t="str">
        <f t="shared" si="71"/>
        <v/>
      </c>
      <c r="K743" s="24" t="str">
        <f>IF(B743="","",TRIM(IF(COUNTIF('Registru borderouri'!$B$5:$B$504,B743)=0,"Borderou inexistent în registru. ","")&amp;IF(AND(D743&lt;&gt;"",E743=""),"Cod necunoscut. ","")&amp;IF(N(G743)&lt;=0,"Lipsește cantitatea. ","")&amp;IF(AND(J743&lt;&gt;"",COUNTIF('Registru borderouri'!$B$5:$B$504,B743)&gt;0),IF(J743&lt;&gt;INDEX('Registru borderouri'!$H$5:$H$504,MATCH(B743,'Registru borderouri'!$B$5:$B$504,0)),"Produs de alt tip decât borderoul. ",""),"")))</f>
        <v/>
      </c>
    </row>
    <row r="744" spans="1:11" x14ac:dyDescent="0.2">
      <c r="A744" s="1" t="str">
        <f t="shared" si="66"/>
        <v/>
      </c>
      <c r="B744" s="21"/>
      <c r="C744" s="22" t="str">
        <f>IF(B744="","",COUNTIF(INDEX($B:$B,5):B744,B744))</f>
        <v/>
      </c>
      <c r="D744" s="21"/>
      <c r="E744" s="13" t="str">
        <f t="shared" si="67"/>
        <v/>
      </c>
      <c r="F744" s="22" t="str">
        <f t="shared" si="68"/>
        <v/>
      </c>
      <c r="G744" s="14"/>
      <c r="H744" s="15" t="str">
        <f t="shared" si="69"/>
        <v/>
      </c>
      <c r="I744" s="23" t="str">
        <f t="shared" si="70"/>
        <v/>
      </c>
      <c r="J744" s="13" t="str">
        <f t="shared" si="71"/>
        <v/>
      </c>
      <c r="K744" s="24" t="str">
        <f>IF(B744="","",TRIM(IF(COUNTIF('Registru borderouri'!$B$5:$B$504,B744)=0,"Borderou inexistent în registru. ","")&amp;IF(AND(D744&lt;&gt;"",E744=""),"Cod necunoscut. ","")&amp;IF(N(G744)&lt;=0,"Lipsește cantitatea. ","")&amp;IF(AND(J744&lt;&gt;"",COUNTIF('Registru borderouri'!$B$5:$B$504,B744)&gt;0),IF(J744&lt;&gt;INDEX('Registru borderouri'!$H$5:$H$504,MATCH(B744,'Registru borderouri'!$B$5:$B$504,0)),"Produs de alt tip decât borderoul. ",""),"")))</f>
        <v/>
      </c>
    </row>
    <row r="745" spans="1:11" x14ac:dyDescent="0.2">
      <c r="A745" s="1" t="str">
        <f t="shared" si="66"/>
        <v/>
      </c>
      <c r="B745" s="21"/>
      <c r="C745" s="22" t="str">
        <f>IF(B745="","",COUNTIF(INDEX($B:$B,5):B745,B745))</f>
        <v/>
      </c>
      <c r="D745" s="21"/>
      <c r="E745" s="13" t="str">
        <f t="shared" si="67"/>
        <v/>
      </c>
      <c r="F745" s="22" t="str">
        <f t="shared" si="68"/>
        <v/>
      </c>
      <c r="G745" s="14"/>
      <c r="H745" s="15" t="str">
        <f t="shared" si="69"/>
        <v/>
      </c>
      <c r="I745" s="23" t="str">
        <f t="shared" si="70"/>
        <v/>
      </c>
      <c r="J745" s="13" t="str">
        <f t="shared" si="71"/>
        <v/>
      </c>
      <c r="K745" s="24" t="str">
        <f>IF(B745="","",TRIM(IF(COUNTIF('Registru borderouri'!$B$5:$B$504,B745)=0,"Borderou inexistent în registru. ","")&amp;IF(AND(D745&lt;&gt;"",E745=""),"Cod necunoscut. ","")&amp;IF(N(G745)&lt;=0,"Lipsește cantitatea. ","")&amp;IF(AND(J745&lt;&gt;"",COUNTIF('Registru borderouri'!$B$5:$B$504,B745)&gt;0),IF(J745&lt;&gt;INDEX('Registru borderouri'!$H$5:$H$504,MATCH(B745,'Registru borderouri'!$B$5:$B$504,0)),"Produs de alt tip decât borderoul. ",""),"")))</f>
        <v/>
      </c>
    </row>
    <row r="746" spans="1:11" x14ac:dyDescent="0.2">
      <c r="A746" s="1" t="str">
        <f t="shared" si="66"/>
        <v/>
      </c>
      <c r="B746" s="21"/>
      <c r="C746" s="22" t="str">
        <f>IF(B746="","",COUNTIF(INDEX($B:$B,5):B746,B746))</f>
        <v/>
      </c>
      <c r="D746" s="21"/>
      <c r="E746" s="13" t="str">
        <f t="shared" si="67"/>
        <v/>
      </c>
      <c r="F746" s="22" t="str">
        <f t="shared" si="68"/>
        <v/>
      </c>
      <c r="G746" s="14"/>
      <c r="H746" s="15" t="str">
        <f t="shared" si="69"/>
        <v/>
      </c>
      <c r="I746" s="23" t="str">
        <f t="shared" si="70"/>
        <v/>
      </c>
      <c r="J746" s="13" t="str">
        <f t="shared" si="71"/>
        <v/>
      </c>
      <c r="K746" s="24" t="str">
        <f>IF(B746="","",TRIM(IF(COUNTIF('Registru borderouri'!$B$5:$B$504,B746)=0,"Borderou inexistent în registru. ","")&amp;IF(AND(D746&lt;&gt;"",E746=""),"Cod necunoscut. ","")&amp;IF(N(G746)&lt;=0,"Lipsește cantitatea. ","")&amp;IF(AND(J746&lt;&gt;"",COUNTIF('Registru borderouri'!$B$5:$B$504,B746)&gt;0),IF(J746&lt;&gt;INDEX('Registru borderouri'!$H$5:$H$504,MATCH(B746,'Registru borderouri'!$B$5:$B$504,0)),"Produs de alt tip decât borderoul. ",""),"")))</f>
        <v/>
      </c>
    </row>
    <row r="747" spans="1:11" x14ac:dyDescent="0.2">
      <c r="A747" s="1" t="str">
        <f t="shared" si="66"/>
        <v/>
      </c>
      <c r="B747" s="21"/>
      <c r="C747" s="22" t="str">
        <f>IF(B747="","",COUNTIF(INDEX($B:$B,5):B747,B747))</f>
        <v/>
      </c>
      <c r="D747" s="21"/>
      <c r="E747" s="13" t="str">
        <f t="shared" si="67"/>
        <v/>
      </c>
      <c r="F747" s="22" t="str">
        <f t="shared" si="68"/>
        <v/>
      </c>
      <c r="G747" s="14"/>
      <c r="H747" s="15" t="str">
        <f t="shared" si="69"/>
        <v/>
      </c>
      <c r="I747" s="23" t="str">
        <f t="shared" si="70"/>
        <v/>
      </c>
      <c r="J747" s="13" t="str">
        <f t="shared" si="71"/>
        <v/>
      </c>
      <c r="K747" s="24" t="str">
        <f>IF(B747="","",TRIM(IF(COUNTIF('Registru borderouri'!$B$5:$B$504,B747)=0,"Borderou inexistent în registru. ","")&amp;IF(AND(D747&lt;&gt;"",E747=""),"Cod necunoscut. ","")&amp;IF(N(G747)&lt;=0,"Lipsește cantitatea. ","")&amp;IF(AND(J747&lt;&gt;"",COUNTIF('Registru borderouri'!$B$5:$B$504,B747)&gt;0),IF(J747&lt;&gt;INDEX('Registru borderouri'!$H$5:$H$504,MATCH(B747,'Registru borderouri'!$B$5:$B$504,0)),"Produs de alt tip decât borderoul. ",""),"")))</f>
        <v/>
      </c>
    </row>
    <row r="748" spans="1:11" x14ac:dyDescent="0.2">
      <c r="A748" s="1" t="str">
        <f t="shared" si="66"/>
        <v/>
      </c>
      <c r="B748" s="21"/>
      <c r="C748" s="22" t="str">
        <f>IF(B748="","",COUNTIF(INDEX($B:$B,5):B748,B748))</f>
        <v/>
      </c>
      <c r="D748" s="21"/>
      <c r="E748" s="13" t="str">
        <f t="shared" si="67"/>
        <v/>
      </c>
      <c r="F748" s="22" t="str">
        <f t="shared" si="68"/>
        <v/>
      </c>
      <c r="G748" s="14"/>
      <c r="H748" s="15" t="str">
        <f t="shared" si="69"/>
        <v/>
      </c>
      <c r="I748" s="23" t="str">
        <f t="shared" si="70"/>
        <v/>
      </c>
      <c r="J748" s="13" t="str">
        <f t="shared" si="71"/>
        <v/>
      </c>
      <c r="K748" s="24" t="str">
        <f>IF(B748="","",TRIM(IF(COUNTIF('Registru borderouri'!$B$5:$B$504,B748)=0,"Borderou inexistent în registru. ","")&amp;IF(AND(D748&lt;&gt;"",E748=""),"Cod necunoscut. ","")&amp;IF(N(G748)&lt;=0,"Lipsește cantitatea. ","")&amp;IF(AND(J748&lt;&gt;"",COUNTIF('Registru borderouri'!$B$5:$B$504,B748)&gt;0),IF(J748&lt;&gt;INDEX('Registru borderouri'!$H$5:$H$504,MATCH(B748,'Registru borderouri'!$B$5:$B$504,0)),"Produs de alt tip decât borderoul. ",""),"")))</f>
        <v/>
      </c>
    </row>
    <row r="749" spans="1:11" x14ac:dyDescent="0.2">
      <c r="A749" s="1" t="str">
        <f t="shared" si="66"/>
        <v/>
      </c>
      <c r="B749" s="21"/>
      <c r="C749" s="22" t="str">
        <f>IF(B749="","",COUNTIF(INDEX($B:$B,5):B749,B749))</f>
        <v/>
      </c>
      <c r="D749" s="21"/>
      <c r="E749" s="13" t="str">
        <f t="shared" si="67"/>
        <v/>
      </c>
      <c r="F749" s="22" t="str">
        <f t="shared" si="68"/>
        <v/>
      </c>
      <c r="G749" s="14"/>
      <c r="H749" s="15" t="str">
        <f t="shared" si="69"/>
        <v/>
      </c>
      <c r="I749" s="23" t="str">
        <f t="shared" si="70"/>
        <v/>
      </c>
      <c r="J749" s="13" t="str">
        <f t="shared" si="71"/>
        <v/>
      </c>
      <c r="K749" s="24" t="str">
        <f>IF(B749="","",TRIM(IF(COUNTIF('Registru borderouri'!$B$5:$B$504,B749)=0,"Borderou inexistent în registru. ","")&amp;IF(AND(D749&lt;&gt;"",E749=""),"Cod necunoscut. ","")&amp;IF(N(G749)&lt;=0,"Lipsește cantitatea. ","")&amp;IF(AND(J749&lt;&gt;"",COUNTIF('Registru borderouri'!$B$5:$B$504,B749)&gt;0),IF(J749&lt;&gt;INDEX('Registru borderouri'!$H$5:$H$504,MATCH(B749,'Registru borderouri'!$B$5:$B$504,0)),"Produs de alt tip decât borderoul. ",""),"")))</f>
        <v/>
      </c>
    </row>
    <row r="750" spans="1:11" x14ac:dyDescent="0.2">
      <c r="A750" s="1" t="str">
        <f t="shared" si="66"/>
        <v/>
      </c>
      <c r="B750" s="21"/>
      <c r="C750" s="22" t="str">
        <f>IF(B750="","",COUNTIF(INDEX($B:$B,5):B750,B750))</f>
        <v/>
      </c>
      <c r="D750" s="21"/>
      <c r="E750" s="13" t="str">
        <f t="shared" si="67"/>
        <v/>
      </c>
      <c r="F750" s="22" t="str">
        <f t="shared" si="68"/>
        <v/>
      </c>
      <c r="G750" s="14"/>
      <c r="H750" s="15" t="str">
        <f t="shared" si="69"/>
        <v/>
      </c>
      <c r="I750" s="23" t="str">
        <f t="shared" si="70"/>
        <v/>
      </c>
      <c r="J750" s="13" t="str">
        <f t="shared" si="71"/>
        <v/>
      </c>
      <c r="K750" s="24" t="str">
        <f>IF(B750="","",TRIM(IF(COUNTIF('Registru borderouri'!$B$5:$B$504,B750)=0,"Borderou inexistent în registru. ","")&amp;IF(AND(D750&lt;&gt;"",E750=""),"Cod necunoscut. ","")&amp;IF(N(G750)&lt;=0,"Lipsește cantitatea. ","")&amp;IF(AND(J750&lt;&gt;"",COUNTIF('Registru borderouri'!$B$5:$B$504,B750)&gt;0),IF(J750&lt;&gt;INDEX('Registru borderouri'!$H$5:$H$504,MATCH(B750,'Registru borderouri'!$B$5:$B$504,0)),"Produs de alt tip decât borderoul. ",""),"")))</f>
        <v/>
      </c>
    </row>
    <row r="751" spans="1:11" x14ac:dyDescent="0.2">
      <c r="A751" s="1" t="str">
        <f t="shared" si="66"/>
        <v/>
      </c>
      <c r="B751" s="21"/>
      <c r="C751" s="22" t="str">
        <f>IF(B751="","",COUNTIF(INDEX($B:$B,5):B751,B751))</f>
        <v/>
      </c>
      <c r="D751" s="21"/>
      <c r="E751" s="13" t="str">
        <f t="shared" si="67"/>
        <v/>
      </c>
      <c r="F751" s="22" t="str">
        <f t="shared" si="68"/>
        <v/>
      </c>
      <c r="G751" s="14"/>
      <c r="H751" s="15" t="str">
        <f t="shared" si="69"/>
        <v/>
      </c>
      <c r="I751" s="23" t="str">
        <f t="shared" si="70"/>
        <v/>
      </c>
      <c r="J751" s="13" t="str">
        <f t="shared" si="71"/>
        <v/>
      </c>
      <c r="K751" s="24" t="str">
        <f>IF(B751="","",TRIM(IF(COUNTIF('Registru borderouri'!$B$5:$B$504,B751)=0,"Borderou inexistent în registru. ","")&amp;IF(AND(D751&lt;&gt;"",E751=""),"Cod necunoscut. ","")&amp;IF(N(G751)&lt;=0,"Lipsește cantitatea. ","")&amp;IF(AND(J751&lt;&gt;"",COUNTIF('Registru borderouri'!$B$5:$B$504,B751)&gt;0),IF(J751&lt;&gt;INDEX('Registru borderouri'!$H$5:$H$504,MATCH(B751,'Registru borderouri'!$B$5:$B$504,0)),"Produs de alt tip decât borderoul. ",""),"")))</f>
        <v/>
      </c>
    </row>
    <row r="752" spans="1:11" x14ac:dyDescent="0.2">
      <c r="A752" s="1" t="str">
        <f t="shared" si="66"/>
        <v/>
      </c>
      <c r="B752" s="21"/>
      <c r="C752" s="22" t="str">
        <f>IF(B752="","",COUNTIF(INDEX($B:$B,5):B752,B752))</f>
        <v/>
      </c>
      <c r="D752" s="21"/>
      <c r="E752" s="13" t="str">
        <f t="shared" si="67"/>
        <v/>
      </c>
      <c r="F752" s="22" t="str">
        <f t="shared" si="68"/>
        <v/>
      </c>
      <c r="G752" s="14"/>
      <c r="H752" s="15" t="str">
        <f t="shared" si="69"/>
        <v/>
      </c>
      <c r="I752" s="23" t="str">
        <f t="shared" si="70"/>
        <v/>
      </c>
      <c r="J752" s="13" t="str">
        <f t="shared" si="71"/>
        <v/>
      </c>
      <c r="K752" s="24" t="str">
        <f>IF(B752="","",TRIM(IF(COUNTIF('Registru borderouri'!$B$5:$B$504,B752)=0,"Borderou inexistent în registru. ","")&amp;IF(AND(D752&lt;&gt;"",E752=""),"Cod necunoscut. ","")&amp;IF(N(G752)&lt;=0,"Lipsește cantitatea. ","")&amp;IF(AND(J752&lt;&gt;"",COUNTIF('Registru borderouri'!$B$5:$B$504,B752)&gt;0),IF(J752&lt;&gt;INDEX('Registru borderouri'!$H$5:$H$504,MATCH(B752,'Registru borderouri'!$B$5:$B$504,0)),"Produs de alt tip decât borderoul. ",""),"")))</f>
        <v/>
      </c>
    </row>
    <row r="753" spans="1:11" x14ac:dyDescent="0.2">
      <c r="A753" s="1" t="str">
        <f t="shared" si="66"/>
        <v/>
      </c>
      <c r="B753" s="21"/>
      <c r="C753" s="22" t="str">
        <f>IF(B753="","",COUNTIF(INDEX($B:$B,5):B753,B753))</f>
        <v/>
      </c>
      <c r="D753" s="21"/>
      <c r="E753" s="13" t="str">
        <f t="shared" si="67"/>
        <v/>
      </c>
      <c r="F753" s="22" t="str">
        <f t="shared" si="68"/>
        <v/>
      </c>
      <c r="G753" s="14"/>
      <c r="H753" s="15" t="str">
        <f t="shared" si="69"/>
        <v/>
      </c>
      <c r="I753" s="23" t="str">
        <f t="shared" si="70"/>
        <v/>
      </c>
      <c r="J753" s="13" t="str">
        <f t="shared" si="71"/>
        <v/>
      </c>
      <c r="K753" s="24" t="str">
        <f>IF(B753="","",TRIM(IF(COUNTIF('Registru borderouri'!$B$5:$B$504,B753)=0,"Borderou inexistent în registru. ","")&amp;IF(AND(D753&lt;&gt;"",E753=""),"Cod necunoscut. ","")&amp;IF(N(G753)&lt;=0,"Lipsește cantitatea. ","")&amp;IF(AND(J753&lt;&gt;"",COUNTIF('Registru borderouri'!$B$5:$B$504,B753)&gt;0),IF(J753&lt;&gt;INDEX('Registru borderouri'!$H$5:$H$504,MATCH(B753,'Registru borderouri'!$B$5:$B$504,0)),"Produs de alt tip decât borderoul. ",""),"")))</f>
        <v/>
      </c>
    </row>
    <row r="754" spans="1:11" x14ac:dyDescent="0.2">
      <c r="A754" s="1" t="str">
        <f t="shared" si="66"/>
        <v/>
      </c>
      <c r="B754" s="21"/>
      <c r="C754" s="22" t="str">
        <f>IF(B754="","",COUNTIF(INDEX($B:$B,5):B754,B754))</f>
        <v/>
      </c>
      <c r="D754" s="21"/>
      <c r="E754" s="13" t="str">
        <f t="shared" si="67"/>
        <v/>
      </c>
      <c r="F754" s="22" t="str">
        <f t="shared" si="68"/>
        <v/>
      </c>
      <c r="G754" s="14"/>
      <c r="H754" s="15" t="str">
        <f t="shared" si="69"/>
        <v/>
      </c>
      <c r="I754" s="23" t="str">
        <f t="shared" si="70"/>
        <v/>
      </c>
      <c r="J754" s="13" t="str">
        <f t="shared" si="71"/>
        <v/>
      </c>
      <c r="K754" s="24" t="str">
        <f>IF(B754="","",TRIM(IF(COUNTIF('Registru borderouri'!$B$5:$B$504,B754)=0,"Borderou inexistent în registru. ","")&amp;IF(AND(D754&lt;&gt;"",E754=""),"Cod necunoscut. ","")&amp;IF(N(G754)&lt;=0,"Lipsește cantitatea. ","")&amp;IF(AND(J754&lt;&gt;"",COUNTIF('Registru borderouri'!$B$5:$B$504,B754)&gt;0),IF(J754&lt;&gt;INDEX('Registru borderouri'!$H$5:$H$504,MATCH(B754,'Registru borderouri'!$B$5:$B$504,0)),"Produs de alt tip decât borderoul. ",""),"")))</f>
        <v/>
      </c>
    </row>
    <row r="755" spans="1:11" x14ac:dyDescent="0.2">
      <c r="A755" s="1" t="str">
        <f t="shared" si="66"/>
        <v/>
      </c>
      <c r="B755" s="21"/>
      <c r="C755" s="22" t="str">
        <f>IF(B755="","",COUNTIF(INDEX($B:$B,5):B755,B755))</f>
        <v/>
      </c>
      <c r="D755" s="21"/>
      <c r="E755" s="13" t="str">
        <f t="shared" si="67"/>
        <v/>
      </c>
      <c r="F755" s="22" t="str">
        <f t="shared" si="68"/>
        <v/>
      </c>
      <c r="G755" s="14"/>
      <c r="H755" s="15" t="str">
        <f t="shared" si="69"/>
        <v/>
      </c>
      <c r="I755" s="23" t="str">
        <f t="shared" si="70"/>
        <v/>
      </c>
      <c r="J755" s="13" t="str">
        <f t="shared" si="71"/>
        <v/>
      </c>
      <c r="K755" s="24" t="str">
        <f>IF(B755="","",TRIM(IF(COUNTIF('Registru borderouri'!$B$5:$B$504,B755)=0,"Borderou inexistent în registru. ","")&amp;IF(AND(D755&lt;&gt;"",E755=""),"Cod necunoscut. ","")&amp;IF(N(G755)&lt;=0,"Lipsește cantitatea. ","")&amp;IF(AND(J755&lt;&gt;"",COUNTIF('Registru borderouri'!$B$5:$B$504,B755)&gt;0),IF(J755&lt;&gt;INDEX('Registru borderouri'!$H$5:$H$504,MATCH(B755,'Registru borderouri'!$B$5:$B$504,0)),"Produs de alt tip decât borderoul. ",""),"")))</f>
        <v/>
      </c>
    </row>
    <row r="756" spans="1:11" x14ac:dyDescent="0.2">
      <c r="A756" s="1" t="str">
        <f t="shared" si="66"/>
        <v/>
      </c>
      <c r="B756" s="21"/>
      <c r="C756" s="22" t="str">
        <f>IF(B756="","",COUNTIF(INDEX($B:$B,5):B756,B756))</f>
        <v/>
      </c>
      <c r="D756" s="21"/>
      <c r="E756" s="13" t="str">
        <f t="shared" si="67"/>
        <v/>
      </c>
      <c r="F756" s="22" t="str">
        <f t="shared" si="68"/>
        <v/>
      </c>
      <c r="G756" s="14"/>
      <c r="H756" s="15" t="str">
        <f t="shared" si="69"/>
        <v/>
      </c>
      <c r="I756" s="23" t="str">
        <f t="shared" si="70"/>
        <v/>
      </c>
      <c r="J756" s="13" t="str">
        <f t="shared" si="71"/>
        <v/>
      </c>
      <c r="K756" s="24" t="str">
        <f>IF(B756="","",TRIM(IF(COUNTIF('Registru borderouri'!$B$5:$B$504,B756)=0,"Borderou inexistent în registru. ","")&amp;IF(AND(D756&lt;&gt;"",E756=""),"Cod necunoscut. ","")&amp;IF(N(G756)&lt;=0,"Lipsește cantitatea. ","")&amp;IF(AND(J756&lt;&gt;"",COUNTIF('Registru borderouri'!$B$5:$B$504,B756)&gt;0),IF(J756&lt;&gt;INDEX('Registru borderouri'!$H$5:$H$504,MATCH(B756,'Registru borderouri'!$B$5:$B$504,0)),"Produs de alt tip decât borderoul. ",""),"")))</f>
        <v/>
      </c>
    </row>
    <row r="757" spans="1:11" x14ac:dyDescent="0.2">
      <c r="A757" s="1" t="str">
        <f t="shared" si="66"/>
        <v/>
      </c>
      <c r="B757" s="21"/>
      <c r="C757" s="22" t="str">
        <f>IF(B757="","",COUNTIF(INDEX($B:$B,5):B757,B757))</f>
        <v/>
      </c>
      <c r="D757" s="21"/>
      <c r="E757" s="13" t="str">
        <f t="shared" si="67"/>
        <v/>
      </c>
      <c r="F757" s="22" t="str">
        <f t="shared" si="68"/>
        <v/>
      </c>
      <c r="G757" s="14"/>
      <c r="H757" s="15" t="str">
        <f t="shared" si="69"/>
        <v/>
      </c>
      <c r="I757" s="23" t="str">
        <f t="shared" si="70"/>
        <v/>
      </c>
      <c r="J757" s="13" t="str">
        <f t="shared" si="71"/>
        <v/>
      </c>
      <c r="K757" s="24" t="str">
        <f>IF(B757="","",TRIM(IF(COUNTIF('Registru borderouri'!$B$5:$B$504,B757)=0,"Borderou inexistent în registru. ","")&amp;IF(AND(D757&lt;&gt;"",E757=""),"Cod necunoscut. ","")&amp;IF(N(G757)&lt;=0,"Lipsește cantitatea. ","")&amp;IF(AND(J757&lt;&gt;"",COUNTIF('Registru borderouri'!$B$5:$B$504,B757)&gt;0),IF(J757&lt;&gt;INDEX('Registru borderouri'!$H$5:$H$504,MATCH(B757,'Registru borderouri'!$B$5:$B$504,0)),"Produs de alt tip decât borderoul. ",""),"")))</f>
        <v/>
      </c>
    </row>
    <row r="758" spans="1:11" x14ac:dyDescent="0.2">
      <c r="A758" s="1" t="str">
        <f t="shared" si="66"/>
        <v/>
      </c>
      <c r="B758" s="21"/>
      <c r="C758" s="22" t="str">
        <f>IF(B758="","",COUNTIF(INDEX($B:$B,5):B758,B758))</f>
        <v/>
      </c>
      <c r="D758" s="21"/>
      <c r="E758" s="13" t="str">
        <f t="shared" si="67"/>
        <v/>
      </c>
      <c r="F758" s="22" t="str">
        <f t="shared" si="68"/>
        <v/>
      </c>
      <c r="G758" s="14"/>
      <c r="H758" s="15" t="str">
        <f t="shared" si="69"/>
        <v/>
      </c>
      <c r="I758" s="23" t="str">
        <f t="shared" si="70"/>
        <v/>
      </c>
      <c r="J758" s="13" t="str">
        <f t="shared" si="71"/>
        <v/>
      </c>
      <c r="K758" s="24" t="str">
        <f>IF(B758="","",TRIM(IF(COUNTIF('Registru borderouri'!$B$5:$B$504,B758)=0,"Borderou inexistent în registru. ","")&amp;IF(AND(D758&lt;&gt;"",E758=""),"Cod necunoscut. ","")&amp;IF(N(G758)&lt;=0,"Lipsește cantitatea. ","")&amp;IF(AND(J758&lt;&gt;"",COUNTIF('Registru borderouri'!$B$5:$B$504,B758)&gt;0),IF(J758&lt;&gt;INDEX('Registru borderouri'!$H$5:$H$504,MATCH(B758,'Registru borderouri'!$B$5:$B$504,0)),"Produs de alt tip decât borderoul. ",""),"")))</f>
        <v/>
      </c>
    </row>
    <row r="759" spans="1:11" x14ac:dyDescent="0.2">
      <c r="A759" s="1" t="str">
        <f t="shared" si="66"/>
        <v/>
      </c>
      <c r="B759" s="21"/>
      <c r="C759" s="22" t="str">
        <f>IF(B759="","",COUNTIF(INDEX($B:$B,5):B759,B759))</f>
        <v/>
      </c>
      <c r="D759" s="21"/>
      <c r="E759" s="13" t="str">
        <f t="shared" si="67"/>
        <v/>
      </c>
      <c r="F759" s="22" t="str">
        <f t="shared" si="68"/>
        <v/>
      </c>
      <c r="G759" s="14"/>
      <c r="H759" s="15" t="str">
        <f t="shared" si="69"/>
        <v/>
      </c>
      <c r="I759" s="23" t="str">
        <f t="shared" si="70"/>
        <v/>
      </c>
      <c r="J759" s="13" t="str">
        <f t="shared" si="71"/>
        <v/>
      </c>
      <c r="K759" s="24" t="str">
        <f>IF(B759="","",TRIM(IF(COUNTIF('Registru borderouri'!$B$5:$B$504,B759)=0,"Borderou inexistent în registru. ","")&amp;IF(AND(D759&lt;&gt;"",E759=""),"Cod necunoscut. ","")&amp;IF(N(G759)&lt;=0,"Lipsește cantitatea. ","")&amp;IF(AND(J759&lt;&gt;"",COUNTIF('Registru borderouri'!$B$5:$B$504,B759)&gt;0),IF(J759&lt;&gt;INDEX('Registru borderouri'!$H$5:$H$504,MATCH(B759,'Registru borderouri'!$B$5:$B$504,0)),"Produs de alt tip decât borderoul. ",""),"")))</f>
        <v/>
      </c>
    </row>
    <row r="760" spans="1:11" x14ac:dyDescent="0.2">
      <c r="A760" s="1" t="str">
        <f t="shared" si="66"/>
        <v/>
      </c>
      <c r="B760" s="21"/>
      <c r="C760" s="22" t="str">
        <f>IF(B760="","",COUNTIF(INDEX($B:$B,5):B760,B760))</f>
        <v/>
      </c>
      <c r="D760" s="21"/>
      <c r="E760" s="13" t="str">
        <f t="shared" si="67"/>
        <v/>
      </c>
      <c r="F760" s="22" t="str">
        <f t="shared" si="68"/>
        <v/>
      </c>
      <c r="G760" s="14"/>
      <c r="H760" s="15" t="str">
        <f t="shared" si="69"/>
        <v/>
      </c>
      <c r="I760" s="23" t="str">
        <f t="shared" si="70"/>
        <v/>
      </c>
      <c r="J760" s="13" t="str">
        <f t="shared" si="71"/>
        <v/>
      </c>
      <c r="K760" s="24" t="str">
        <f>IF(B760="","",TRIM(IF(COUNTIF('Registru borderouri'!$B$5:$B$504,B760)=0,"Borderou inexistent în registru. ","")&amp;IF(AND(D760&lt;&gt;"",E760=""),"Cod necunoscut. ","")&amp;IF(N(G760)&lt;=0,"Lipsește cantitatea. ","")&amp;IF(AND(J760&lt;&gt;"",COUNTIF('Registru borderouri'!$B$5:$B$504,B760)&gt;0),IF(J760&lt;&gt;INDEX('Registru borderouri'!$H$5:$H$504,MATCH(B760,'Registru borderouri'!$B$5:$B$504,0)),"Produs de alt tip decât borderoul. ",""),"")))</f>
        <v/>
      </c>
    </row>
    <row r="761" spans="1:11" x14ac:dyDescent="0.2">
      <c r="A761" s="1" t="str">
        <f t="shared" si="66"/>
        <v/>
      </c>
      <c r="B761" s="21"/>
      <c r="C761" s="22" t="str">
        <f>IF(B761="","",COUNTIF(INDEX($B:$B,5):B761,B761))</f>
        <v/>
      </c>
      <c r="D761" s="21"/>
      <c r="E761" s="13" t="str">
        <f t="shared" si="67"/>
        <v/>
      </c>
      <c r="F761" s="22" t="str">
        <f t="shared" si="68"/>
        <v/>
      </c>
      <c r="G761" s="14"/>
      <c r="H761" s="15" t="str">
        <f t="shared" si="69"/>
        <v/>
      </c>
      <c r="I761" s="23" t="str">
        <f t="shared" si="70"/>
        <v/>
      </c>
      <c r="J761" s="13" t="str">
        <f t="shared" si="71"/>
        <v/>
      </c>
      <c r="K761" s="24" t="str">
        <f>IF(B761="","",TRIM(IF(COUNTIF('Registru borderouri'!$B$5:$B$504,B761)=0,"Borderou inexistent în registru. ","")&amp;IF(AND(D761&lt;&gt;"",E761=""),"Cod necunoscut. ","")&amp;IF(N(G761)&lt;=0,"Lipsește cantitatea. ","")&amp;IF(AND(J761&lt;&gt;"",COUNTIF('Registru borderouri'!$B$5:$B$504,B761)&gt;0),IF(J761&lt;&gt;INDEX('Registru borderouri'!$H$5:$H$504,MATCH(B761,'Registru borderouri'!$B$5:$B$504,0)),"Produs de alt tip decât borderoul. ",""),"")))</f>
        <v/>
      </c>
    </row>
    <row r="762" spans="1:11" x14ac:dyDescent="0.2">
      <c r="A762" s="1" t="str">
        <f t="shared" si="66"/>
        <v/>
      </c>
      <c r="B762" s="21"/>
      <c r="C762" s="22" t="str">
        <f>IF(B762="","",COUNTIF(INDEX($B:$B,5):B762,B762))</f>
        <v/>
      </c>
      <c r="D762" s="21"/>
      <c r="E762" s="13" t="str">
        <f t="shared" si="67"/>
        <v/>
      </c>
      <c r="F762" s="22" t="str">
        <f t="shared" si="68"/>
        <v/>
      </c>
      <c r="G762" s="14"/>
      <c r="H762" s="15" t="str">
        <f t="shared" si="69"/>
        <v/>
      </c>
      <c r="I762" s="23" t="str">
        <f t="shared" si="70"/>
        <v/>
      </c>
      <c r="J762" s="13" t="str">
        <f t="shared" si="71"/>
        <v/>
      </c>
      <c r="K762" s="24" t="str">
        <f>IF(B762="","",TRIM(IF(COUNTIF('Registru borderouri'!$B$5:$B$504,B762)=0,"Borderou inexistent în registru. ","")&amp;IF(AND(D762&lt;&gt;"",E762=""),"Cod necunoscut. ","")&amp;IF(N(G762)&lt;=0,"Lipsește cantitatea. ","")&amp;IF(AND(J762&lt;&gt;"",COUNTIF('Registru borderouri'!$B$5:$B$504,B762)&gt;0),IF(J762&lt;&gt;INDEX('Registru borderouri'!$H$5:$H$504,MATCH(B762,'Registru borderouri'!$B$5:$B$504,0)),"Produs de alt tip decât borderoul. ",""),"")))</f>
        <v/>
      </c>
    </row>
    <row r="763" spans="1:11" x14ac:dyDescent="0.2">
      <c r="A763" s="1" t="str">
        <f t="shared" si="66"/>
        <v/>
      </c>
      <c r="B763" s="21"/>
      <c r="C763" s="22" t="str">
        <f>IF(B763="","",COUNTIF(INDEX($B:$B,5):B763,B763))</f>
        <v/>
      </c>
      <c r="D763" s="21"/>
      <c r="E763" s="13" t="str">
        <f t="shared" si="67"/>
        <v/>
      </c>
      <c r="F763" s="22" t="str">
        <f t="shared" si="68"/>
        <v/>
      </c>
      <c r="G763" s="14"/>
      <c r="H763" s="15" t="str">
        <f t="shared" si="69"/>
        <v/>
      </c>
      <c r="I763" s="23" t="str">
        <f t="shared" si="70"/>
        <v/>
      </c>
      <c r="J763" s="13" t="str">
        <f t="shared" si="71"/>
        <v/>
      </c>
      <c r="K763" s="24" t="str">
        <f>IF(B763="","",TRIM(IF(COUNTIF('Registru borderouri'!$B$5:$B$504,B763)=0,"Borderou inexistent în registru. ","")&amp;IF(AND(D763&lt;&gt;"",E763=""),"Cod necunoscut. ","")&amp;IF(N(G763)&lt;=0,"Lipsește cantitatea. ","")&amp;IF(AND(J763&lt;&gt;"",COUNTIF('Registru borderouri'!$B$5:$B$504,B763)&gt;0),IF(J763&lt;&gt;INDEX('Registru borderouri'!$H$5:$H$504,MATCH(B763,'Registru borderouri'!$B$5:$B$504,0)),"Produs de alt tip decât borderoul. ",""),"")))</f>
        <v/>
      </c>
    </row>
    <row r="764" spans="1:11" x14ac:dyDescent="0.2">
      <c r="A764" s="1" t="str">
        <f t="shared" si="66"/>
        <v/>
      </c>
      <c r="B764" s="21"/>
      <c r="C764" s="22" t="str">
        <f>IF(B764="","",COUNTIF(INDEX($B:$B,5):B764,B764))</f>
        <v/>
      </c>
      <c r="D764" s="21"/>
      <c r="E764" s="13" t="str">
        <f t="shared" si="67"/>
        <v/>
      </c>
      <c r="F764" s="22" t="str">
        <f t="shared" si="68"/>
        <v/>
      </c>
      <c r="G764" s="14"/>
      <c r="H764" s="15" t="str">
        <f t="shared" si="69"/>
        <v/>
      </c>
      <c r="I764" s="23" t="str">
        <f t="shared" si="70"/>
        <v/>
      </c>
      <c r="J764" s="13" t="str">
        <f t="shared" si="71"/>
        <v/>
      </c>
      <c r="K764" s="24" t="str">
        <f>IF(B764="","",TRIM(IF(COUNTIF('Registru borderouri'!$B$5:$B$504,B764)=0,"Borderou inexistent în registru. ","")&amp;IF(AND(D764&lt;&gt;"",E764=""),"Cod necunoscut. ","")&amp;IF(N(G764)&lt;=0,"Lipsește cantitatea. ","")&amp;IF(AND(J764&lt;&gt;"",COUNTIF('Registru borderouri'!$B$5:$B$504,B764)&gt;0),IF(J764&lt;&gt;INDEX('Registru borderouri'!$H$5:$H$504,MATCH(B764,'Registru borderouri'!$B$5:$B$504,0)),"Produs de alt tip decât borderoul. ",""),"")))</f>
        <v/>
      </c>
    </row>
    <row r="765" spans="1:11" x14ac:dyDescent="0.2">
      <c r="A765" s="1" t="str">
        <f t="shared" si="66"/>
        <v/>
      </c>
      <c r="B765" s="21"/>
      <c r="C765" s="22" t="str">
        <f>IF(B765="","",COUNTIF(INDEX($B:$B,5):B765,B765))</f>
        <v/>
      </c>
      <c r="D765" s="21"/>
      <c r="E765" s="13" t="str">
        <f t="shared" si="67"/>
        <v/>
      </c>
      <c r="F765" s="22" t="str">
        <f t="shared" si="68"/>
        <v/>
      </c>
      <c r="G765" s="14"/>
      <c r="H765" s="15" t="str">
        <f t="shared" si="69"/>
        <v/>
      </c>
      <c r="I765" s="23" t="str">
        <f t="shared" si="70"/>
        <v/>
      </c>
      <c r="J765" s="13" t="str">
        <f t="shared" si="71"/>
        <v/>
      </c>
      <c r="K765" s="24" t="str">
        <f>IF(B765="","",TRIM(IF(COUNTIF('Registru borderouri'!$B$5:$B$504,B765)=0,"Borderou inexistent în registru. ","")&amp;IF(AND(D765&lt;&gt;"",E765=""),"Cod necunoscut. ","")&amp;IF(N(G765)&lt;=0,"Lipsește cantitatea. ","")&amp;IF(AND(J765&lt;&gt;"",COUNTIF('Registru borderouri'!$B$5:$B$504,B765)&gt;0),IF(J765&lt;&gt;INDEX('Registru borderouri'!$H$5:$H$504,MATCH(B765,'Registru borderouri'!$B$5:$B$504,0)),"Produs de alt tip decât borderoul. ",""),"")))</f>
        <v/>
      </c>
    </row>
    <row r="766" spans="1:11" x14ac:dyDescent="0.2">
      <c r="A766" s="1" t="str">
        <f t="shared" si="66"/>
        <v/>
      </c>
      <c r="B766" s="21"/>
      <c r="C766" s="22" t="str">
        <f>IF(B766="","",COUNTIF(INDEX($B:$B,5):B766,B766))</f>
        <v/>
      </c>
      <c r="D766" s="21"/>
      <c r="E766" s="13" t="str">
        <f t="shared" si="67"/>
        <v/>
      </c>
      <c r="F766" s="22" t="str">
        <f t="shared" si="68"/>
        <v/>
      </c>
      <c r="G766" s="14"/>
      <c r="H766" s="15" t="str">
        <f t="shared" si="69"/>
        <v/>
      </c>
      <c r="I766" s="23" t="str">
        <f t="shared" si="70"/>
        <v/>
      </c>
      <c r="J766" s="13" t="str">
        <f t="shared" si="71"/>
        <v/>
      </c>
      <c r="K766" s="24" t="str">
        <f>IF(B766="","",TRIM(IF(COUNTIF('Registru borderouri'!$B$5:$B$504,B766)=0,"Borderou inexistent în registru. ","")&amp;IF(AND(D766&lt;&gt;"",E766=""),"Cod necunoscut. ","")&amp;IF(N(G766)&lt;=0,"Lipsește cantitatea. ","")&amp;IF(AND(J766&lt;&gt;"",COUNTIF('Registru borderouri'!$B$5:$B$504,B766)&gt;0),IF(J766&lt;&gt;INDEX('Registru borderouri'!$H$5:$H$504,MATCH(B766,'Registru borderouri'!$B$5:$B$504,0)),"Produs de alt tip decât borderoul. ",""),"")))</f>
        <v/>
      </c>
    </row>
    <row r="767" spans="1:11" x14ac:dyDescent="0.2">
      <c r="A767" s="1" t="str">
        <f t="shared" si="66"/>
        <v/>
      </c>
      <c r="B767" s="21"/>
      <c r="C767" s="22" t="str">
        <f>IF(B767="","",COUNTIF(INDEX($B:$B,5):B767,B767))</f>
        <v/>
      </c>
      <c r="D767" s="21"/>
      <c r="E767" s="13" t="str">
        <f t="shared" si="67"/>
        <v/>
      </c>
      <c r="F767" s="22" t="str">
        <f t="shared" si="68"/>
        <v/>
      </c>
      <c r="G767" s="14"/>
      <c r="H767" s="15" t="str">
        <f t="shared" si="69"/>
        <v/>
      </c>
      <c r="I767" s="23" t="str">
        <f t="shared" si="70"/>
        <v/>
      </c>
      <c r="J767" s="13" t="str">
        <f t="shared" si="71"/>
        <v/>
      </c>
      <c r="K767" s="24" t="str">
        <f>IF(B767="","",TRIM(IF(COUNTIF('Registru borderouri'!$B$5:$B$504,B767)=0,"Borderou inexistent în registru. ","")&amp;IF(AND(D767&lt;&gt;"",E767=""),"Cod necunoscut. ","")&amp;IF(N(G767)&lt;=0,"Lipsește cantitatea. ","")&amp;IF(AND(J767&lt;&gt;"",COUNTIF('Registru borderouri'!$B$5:$B$504,B767)&gt;0),IF(J767&lt;&gt;INDEX('Registru borderouri'!$H$5:$H$504,MATCH(B767,'Registru borderouri'!$B$5:$B$504,0)),"Produs de alt tip decât borderoul. ",""),"")))</f>
        <v/>
      </c>
    </row>
    <row r="768" spans="1:11" x14ac:dyDescent="0.2">
      <c r="A768" s="1" t="str">
        <f t="shared" si="66"/>
        <v/>
      </c>
      <c r="B768" s="21"/>
      <c r="C768" s="22" t="str">
        <f>IF(B768="","",COUNTIF(INDEX($B:$B,5):B768,B768))</f>
        <v/>
      </c>
      <c r="D768" s="21"/>
      <c r="E768" s="13" t="str">
        <f t="shared" si="67"/>
        <v/>
      </c>
      <c r="F768" s="22" t="str">
        <f t="shared" si="68"/>
        <v/>
      </c>
      <c r="G768" s="14"/>
      <c r="H768" s="15" t="str">
        <f t="shared" si="69"/>
        <v/>
      </c>
      <c r="I768" s="23" t="str">
        <f t="shared" si="70"/>
        <v/>
      </c>
      <c r="J768" s="13" t="str">
        <f t="shared" si="71"/>
        <v/>
      </c>
      <c r="K768" s="24" t="str">
        <f>IF(B768="","",TRIM(IF(COUNTIF('Registru borderouri'!$B$5:$B$504,B768)=0,"Borderou inexistent în registru. ","")&amp;IF(AND(D768&lt;&gt;"",E768=""),"Cod necunoscut. ","")&amp;IF(N(G768)&lt;=0,"Lipsește cantitatea. ","")&amp;IF(AND(J768&lt;&gt;"",COUNTIF('Registru borderouri'!$B$5:$B$504,B768)&gt;0),IF(J768&lt;&gt;INDEX('Registru borderouri'!$H$5:$H$504,MATCH(B768,'Registru borderouri'!$B$5:$B$504,0)),"Produs de alt tip decât borderoul. ",""),"")))</f>
        <v/>
      </c>
    </row>
    <row r="769" spans="1:11" x14ac:dyDescent="0.2">
      <c r="A769" s="1" t="str">
        <f t="shared" si="66"/>
        <v/>
      </c>
      <c r="B769" s="21"/>
      <c r="C769" s="22" t="str">
        <f>IF(B769="","",COUNTIF(INDEX($B:$B,5):B769,B769))</f>
        <v/>
      </c>
      <c r="D769" s="21"/>
      <c r="E769" s="13" t="str">
        <f t="shared" si="67"/>
        <v/>
      </c>
      <c r="F769" s="22" t="str">
        <f t="shared" si="68"/>
        <v/>
      </c>
      <c r="G769" s="14"/>
      <c r="H769" s="15" t="str">
        <f t="shared" si="69"/>
        <v/>
      </c>
      <c r="I769" s="23" t="str">
        <f t="shared" si="70"/>
        <v/>
      </c>
      <c r="J769" s="13" t="str">
        <f t="shared" si="71"/>
        <v/>
      </c>
      <c r="K769" s="24" t="str">
        <f>IF(B769="","",TRIM(IF(COUNTIF('Registru borderouri'!$B$5:$B$504,B769)=0,"Borderou inexistent în registru. ","")&amp;IF(AND(D769&lt;&gt;"",E769=""),"Cod necunoscut. ","")&amp;IF(N(G769)&lt;=0,"Lipsește cantitatea. ","")&amp;IF(AND(J769&lt;&gt;"",COUNTIF('Registru borderouri'!$B$5:$B$504,B769)&gt;0),IF(J769&lt;&gt;INDEX('Registru borderouri'!$H$5:$H$504,MATCH(B769,'Registru borderouri'!$B$5:$B$504,0)),"Produs de alt tip decât borderoul. ",""),"")))</f>
        <v/>
      </c>
    </row>
    <row r="770" spans="1:11" x14ac:dyDescent="0.2">
      <c r="A770" s="1" t="str">
        <f t="shared" si="66"/>
        <v/>
      </c>
      <c r="B770" s="21"/>
      <c r="C770" s="22" t="str">
        <f>IF(B770="","",COUNTIF(INDEX($B:$B,5):B770,B770))</f>
        <v/>
      </c>
      <c r="D770" s="21"/>
      <c r="E770" s="13" t="str">
        <f t="shared" si="67"/>
        <v/>
      </c>
      <c r="F770" s="22" t="str">
        <f t="shared" si="68"/>
        <v/>
      </c>
      <c r="G770" s="14"/>
      <c r="H770" s="15" t="str">
        <f t="shared" si="69"/>
        <v/>
      </c>
      <c r="I770" s="23" t="str">
        <f t="shared" si="70"/>
        <v/>
      </c>
      <c r="J770" s="13" t="str">
        <f t="shared" si="71"/>
        <v/>
      </c>
      <c r="K770" s="24" t="str">
        <f>IF(B770="","",TRIM(IF(COUNTIF('Registru borderouri'!$B$5:$B$504,B770)=0,"Borderou inexistent în registru. ","")&amp;IF(AND(D770&lt;&gt;"",E770=""),"Cod necunoscut. ","")&amp;IF(N(G770)&lt;=0,"Lipsește cantitatea. ","")&amp;IF(AND(J770&lt;&gt;"",COUNTIF('Registru borderouri'!$B$5:$B$504,B770)&gt;0),IF(J770&lt;&gt;INDEX('Registru borderouri'!$H$5:$H$504,MATCH(B770,'Registru borderouri'!$B$5:$B$504,0)),"Produs de alt tip decât borderoul. ",""),"")))</f>
        <v/>
      </c>
    </row>
    <row r="771" spans="1:11" x14ac:dyDescent="0.2">
      <c r="A771" s="1" t="str">
        <f t="shared" si="66"/>
        <v/>
      </c>
      <c r="B771" s="21"/>
      <c r="C771" s="22" t="str">
        <f>IF(B771="","",COUNTIF(INDEX($B:$B,5):B771,B771))</f>
        <v/>
      </c>
      <c r="D771" s="21"/>
      <c r="E771" s="13" t="str">
        <f t="shared" si="67"/>
        <v/>
      </c>
      <c r="F771" s="22" t="str">
        <f t="shared" si="68"/>
        <v/>
      </c>
      <c r="G771" s="14"/>
      <c r="H771" s="15" t="str">
        <f t="shared" si="69"/>
        <v/>
      </c>
      <c r="I771" s="23" t="str">
        <f t="shared" si="70"/>
        <v/>
      </c>
      <c r="J771" s="13" t="str">
        <f t="shared" si="71"/>
        <v/>
      </c>
      <c r="K771" s="24" t="str">
        <f>IF(B771="","",TRIM(IF(COUNTIF('Registru borderouri'!$B$5:$B$504,B771)=0,"Borderou inexistent în registru. ","")&amp;IF(AND(D771&lt;&gt;"",E771=""),"Cod necunoscut. ","")&amp;IF(N(G771)&lt;=0,"Lipsește cantitatea. ","")&amp;IF(AND(J771&lt;&gt;"",COUNTIF('Registru borderouri'!$B$5:$B$504,B771)&gt;0),IF(J771&lt;&gt;INDEX('Registru borderouri'!$H$5:$H$504,MATCH(B771,'Registru borderouri'!$B$5:$B$504,0)),"Produs de alt tip decât borderoul. ",""),"")))</f>
        <v/>
      </c>
    </row>
    <row r="772" spans="1:11" x14ac:dyDescent="0.2">
      <c r="A772" s="1" t="str">
        <f t="shared" si="66"/>
        <v/>
      </c>
      <c r="B772" s="21"/>
      <c r="C772" s="22" t="str">
        <f>IF(B772="","",COUNTIF(INDEX($B:$B,5):B772,B772))</f>
        <v/>
      </c>
      <c r="D772" s="21"/>
      <c r="E772" s="13" t="str">
        <f t="shared" si="67"/>
        <v/>
      </c>
      <c r="F772" s="22" t="str">
        <f t="shared" si="68"/>
        <v/>
      </c>
      <c r="G772" s="14"/>
      <c r="H772" s="15" t="str">
        <f t="shared" si="69"/>
        <v/>
      </c>
      <c r="I772" s="23" t="str">
        <f t="shared" si="70"/>
        <v/>
      </c>
      <c r="J772" s="13" t="str">
        <f t="shared" si="71"/>
        <v/>
      </c>
      <c r="K772" s="24" t="str">
        <f>IF(B772="","",TRIM(IF(COUNTIF('Registru borderouri'!$B$5:$B$504,B772)=0,"Borderou inexistent în registru. ","")&amp;IF(AND(D772&lt;&gt;"",E772=""),"Cod necunoscut. ","")&amp;IF(N(G772)&lt;=0,"Lipsește cantitatea. ","")&amp;IF(AND(J772&lt;&gt;"",COUNTIF('Registru borderouri'!$B$5:$B$504,B772)&gt;0),IF(J772&lt;&gt;INDEX('Registru borderouri'!$H$5:$H$504,MATCH(B772,'Registru borderouri'!$B$5:$B$504,0)),"Produs de alt tip decât borderoul. ",""),"")))</f>
        <v/>
      </c>
    </row>
    <row r="773" spans="1:11" x14ac:dyDescent="0.2">
      <c r="A773" s="1" t="str">
        <f t="shared" ref="A773:A836" si="72">IF(B773="","",B773&amp;"|"&amp;C773)</f>
        <v/>
      </c>
      <c r="B773" s="21"/>
      <c r="C773" s="22" t="str">
        <f>IF(B773="","",COUNTIF(INDEX($B:$B,5):B773,B773))</f>
        <v/>
      </c>
      <c r="D773" s="21"/>
      <c r="E773" s="13" t="str">
        <f t="shared" ref="E773:E836" si="73">IF(D773="","",IFERROR(VLOOKUP(D773,Catalog,2,FALSE),""))</f>
        <v/>
      </c>
      <c r="F773" s="22" t="str">
        <f t="shared" ref="F773:F836" si="74">IF(D773="","",IFERROR(VLOOKUP(D773,Catalog,3,FALSE),""))</f>
        <v/>
      </c>
      <c r="G773" s="14"/>
      <c r="H773" s="15" t="str">
        <f t="shared" ref="H773:H836" si="75">IF(D773="","",IFERROR(VLOOKUP(D773,Catalog,4,FALSE),""))</f>
        <v/>
      </c>
      <c r="I773" s="23" t="str">
        <f t="shared" ref="I773:I836" si="76">IF(OR(N(G773)=0,N(H773)=0),"",ROUND(G773*H773,2))</f>
        <v/>
      </c>
      <c r="J773" s="13" t="str">
        <f t="shared" ref="J773:J836" si="77">IF(D773="","",IFERROR(VLOOKUP(D773,Catalog,5,FALSE),""))</f>
        <v/>
      </c>
      <c r="K773" s="24" t="str">
        <f>IF(B773="","",TRIM(IF(COUNTIF('Registru borderouri'!$B$5:$B$504,B773)=0,"Borderou inexistent în registru. ","")&amp;IF(AND(D773&lt;&gt;"",E773=""),"Cod necunoscut. ","")&amp;IF(N(G773)&lt;=0,"Lipsește cantitatea. ","")&amp;IF(AND(J773&lt;&gt;"",COUNTIF('Registru borderouri'!$B$5:$B$504,B773)&gt;0),IF(J773&lt;&gt;INDEX('Registru borderouri'!$H$5:$H$504,MATCH(B773,'Registru borderouri'!$B$5:$B$504,0)),"Produs de alt tip decât borderoul. ",""),"")))</f>
        <v/>
      </c>
    </row>
    <row r="774" spans="1:11" x14ac:dyDescent="0.2">
      <c r="A774" s="1" t="str">
        <f t="shared" si="72"/>
        <v/>
      </c>
      <c r="B774" s="21"/>
      <c r="C774" s="22" t="str">
        <f>IF(B774="","",COUNTIF(INDEX($B:$B,5):B774,B774))</f>
        <v/>
      </c>
      <c r="D774" s="21"/>
      <c r="E774" s="13" t="str">
        <f t="shared" si="73"/>
        <v/>
      </c>
      <c r="F774" s="22" t="str">
        <f t="shared" si="74"/>
        <v/>
      </c>
      <c r="G774" s="14"/>
      <c r="H774" s="15" t="str">
        <f t="shared" si="75"/>
        <v/>
      </c>
      <c r="I774" s="23" t="str">
        <f t="shared" si="76"/>
        <v/>
      </c>
      <c r="J774" s="13" t="str">
        <f t="shared" si="77"/>
        <v/>
      </c>
      <c r="K774" s="24" t="str">
        <f>IF(B774="","",TRIM(IF(COUNTIF('Registru borderouri'!$B$5:$B$504,B774)=0,"Borderou inexistent în registru. ","")&amp;IF(AND(D774&lt;&gt;"",E774=""),"Cod necunoscut. ","")&amp;IF(N(G774)&lt;=0,"Lipsește cantitatea. ","")&amp;IF(AND(J774&lt;&gt;"",COUNTIF('Registru borderouri'!$B$5:$B$504,B774)&gt;0),IF(J774&lt;&gt;INDEX('Registru borderouri'!$H$5:$H$504,MATCH(B774,'Registru borderouri'!$B$5:$B$504,0)),"Produs de alt tip decât borderoul. ",""),"")))</f>
        <v/>
      </c>
    </row>
    <row r="775" spans="1:11" x14ac:dyDescent="0.2">
      <c r="A775" s="1" t="str">
        <f t="shared" si="72"/>
        <v/>
      </c>
      <c r="B775" s="21"/>
      <c r="C775" s="22" t="str">
        <f>IF(B775="","",COUNTIF(INDEX($B:$B,5):B775,B775))</f>
        <v/>
      </c>
      <c r="D775" s="21"/>
      <c r="E775" s="13" t="str">
        <f t="shared" si="73"/>
        <v/>
      </c>
      <c r="F775" s="22" t="str">
        <f t="shared" si="74"/>
        <v/>
      </c>
      <c r="G775" s="14"/>
      <c r="H775" s="15" t="str">
        <f t="shared" si="75"/>
        <v/>
      </c>
      <c r="I775" s="23" t="str">
        <f t="shared" si="76"/>
        <v/>
      </c>
      <c r="J775" s="13" t="str">
        <f t="shared" si="77"/>
        <v/>
      </c>
      <c r="K775" s="24" t="str">
        <f>IF(B775="","",TRIM(IF(COUNTIF('Registru borderouri'!$B$5:$B$504,B775)=0,"Borderou inexistent în registru. ","")&amp;IF(AND(D775&lt;&gt;"",E775=""),"Cod necunoscut. ","")&amp;IF(N(G775)&lt;=0,"Lipsește cantitatea. ","")&amp;IF(AND(J775&lt;&gt;"",COUNTIF('Registru borderouri'!$B$5:$B$504,B775)&gt;0),IF(J775&lt;&gt;INDEX('Registru borderouri'!$H$5:$H$504,MATCH(B775,'Registru borderouri'!$B$5:$B$504,0)),"Produs de alt tip decât borderoul. ",""),"")))</f>
        <v/>
      </c>
    </row>
    <row r="776" spans="1:11" x14ac:dyDescent="0.2">
      <c r="A776" s="1" t="str">
        <f t="shared" si="72"/>
        <v/>
      </c>
      <c r="B776" s="21"/>
      <c r="C776" s="22" t="str">
        <f>IF(B776="","",COUNTIF(INDEX($B:$B,5):B776,B776))</f>
        <v/>
      </c>
      <c r="D776" s="21"/>
      <c r="E776" s="13" t="str">
        <f t="shared" si="73"/>
        <v/>
      </c>
      <c r="F776" s="22" t="str">
        <f t="shared" si="74"/>
        <v/>
      </c>
      <c r="G776" s="14"/>
      <c r="H776" s="15" t="str">
        <f t="shared" si="75"/>
        <v/>
      </c>
      <c r="I776" s="23" t="str">
        <f t="shared" si="76"/>
        <v/>
      </c>
      <c r="J776" s="13" t="str">
        <f t="shared" si="77"/>
        <v/>
      </c>
      <c r="K776" s="24" t="str">
        <f>IF(B776="","",TRIM(IF(COUNTIF('Registru borderouri'!$B$5:$B$504,B776)=0,"Borderou inexistent în registru. ","")&amp;IF(AND(D776&lt;&gt;"",E776=""),"Cod necunoscut. ","")&amp;IF(N(G776)&lt;=0,"Lipsește cantitatea. ","")&amp;IF(AND(J776&lt;&gt;"",COUNTIF('Registru borderouri'!$B$5:$B$504,B776)&gt;0),IF(J776&lt;&gt;INDEX('Registru borderouri'!$H$5:$H$504,MATCH(B776,'Registru borderouri'!$B$5:$B$504,0)),"Produs de alt tip decât borderoul. ",""),"")))</f>
        <v/>
      </c>
    </row>
    <row r="777" spans="1:11" x14ac:dyDescent="0.2">
      <c r="A777" s="1" t="str">
        <f t="shared" si="72"/>
        <v/>
      </c>
      <c r="B777" s="21"/>
      <c r="C777" s="22" t="str">
        <f>IF(B777="","",COUNTIF(INDEX($B:$B,5):B777,B777))</f>
        <v/>
      </c>
      <c r="D777" s="21"/>
      <c r="E777" s="13" t="str">
        <f t="shared" si="73"/>
        <v/>
      </c>
      <c r="F777" s="22" t="str">
        <f t="shared" si="74"/>
        <v/>
      </c>
      <c r="G777" s="14"/>
      <c r="H777" s="15" t="str">
        <f t="shared" si="75"/>
        <v/>
      </c>
      <c r="I777" s="23" t="str">
        <f t="shared" si="76"/>
        <v/>
      </c>
      <c r="J777" s="13" t="str">
        <f t="shared" si="77"/>
        <v/>
      </c>
      <c r="K777" s="24" t="str">
        <f>IF(B777="","",TRIM(IF(COUNTIF('Registru borderouri'!$B$5:$B$504,B777)=0,"Borderou inexistent în registru. ","")&amp;IF(AND(D777&lt;&gt;"",E777=""),"Cod necunoscut. ","")&amp;IF(N(G777)&lt;=0,"Lipsește cantitatea. ","")&amp;IF(AND(J777&lt;&gt;"",COUNTIF('Registru borderouri'!$B$5:$B$504,B777)&gt;0),IF(J777&lt;&gt;INDEX('Registru borderouri'!$H$5:$H$504,MATCH(B777,'Registru borderouri'!$B$5:$B$504,0)),"Produs de alt tip decât borderoul. ",""),"")))</f>
        <v/>
      </c>
    </row>
    <row r="778" spans="1:11" x14ac:dyDescent="0.2">
      <c r="A778" s="1" t="str">
        <f t="shared" si="72"/>
        <v/>
      </c>
      <c r="B778" s="21"/>
      <c r="C778" s="22" t="str">
        <f>IF(B778="","",COUNTIF(INDEX($B:$B,5):B778,B778))</f>
        <v/>
      </c>
      <c r="D778" s="21"/>
      <c r="E778" s="13" t="str">
        <f t="shared" si="73"/>
        <v/>
      </c>
      <c r="F778" s="22" t="str">
        <f t="shared" si="74"/>
        <v/>
      </c>
      <c r="G778" s="14"/>
      <c r="H778" s="15" t="str">
        <f t="shared" si="75"/>
        <v/>
      </c>
      <c r="I778" s="23" t="str">
        <f t="shared" si="76"/>
        <v/>
      </c>
      <c r="J778" s="13" t="str">
        <f t="shared" si="77"/>
        <v/>
      </c>
      <c r="K778" s="24" t="str">
        <f>IF(B778="","",TRIM(IF(COUNTIF('Registru borderouri'!$B$5:$B$504,B778)=0,"Borderou inexistent în registru. ","")&amp;IF(AND(D778&lt;&gt;"",E778=""),"Cod necunoscut. ","")&amp;IF(N(G778)&lt;=0,"Lipsește cantitatea. ","")&amp;IF(AND(J778&lt;&gt;"",COUNTIF('Registru borderouri'!$B$5:$B$504,B778)&gt;0),IF(J778&lt;&gt;INDEX('Registru borderouri'!$H$5:$H$504,MATCH(B778,'Registru borderouri'!$B$5:$B$504,0)),"Produs de alt tip decât borderoul. ",""),"")))</f>
        <v/>
      </c>
    </row>
    <row r="779" spans="1:11" x14ac:dyDescent="0.2">
      <c r="A779" s="1" t="str">
        <f t="shared" si="72"/>
        <v/>
      </c>
      <c r="B779" s="21"/>
      <c r="C779" s="22" t="str">
        <f>IF(B779="","",COUNTIF(INDEX($B:$B,5):B779,B779))</f>
        <v/>
      </c>
      <c r="D779" s="21"/>
      <c r="E779" s="13" t="str">
        <f t="shared" si="73"/>
        <v/>
      </c>
      <c r="F779" s="22" t="str">
        <f t="shared" si="74"/>
        <v/>
      </c>
      <c r="G779" s="14"/>
      <c r="H779" s="15" t="str">
        <f t="shared" si="75"/>
        <v/>
      </c>
      <c r="I779" s="23" t="str">
        <f t="shared" si="76"/>
        <v/>
      </c>
      <c r="J779" s="13" t="str">
        <f t="shared" si="77"/>
        <v/>
      </c>
      <c r="K779" s="24" t="str">
        <f>IF(B779="","",TRIM(IF(COUNTIF('Registru borderouri'!$B$5:$B$504,B779)=0,"Borderou inexistent în registru. ","")&amp;IF(AND(D779&lt;&gt;"",E779=""),"Cod necunoscut. ","")&amp;IF(N(G779)&lt;=0,"Lipsește cantitatea. ","")&amp;IF(AND(J779&lt;&gt;"",COUNTIF('Registru borderouri'!$B$5:$B$504,B779)&gt;0),IF(J779&lt;&gt;INDEX('Registru borderouri'!$H$5:$H$504,MATCH(B779,'Registru borderouri'!$B$5:$B$504,0)),"Produs de alt tip decât borderoul. ",""),"")))</f>
        <v/>
      </c>
    </row>
    <row r="780" spans="1:11" x14ac:dyDescent="0.2">
      <c r="A780" s="1" t="str">
        <f t="shared" si="72"/>
        <v/>
      </c>
      <c r="B780" s="21"/>
      <c r="C780" s="22" t="str">
        <f>IF(B780="","",COUNTIF(INDEX($B:$B,5):B780,B780))</f>
        <v/>
      </c>
      <c r="D780" s="21"/>
      <c r="E780" s="13" t="str">
        <f t="shared" si="73"/>
        <v/>
      </c>
      <c r="F780" s="22" t="str">
        <f t="shared" si="74"/>
        <v/>
      </c>
      <c r="G780" s="14"/>
      <c r="H780" s="15" t="str">
        <f t="shared" si="75"/>
        <v/>
      </c>
      <c r="I780" s="23" t="str">
        <f t="shared" si="76"/>
        <v/>
      </c>
      <c r="J780" s="13" t="str">
        <f t="shared" si="77"/>
        <v/>
      </c>
      <c r="K780" s="24" t="str">
        <f>IF(B780="","",TRIM(IF(COUNTIF('Registru borderouri'!$B$5:$B$504,B780)=0,"Borderou inexistent în registru. ","")&amp;IF(AND(D780&lt;&gt;"",E780=""),"Cod necunoscut. ","")&amp;IF(N(G780)&lt;=0,"Lipsește cantitatea. ","")&amp;IF(AND(J780&lt;&gt;"",COUNTIF('Registru borderouri'!$B$5:$B$504,B780)&gt;0),IF(J780&lt;&gt;INDEX('Registru borderouri'!$H$5:$H$504,MATCH(B780,'Registru borderouri'!$B$5:$B$504,0)),"Produs de alt tip decât borderoul. ",""),"")))</f>
        <v/>
      </c>
    </row>
    <row r="781" spans="1:11" x14ac:dyDescent="0.2">
      <c r="A781" s="1" t="str">
        <f t="shared" si="72"/>
        <v/>
      </c>
      <c r="B781" s="21"/>
      <c r="C781" s="22" t="str">
        <f>IF(B781="","",COUNTIF(INDEX($B:$B,5):B781,B781))</f>
        <v/>
      </c>
      <c r="D781" s="21"/>
      <c r="E781" s="13" t="str">
        <f t="shared" si="73"/>
        <v/>
      </c>
      <c r="F781" s="22" t="str">
        <f t="shared" si="74"/>
        <v/>
      </c>
      <c r="G781" s="14"/>
      <c r="H781" s="15" t="str">
        <f t="shared" si="75"/>
        <v/>
      </c>
      <c r="I781" s="23" t="str">
        <f t="shared" si="76"/>
        <v/>
      </c>
      <c r="J781" s="13" t="str">
        <f t="shared" si="77"/>
        <v/>
      </c>
      <c r="K781" s="24" t="str">
        <f>IF(B781="","",TRIM(IF(COUNTIF('Registru borderouri'!$B$5:$B$504,B781)=0,"Borderou inexistent în registru. ","")&amp;IF(AND(D781&lt;&gt;"",E781=""),"Cod necunoscut. ","")&amp;IF(N(G781)&lt;=0,"Lipsește cantitatea. ","")&amp;IF(AND(J781&lt;&gt;"",COUNTIF('Registru borderouri'!$B$5:$B$504,B781)&gt;0),IF(J781&lt;&gt;INDEX('Registru borderouri'!$H$5:$H$504,MATCH(B781,'Registru borderouri'!$B$5:$B$504,0)),"Produs de alt tip decât borderoul. ",""),"")))</f>
        <v/>
      </c>
    </row>
    <row r="782" spans="1:11" x14ac:dyDescent="0.2">
      <c r="A782" s="1" t="str">
        <f t="shared" si="72"/>
        <v/>
      </c>
      <c r="B782" s="21"/>
      <c r="C782" s="22" t="str">
        <f>IF(B782="","",COUNTIF(INDEX($B:$B,5):B782,B782))</f>
        <v/>
      </c>
      <c r="D782" s="21"/>
      <c r="E782" s="13" t="str">
        <f t="shared" si="73"/>
        <v/>
      </c>
      <c r="F782" s="22" t="str">
        <f t="shared" si="74"/>
        <v/>
      </c>
      <c r="G782" s="14"/>
      <c r="H782" s="15" t="str">
        <f t="shared" si="75"/>
        <v/>
      </c>
      <c r="I782" s="23" t="str">
        <f t="shared" si="76"/>
        <v/>
      </c>
      <c r="J782" s="13" t="str">
        <f t="shared" si="77"/>
        <v/>
      </c>
      <c r="K782" s="24" t="str">
        <f>IF(B782="","",TRIM(IF(COUNTIF('Registru borderouri'!$B$5:$B$504,B782)=0,"Borderou inexistent în registru. ","")&amp;IF(AND(D782&lt;&gt;"",E782=""),"Cod necunoscut. ","")&amp;IF(N(G782)&lt;=0,"Lipsește cantitatea. ","")&amp;IF(AND(J782&lt;&gt;"",COUNTIF('Registru borderouri'!$B$5:$B$504,B782)&gt;0),IF(J782&lt;&gt;INDEX('Registru borderouri'!$H$5:$H$504,MATCH(B782,'Registru borderouri'!$B$5:$B$504,0)),"Produs de alt tip decât borderoul. ",""),"")))</f>
        <v/>
      </c>
    </row>
    <row r="783" spans="1:11" x14ac:dyDescent="0.2">
      <c r="A783" s="1" t="str">
        <f t="shared" si="72"/>
        <v/>
      </c>
      <c r="B783" s="21"/>
      <c r="C783" s="22" t="str">
        <f>IF(B783="","",COUNTIF(INDEX($B:$B,5):B783,B783))</f>
        <v/>
      </c>
      <c r="D783" s="21"/>
      <c r="E783" s="13" t="str">
        <f t="shared" si="73"/>
        <v/>
      </c>
      <c r="F783" s="22" t="str">
        <f t="shared" si="74"/>
        <v/>
      </c>
      <c r="G783" s="14"/>
      <c r="H783" s="15" t="str">
        <f t="shared" si="75"/>
        <v/>
      </c>
      <c r="I783" s="23" t="str">
        <f t="shared" si="76"/>
        <v/>
      </c>
      <c r="J783" s="13" t="str">
        <f t="shared" si="77"/>
        <v/>
      </c>
      <c r="K783" s="24" t="str">
        <f>IF(B783="","",TRIM(IF(COUNTIF('Registru borderouri'!$B$5:$B$504,B783)=0,"Borderou inexistent în registru. ","")&amp;IF(AND(D783&lt;&gt;"",E783=""),"Cod necunoscut. ","")&amp;IF(N(G783)&lt;=0,"Lipsește cantitatea. ","")&amp;IF(AND(J783&lt;&gt;"",COUNTIF('Registru borderouri'!$B$5:$B$504,B783)&gt;0),IF(J783&lt;&gt;INDEX('Registru borderouri'!$H$5:$H$504,MATCH(B783,'Registru borderouri'!$B$5:$B$504,0)),"Produs de alt tip decât borderoul. ",""),"")))</f>
        <v/>
      </c>
    </row>
    <row r="784" spans="1:11" x14ac:dyDescent="0.2">
      <c r="A784" s="1" t="str">
        <f t="shared" si="72"/>
        <v/>
      </c>
      <c r="B784" s="21"/>
      <c r="C784" s="22" t="str">
        <f>IF(B784="","",COUNTIF(INDEX($B:$B,5):B784,B784))</f>
        <v/>
      </c>
      <c r="D784" s="21"/>
      <c r="E784" s="13" t="str">
        <f t="shared" si="73"/>
        <v/>
      </c>
      <c r="F784" s="22" t="str">
        <f t="shared" si="74"/>
        <v/>
      </c>
      <c r="G784" s="14"/>
      <c r="H784" s="15" t="str">
        <f t="shared" si="75"/>
        <v/>
      </c>
      <c r="I784" s="23" t="str">
        <f t="shared" si="76"/>
        <v/>
      </c>
      <c r="J784" s="13" t="str">
        <f t="shared" si="77"/>
        <v/>
      </c>
      <c r="K784" s="24" t="str">
        <f>IF(B784="","",TRIM(IF(COUNTIF('Registru borderouri'!$B$5:$B$504,B784)=0,"Borderou inexistent în registru. ","")&amp;IF(AND(D784&lt;&gt;"",E784=""),"Cod necunoscut. ","")&amp;IF(N(G784)&lt;=0,"Lipsește cantitatea. ","")&amp;IF(AND(J784&lt;&gt;"",COUNTIF('Registru borderouri'!$B$5:$B$504,B784)&gt;0),IF(J784&lt;&gt;INDEX('Registru borderouri'!$H$5:$H$504,MATCH(B784,'Registru borderouri'!$B$5:$B$504,0)),"Produs de alt tip decât borderoul. ",""),"")))</f>
        <v/>
      </c>
    </row>
    <row r="785" spans="1:11" x14ac:dyDescent="0.2">
      <c r="A785" s="1" t="str">
        <f t="shared" si="72"/>
        <v/>
      </c>
      <c r="B785" s="21"/>
      <c r="C785" s="22" t="str">
        <f>IF(B785="","",COUNTIF(INDEX($B:$B,5):B785,B785))</f>
        <v/>
      </c>
      <c r="D785" s="21"/>
      <c r="E785" s="13" t="str">
        <f t="shared" si="73"/>
        <v/>
      </c>
      <c r="F785" s="22" t="str">
        <f t="shared" si="74"/>
        <v/>
      </c>
      <c r="G785" s="14"/>
      <c r="H785" s="15" t="str">
        <f t="shared" si="75"/>
        <v/>
      </c>
      <c r="I785" s="23" t="str">
        <f t="shared" si="76"/>
        <v/>
      </c>
      <c r="J785" s="13" t="str">
        <f t="shared" si="77"/>
        <v/>
      </c>
      <c r="K785" s="24" t="str">
        <f>IF(B785="","",TRIM(IF(COUNTIF('Registru borderouri'!$B$5:$B$504,B785)=0,"Borderou inexistent în registru. ","")&amp;IF(AND(D785&lt;&gt;"",E785=""),"Cod necunoscut. ","")&amp;IF(N(G785)&lt;=0,"Lipsește cantitatea. ","")&amp;IF(AND(J785&lt;&gt;"",COUNTIF('Registru borderouri'!$B$5:$B$504,B785)&gt;0),IF(J785&lt;&gt;INDEX('Registru borderouri'!$H$5:$H$504,MATCH(B785,'Registru borderouri'!$B$5:$B$504,0)),"Produs de alt tip decât borderoul. ",""),"")))</f>
        <v/>
      </c>
    </row>
    <row r="786" spans="1:11" x14ac:dyDescent="0.2">
      <c r="A786" s="1" t="str">
        <f t="shared" si="72"/>
        <v/>
      </c>
      <c r="B786" s="21"/>
      <c r="C786" s="22" t="str">
        <f>IF(B786="","",COUNTIF(INDEX($B:$B,5):B786,B786))</f>
        <v/>
      </c>
      <c r="D786" s="21"/>
      <c r="E786" s="13" t="str">
        <f t="shared" si="73"/>
        <v/>
      </c>
      <c r="F786" s="22" t="str">
        <f t="shared" si="74"/>
        <v/>
      </c>
      <c r="G786" s="14"/>
      <c r="H786" s="15" t="str">
        <f t="shared" si="75"/>
        <v/>
      </c>
      <c r="I786" s="23" t="str">
        <f t="shared" si="76"/>
        <v/>
      </c>
      <c r="J786" s="13" t="str">
        <f t="shared" si="77"/>
        <v/>
      </c>
      <c r="K786" s="24" t="str">
        <f>IF(B786="","",TRIM(IF(COUNTIF('Registru borderouri'!$B$5:$B$504,B786)=0,"Borderou inexistent în registru. ","")&amp;IF(AND(D786&lt;&gt;"",E786=""),"Cod necunoscut. ","")&amp;IF(N(G786)&lt;=0,"Lipsește cantitatea. ","")&amp;IF(AND(J786&lt;&gt;"",COUNTIF('Registru borderouri'!$B$5:$B$504,B786)&gt;0),IF(J786&lt;&gt;INDEX('Registru borderouri'!$H$5:$H$504,MATCH(B786,'Registru borderouri'!$B$5:$B$504,0)),"Produs de alt tip decât borderoul. ",""),"")))</f>
        <v/>
      </c>
    </row>
    <row r="787" spans="1:11" x14ac:dyDescent="0.2">
      <c r="A787" s="1" t="str">
        <f t="shared" si="72"/>
        <v/>
      </c>
      <c r="B787" s="21"/>
      <c r="C787" s="22" t="str">
        <f>IF(B787="","",COUNTIF(INDEX($B:$B,5):B787,B787))</f>
        <v/>
      </c>
      <c r="D787" s="21"/>
      <c r="E787" s="13" t="str">
        <f t="shared" si="73"/>
        <v/>
      </c>
      <c r="F787" s="22" t="str">
        <f t="shared" si="74"/>
        <v/>
      </c>
      <c r="G787" s="14"/>
      <c r="H787" s="15" t="str">
        <f t="shared" si="75"/>
        <v/>
      </c>
      <c r="I787" s="23" t="str">
        <f t="shared" si="76"/>
        <v/>
      </c>
      <c r="J787" s="13" t="str">
        <f t="shared" si="77"/>
        <v/>
      </c>
      <c r="K787" s="24" t="str">
        <f>IF(B787="","",TRIM(IF(COUNTIF('Registru borderouri'!$B$5:$B$504,B787)=0,"Borderou inexistent în registru. ","")&amp;IF(AND(D787&lt;&gt;"",E787=""),"Cod necunoscut. ","")&amp;IF(N(G787)&lt;=0,"Lipsește cantitatea. ","")&amp;IF(AND(J787&lt;&gt;"",COUNTIF('Registru borderouri'!$B$5:$B$504,B787)&gt;0),IF(J787&lt;&gt;INDEX('Registru borderouri'!$H$5:$H$504,MATCH(B787,'Registru borderouri'!$B$5:$B$504,0)),"Produs de alt tip decât borderoul. ",""),"")))</f>
        <v/>
      </c>
    </row>
    <row r="788" spans="1:11" x14ac:dyDescent="0.2">
      <c r="A788" s="1" t="str">
        <f t="shared" si="72"/>
        <v/>
      </c>
      <c r="B788" s="21"/>
      <c r="C788" s="22" t="str">
        <f>IF(B788="","",COUNTIF(INDEX($B:$B,5):B788,B788))</f>
        <v/>
      </c>
      <c r="D788" s="21"/>
      <c r="E788" s="13" t="str">
        <f t="shared" si="73"/>
        <v/>
      </c>
      <c r="F788" s="22" t="str">
        <f t="shared" si="74"/>
        <v/>
      </c>
      <c r="G788" s="14"/>
      <c r="H788" s="15" t="str">
        <f t="shared" si="75"/>
        <v/>
      </c>
      <c r="I788" s="23" t="str">
        <f t="shared" si="76"/>
        <v/>
      </c>
      <c r="J788" s="13" t="str">
        <f t="shared" si="77"/>
        <v/>
      </c>
      <c r="K788" s="24" t="str">
        <f>IF(B788="","",TRIM(IF(COUNTIF('Registru borderouri'!$B$5:$B$504,B788)=0,"Borderou inexistent în registru. ","")&amp;IF(AND(D788&lt;&gt;"",E788=""),"Cod necunoscut. ","")&amp;IF(N(G788)&lt;=0,"Lipsește cantitatea. ","")&amp;IF(AND(J788&lt;&gt;"",COUNTIF('Registru borderouri'!$B$5:$B$504,B788)&gt;0),IF(J788&lt;&gt;INDEX('Registru borderouri'!$H$5:$H$504,MATCH(B788,'Registru borderouri'!$B$5:$B$504,0)),"Produs de alt tip decât borderoul. ",""),"")))</f>
        <v/>
      </c>
    </row>
    <row r="789" spans="1:11" x14ac:dyDescent="0.2">
      <c r="A789" s="1" t="str">
        <f t="shared" si="72"/>
        <v/>
      </c>
      <c r="B789" s="21"/>
      <c r="C789" s="22" t="str">
        <f>IF(B789="","",COUNTIF(INDEX($B:$B,5):B789,B789))</f>
        <v/>
      </c>
      <c r="D789" s="21"/>
      <c r="E789" s="13" t="str">
        <f t="shared" si="73"/>
        <v/>
      </c>
      <c r="F789" s="22" t="str">
        <f t="shared" si="74"/>
        <v/>
      </c>
      <c r="G789" s="14"/>
      <c r="H789" s="15" t="str">
        <f t="shared" si="75"/>
        <v/>
      </c>
      <c r="I789" s="23" t="str">
        <f t="shared" si="76"/>
        <v/>
      </c>
      <c r="J789" s="13" t="str">
        <f t="shared" si="77"/>
        <v/>
      </c>
      <c r="K789" s="24" t="str">
        <f>IF(B789="","",TRIM(IF(COUNTIF('Registru borderouri'!$B$5:$B$504,B789)=0,"Borderou inexistent în registru. ","")&amp;IF(AND(D789&lt;&gt;"",E789=""),"Cod necunoscut. ","")&amp;IF(N(G789)&lt;=0,"Lipsește cantitatea. ","")&amp;IF(AND(J789&lt;&gt;"",COUNTIF('Registru borderouri'!$B$5:$B$504,B789)&gt;0),IF(J789&lt;&gt;INDEX('Registru borderouri'!$H$5:$H$504,MATCH(B789,'Registru borderouri'!$B$5:$B$504,0)),"Produs de alt tip decât borderoul. ",""),"")))</f>
        <v/>
      </c>
    </row>
    <row r="790" spans="1:11" x14ac:dyDescent="0.2">
      <c r="A790" s="1" t="str">
        <f t="shared" si="72"/>
        <v/>
      </c>
      <c r="B790" s="21"/>
      <c r="C790" s="22" t="str">
        <f>IF(B790="","",COUNTIF(INDEX($B:$B,5):B790,B790))</f>
        <v/>
      </c>
      <c r="D790" s="21"/>
      <c r="E790" s="13" t="str">
        <f t="shared" si="73"/>
        <v/>
      </c>
      <c r="F790" s="22" t="str">
        <f t="shared" si="74"/>
        <v/>
      </c>
      <c r="G790" s="14"/>
      <c r="H790" s="15" t="str">
        <f t="shared" si="75"/>
        <v/>
      </c>
      <c r="I790" s="23" t="str">
        <f t="shared" si="76"/>
        <v/>
      </c>
      <c r="J790" s="13" t="str">
        <f t="shared" si="77"/>
        <v/>
      </c>
      <c r="K790" s="24" t="str">
        <f>IF(B790="","",TRIM(IF(COUNTIF('Registru borderouri'!$B$5:$B$504,B790)=0,"Borderou inexistent în registru. ","")&amp;IF(AND(D790&lt;&gt;"",E790=""),"Cod necunoscut. ","")&amp;IF(N(G790)&lt;=0,"Lipsește cantitatea. ","")&amp;IF(AND(J790&lt;&gt;"",COUNTIF('Registru borderouri'!$B$5:$B$504,B790)&gt;0),IF(J790&lt;&gt;INDEX('Registru borderouri'!$H$5:$H$504,MATCH(B790,'Registru borderouri'!$B$5:$B$504,0)),"Produs de alt tip decât borderoul. ",""),"")))</f>
        <v/>
      </c>
    </row>
    <row r="791" spans="1:11" x14ac:dyDescent="0.2">
      <c r="A791" s="1" t="str">
        <f t="shared" si="72"/>
        <v/>
      </c>
      <c r="B791" s="21"/>
      <c r="C791" s="22" t="str">
        <f>IF(B791="","",COUNTIF(INDEX($B:$B,5):B791,B791))</f>
        <v/>
      </c>
      <c r="D791" s="21"/>
      <c r="E791" s="13" t="str">
        <f t="shared" si="73"/>
        <v/>
      </c>
      <c r="F791" s="22" t="str">
        <f t="shared" si="74"/>
        <v/>
      </c>
      <c r="G791" s="14"/>
      <c r="H791" s="15" t="str">
        <f t="shared" si="75"/>
        <v/>
      </c>
      <c r="I791" s="23" t="str">
        <f t="shared" si="76"/>
        <v/>
      </c>
      <c r="J791" s="13" t="str">
        <f t="shared" si="77"/>
        <v/>
      </c>
      <c r="K791" s="24" t="str">
        <f>IF(B791="","",TRIM(IF(COUNTIF('Registru borderouri'!$B$5:$B$504,B791)=0,"Borderou inexistent în registru. ","")&amp;IF(AND(D791&lt;&gt;"",E791=""),"Cod necunoscut. ","")&amp;IF(N(G791)&lt;=0,"Lipsește cantitatea. ","")&amp;IF(AND(J791&lt;&gt;"",COUNTIF('Registru borderouri'!$B$5:$B$504,B791)&gt;0),IF(J791&lt;&gt;INDEX('Registru borderouri'!$H$5:$H$504,MATCH(B791,'Registru borderouri'!$B$5:$B$504,0)),"Produs de alt tip decât borderoul. ",""),"")))</f>
        <v/>
      </c>
    </row>
    <row r="792" spans="1:11" x14ac:dyDescent="0.2">
      <c r="A792" s="1" t="str">
        <f t="shared" si="72"/>
        <v/>
      </c>
      <c r="B792" s="21"/>
      <c r="C792" s="22" t="str">
        <f>IF(B792="","",COUNTIF(INDEX($B:$B,5):B792,B792))</f>
        <v/>
      </c>
      <c r="D792" s="21"/>
      <c r="E792" s="13" t="str">
        <f t="shared" si="73"/>
        <v/>
      </c>
      <c r="F792" s="22" t="str">
        <f t="shared" si="74"/>
        <v/>
      </c>
      <c r="G792" s="14"/>
      <c r="H792" s="15" t="str">
        <f t="shared" si="75"/>
        <v/>
      </c>
      <c r="I792" s="23" t="str">
        <f t="shared" si="76"/>
        <v/>
      </c>
      <c r="J792" s="13" t="str">
        <f t="shared" si="77"/>
        <v/>
      </c>
      <c r="K792" s="24" t="str">
        <f>IF(B792="","",TRIM(IF(COUNTIF('Registru borderouri'!$B$5:$B$504,B792)=0,"Borderou inexistent în registru. ","")&amp;IF(AND(D792&lt;&gt;"",E792=""),"Cod necunoscut. ","")&amp;IF(N(G792)&lt;=0,"Lipsește cantitatea. ","")&amp;IF(AND(J792&lt;&gt;"",COUNTIF('Registru borderouri'!$B$5:$B$504,B792)&gt;0),IF(J792&lt;&gt;INDEX('Registru borderouri'!$H$5:$H$504,MATCH(B792,'Registru borderouri'!$B$5:$B$504,0)),"Produs de alt tip decât borderoul. ",""),"")))</f>
        <v/>
      </c>
    </row>
    <row r="793" spans="1:11" x14ac:dyDescent="0.2">
      <c r="A793" s="1" t="str">
        <f t="shared" si="72"/>
        <v/>
      </c>
      <c r="B793" s="21"/>
      <c r="C793" s="22" t="str">
        <f>IF(B793="","",COUNTIF(INDEX($B:$B,5):B793,B793))</f>
        <v/>
      </c>
      <c r="D793" s="21"/>
      <c r="E793" s="13" t="str">
        <f t="shared" si="73"/>
        <v/>
      </c>
      <c r="F793" s="22" t="str">
        <f t="shared" si="74"/>
        <v/>
      </c>
      <c r="G793" s="14"/>
      <c r="H793" s="15" t="str">
        <f t="shared" si="75"/>
        <v/>
      </c>
      <c r="I793" s="23" t="str">
        <f t="shared" si="76"/>
        <v/>
      </c>
      <c r="J793" s="13" t="str">
        <f t="shared" si="77"/>
        <v/>
      </c>
      <c r="K793" s="24" t="str">
        <f>IF(B793="","",TRIM(IF(COUNTIF('Registru borderouri'!$B$5:$B$504,B793)=0,"Borderou inexistent în registru. ","")&amp;IF(AND(D793&lt;&gt;"",E793=""),"Cod necunoscut. ","")&amp;IF(N(G793)&lt;=0,"Lipsește cantitatea. ","")&amp;IF(AND(J793&lt;&gt;"",COUNTIF('Registru borderouri'!$B$5:$B$504,B793)&gt;0),IF(J793&lt;&gt;INDEX('Registru borderouri'!$H$5:$H$504,MATCH(B793,'Registru borderouri'!$B$5:$B$504,0)),"Produs de alt tip decât borderoul. ",""),"")))</f>
        <v/>
      </c>
    </row>
    <row r="794" spans="1:11" x14ac:dyDescent="0.2">
      <c r="A794" s="1" t="str">
        <f t="shared" si="72"/>
        <v/>
      </c>
      <c r="B794" s="21"/>
      <c r="C794" s="22" t="str">
        <f>IF(B794="","",COUNTIF(INDEX($B:$B,5):B794,B794))</f>
        <v/>
      </c>
      <c r="D794" s="21"/>
      <c r="E794" s="13" t="str">
        <f t="shared" si="73"/>
        <v/>
      </c>
      <c r="F794" s="22" t="str">
        <f t="shared" si="74"/>
        <v/>
      </c>
      <c r="G794" s="14"/>
      <c r="H794" s="15" t="str">
        <f t="shared" si="75"/>
        <v/>
      </c>
      <c r="I794" s="23" t="str">
        <f t="shared" si="76"/>
        <v/>
      </c>
      <c r="J794" s="13" t="str">
        <f t="shared" si="77"/>
        <v/>
      </c>
      <c r="K794" s="24" t="str">
        <f>IF(B794="","",TRIM(IF(COUNTIF('Registru borderouri'!$B$5:$B$504,B794)=0,"Borderou inexistent în registru. ","")&amp;IF(AND(D794&lt;&gt;"",E794=""),"Cod necunoscut. ","")&amp;IF(N(G794)&lt;=0,"Lipsește cantitatea. ","")&amp;IF(AND(J794&lt;&gt;"",COUNTIF('Registru borderouri'!$B$5:$B$504,B794)&gt;0),IF(J794&lt;&gt;INDEX('Registru borderouri'!$H$5:$H$504,MATCH(B794,'Registru borderouri'!$B$5:$B$504,0)),"Produs de alt tip decât borderoul. ",""),"")))</f>
        <v/>
      </c>
    </row>
    <row r="795" spans="1:11" x14ac:dyDescent="0.2">
      <c r="A795" s="1" t="str">
        <f t="shared" si="72"/>
        <v/>
      </c>
      <c r="B795" s="21"/>
      <c r="C795" s="22" t="str">
        <f>IF(B795="","",COUNTIF(INDEX($B:$B,5):B795,B795))</f>
        <v/>
      </c>
      <c r="D795" s="21"/>
      <c r="E795" s="13" t="str">
        <f t="shared" si="73"/>
        <v/>
      </c>
      <c r="F795" s="22" t="str">
        <f t="shared" si="74"/>
        <v/>
      </c>
      <c r="G795" s="14"/>
      <c r="H795" s="15" t="str">
        <f t="shared" si="75"/>
        <v/>
      </c>
      <c r="I795" s="23" t="str">
        <f t="shared" si="76"/>
        <v/>
      </c>
      <c r="J795" s="13" t="str">
        <f t="shared" si="77"/>
        <v/>
      </c>
      <c r="K795" s="24" t="str">
        <f>IF(B795="","",TRIM(IF(COUNTIF('Registru borderouri'!$B$5:$B$504,B795)=0,"Borderou inexistent în registru. ","")&amp;IF(AND(D795&lt;&gt;"",E795=""),"Cod necunoscut. ","")&amp;IF(N(G795)&lt;=0,"Lipsește cantitatea. ","")&amp;IF(AND(J795&lt;&gt;"",COUNTIF('Registru borderouri'!$B$5:$B$504,B795)&gt;0),IF(J795&lt;&gt;INDEX('Registru borderouri'!$H$5:$H$504,MATCH(B795,'Registru borderouri'!$B$5:$B$504,0)),"Produs de alt tip decât borderoul. ",""),"")))</f>
        <v/>
      </c>
    </row>
    <row r="796" spans="1:11" x14ac:dyDescent="0.2">
      <c r="A796" s="1" t="str">
        <f t="shared" si="72"/>
        <v/>
      </c>
      <c r="B796" s="21"/>
      <c r="C796" s="22" t="str">
        <f>IF(B796="","",COUNTIF(INDEX($B:$B,5):B796,B796))</f>
        <v/>
      </c>
      <c r="D796" s="21"/>
      <c r="E796" s="13" t="str">
        <f t="shared" si="73"/>
        <v/>
      </c>
      <c r="F796" s="22" t="str">
        <f t="shared" si="74"/>
        <v/>
      </c>
      <c r="G796" s="14"/>
      <c r="H796" s="15" t="str">
        <f t="shared" si="75"/>
        <v/>
      </c>
      <c r="I796" s="23" t="str">
        <f t="shared" si="76"/>
        <v/>
      </c>
      <c r="J796" s="13" t="str">
        <f t="shared" si="77"/>
        <v/>
      </c>
      <c r="K796" s="24" t="str">
        <f>IF(B796="","",TRIM(IF(COUNTIF('Registru borderouri'!$B$5:$B$504,B796)=0,"Borderou inexistent în registru. ","")&amp;IF(AND(D796&lt;&gt;"",E796=""),"Cod necunoscut. ","")&amp;IF(N(G796)&lt;=0,"Lipsește cantitatea. ","")&amp;IF(AND(J796&lt;&gt;"",COUNTIF('Registru borderouri'!$B$5:$B$504,B796)&gt;0),IF(J796&lt;&gt;INDEX('Registru borderouri'!$H$5:$H$504,MATCH(B796,'Registru borderouri'!$B$5:$B$504,0)),"Produs de alt tip decât borderoul. ",""),"")))</f>
        <v/>
      </c>
    </row>
    <row r="797" spans="1:11" x14ac:dyDescent="0.2">
      <c r="A797" s="1" t="str">
        <f t="shared" si="72"/>
        <v/>
      </c>
      <c r="B797" s="21"/>
      <c r="C797" s="22" t="str">
        <f>IF(B797="","",COUNTIF(INDEX($B:$B,5):B797,B797))</f>
        <v/>
      </c>
      <c r="D797" s="21"/>
      <c r="E797" s="13" t="str">
        <f t="shared" si="73"/>
        <v/>
      </c>
      <c r="F797" s="22" t="str">
        <f t="shared" si="74"/>
        <v/>
      </c>
      <c r="G797" s="14"/>
      <c r="H797" s="15" t="str">
        <f t="shared" si="75"/>
        <v/>
      </c>
      <c r="I797" s="23" t="str">
        <f t="shared" si="76"/>
        <v/>
      </c>
      <c r="J797" s="13" t="str">
        <f t="shared" si="77"/>
        <v/>
      </c>
      <c r="K797" s="24" t="str">
        <f>IF(B797="","",TRIM(IF(COUNTIF('Registru borderouri'!$B$5:$B$504,B797)=0,"Borderou inexistent în registru. ","")&amp;IF(AND(D797&lt;&gt;"",E797=""),"Cod necunoscut. ","")&amp;IF(N(G797)&lt;=0,"Lipsește cantitatea. ","")&amp;IF(AND(J797&lt;&gt;"",COUNTIF('Registru borderouri'!$B$5:$B$504,B797)&gt;0),IF(J797&lt;&gt;INDEX('Registru borderouri'!$H$5:$H$504,MATCH(B797,'Registru borderouri'!$B$5:$B$504,0)),"Produs de alt tip decât borderoul. ",""),"")))</f>
        <v/>
      </c>
    </row>
    <row r="798" spans="1:11" x14ac:dyDescent="0.2">
      <c r="A798" s="1" t="str">
        <f t="shared" si="72"/>
        <v/>
      </c>
      <c r="B798" s="21"/>
      <c r="C798" s="22" t="str">
        <f>IF(B798="","",COUNTIF(INDEX($B:$B,5):B798,B798))</f>
        <v/>
      </c>
      <c r="D798" s="21"/>
      <c r="E798" s="13" t="str">
        <f t="shared" si="73"/>
        <v/>
      </c>
      <c r="F798" s="22" t="str">
        <f t="shared" si="74"/>
        <v/>
      </c>
      <c r="G798" s="14"/>
      <c r="H798" s="15" t="str">
        <f t="shared" si="75"/>
        <v/>
      </c>
      <c r="I798" s="23" t="str">
        <f t="shared" si="76"/>
        <v/>
      </c>
      <c r="J798" s="13" t="str">
        <f t="shared" si="77"/>
        <v/>
      </c>
      <c r="K798" s="24" t="str">
        <f>IF(B798="","",TRIM(IF(COUNTIF('Registru borderouri'!$B$5:$B$504,B798)=0,"Borderou inexistent în registru. ","")&amp;IF(AND(D798&lt;&gt;"",E798=""),"Cod necunoscut. ","")&amp;IF(N(G798)&lt;=0,"Lipsește cantitatea. ","")&amp;IF(AND(J798&lt;&gt;"",COUNTIF('Registru borderouri'!$B$5:$B$504,B798)&gt;0),IF(J798&lt;&gt;INDEX('Registru borderouri'!$H$5:$H$504,MATCH(B798,'Registru borderouri'!$B$5:$B$504,0)),"Produs de alt tip decât borderoul. ",""),"")))</f>
        <v/>
      </c>
    </row>
    <row r="799" spans="1:11" x14ac:dyDescent="0.2">
      <c r="A799" s="1" t="str">
        <f t="shared" si="72"/>
        <v/>
      </c>
      <c r="B799" s="21"/>
      <c r="C799" s="22" t="str">
        <f>IF(B799="","",COUNTIF(INDEX($B:$B,5):B799,B799))</f>
        <v/>
      </c>
      <c r="D799" s="21"/>
      <c r="E799" s="13" t="str">
        <f t="shared" si="73"/>
        <v/>
      </c>
      <c r="F799" s="22" t="str">
        <f t="shared" si="74"/>
        <v/>
      </c>
      <c r="G799" s="14"/>
      <c r="H799" s="15" t="str">
        <f t="shared" si="75"/>
        <v/>
      </c>
      <c r="I799" s="23" t="str">
        <f t="shared" si="76"/>
        <v/>
      </c>
      <c r="J799" s="13" t="str">
        <f t="shared" si="77"/>
        <v/>
      </c>
      <c r="K799" s="24" t="str">
        <f>IF(B799="","",TRIM(IF(COUNTIF('Registru borderouri'!$B$5:$B$504,B799)=0,"Borderou inexistent în registru. ","")&amp;IF(AND(D799&lt;&gt;"",E799=""),"Cod necunoscut. ","")&amp;IF(N(G799)&lt;=0,"Lipsește cantitatea. ","")&amp;IF(AND(J799&lt;&gt;"",COUNTIF('Registru borderouri'!$B$5:$B$504,B799)&gt;0),IF(J799&lt;&gt;INDEX('Registru borderouri'!$H$5:$H$504,MATCH(B799,'Registru borderouri'!$B$5:$B$504,0)),"Produs de alt tip decât borderoul. ",""),"")))</f>
        <v/>
      </c>
    </row>
    <row r="800" spans="1:11" x14ac:dyDescent="0.2">
      <c r="A800" s="1" t="str">
        <f t="shared" si="72"/>
        <v/>
      </c>
      <c r="B800" s="21"/>
      <c r="C800" s="22" t="str">
        <f>IF(B800="","",COUNTIF(INDEX($B:$B,5):B800,B800))</f>
        <v/>
      </c>
      <c r="D800" s="21"/>
      <c r="E800" s="13" t="str">
        <f t="shared" si="73"/>
        <v/>
      </c>
      <c r="F800" s="22" t="str">
        <f t="shared" si="74"/>
        <v/>
      </c>
      <c r="G800" s="14"/>
      <c r="H800" s="15" t="str">
        <f t="shared" si="75"/>
        <v/>
      </c>
      <c r="I800" s="23" t="str">
        <f t="shared" si="76"/>
        <v/>
      </c>
      <c r="J800" s="13" t="str">
        <f t="shared" si="77"/>
        <v/>
      </c>
      <c r="K800" s="24" t="str">
        <f>IF(B800="","",TRIM(IF(COUNTIF('Registru borderouri'!$B$5:$B$504,B800)=0,"Borderou inexistent în registru. ","")&amp;IF(AND(D800&lt;&gt;"",E800=""),"Cod necunoscut. ","")&amp;IF(N(G800)&lt;=0,"Lipsește cantitatea. ","")&amp;IF(AND(J800&lt;&gt;"",COUNTIF('Registru borderouri'!$B$5:$B$504,B800)&gt;0),IF(J800&lt;&gt;INDEX('Registru borderouri'!$H$5:$H$504,MATCH(B800,'Registru borderouri'!$B$5:$B$504,0)),"Produs de alt tip decât borderoul. ",""),"")))</f>
        <v/>
      </c>
    </row>
    <row r="801" spans="1:11" x14ac:dyDescent="0.2">
      <c r="A801" s="1" t="str">
        <f t="shared" si="72"/>
        <v/>
      </c>
      <c r="B801" s="21"/>
      <c r="C801" s="22" t="str">
        <f>IF(B801="","",COUNTIF(INDEX($B:$B,5):B801,B801))</f>
        <v/>
      </c>
      <c r="D801" s="21"/>
      <c r="E801" s="13" t="str">
        <f t="shared" si="73"/>
        <v/>
      </c>
      <c r="F801" s="22" t="str">
        <f t="shared" si="74"/>
        <v/>
      </c>
      <c r="G801" s="14"/>
      <c r="H801" s="15" t="str">
        <f t="shared" si="75"/>
        <v/>
      </c>
      <c r="I801" s="23" t="str">
        <f t="shared" si="76"/>
        <v/>
      </c>
      <c r="J801" s="13" t="str">
        <f t="shared" si="77"/>
        <v/>
      </c>
      <c r="K801" s="24" t="str">
        <f>IF(B801="","",TRIM(IF(COUNTIF('Registru borderouri'!$B$5:$B$504,B801)=0,"Borderou inexistent în registru. ","")&amp;IF(AND(D801&lt;&gt;"",E801=""),"Cod necunoscut. ","")&amp;IF(N(G801)&lt;=0,"Lipsește cantitatea. ","")&amp;IF(AND(J801&lt;&gt;"",COUNTIF('Registru borderouri'!$B$5:$B$504,B801)&gt;0),IF(J801&lt;&gt;INDEX('Registru borderouri'!$H$5:$H$504,MATCH(B801,'Registru borderouri'!$B$5:$B$504,0)),"Produs de alt tip decât borderoul. ",""),"")))</f>
        <v/>
      </c>
    </row>
    <row r="802" spans="1:11" x14ac:dyDescent="0.2">
      <c r="A802" s="1" t="str">
        <f t="shared" si="72"/>
        <v/>
      </c>
      <c r="B802" s="21"/>
      <c r="C802" s="22" t="str">
        <f>IF(B802="","",COUNTIF(INDEX($B:$B,5):B802,B802))</f>
        <v/>
      </c>
      <c r="D802" s="21"/>
      <c r="E802" s="13" t="str">
        <f t="shared" si="73"/>
        <v/>
      </c>
      <c r="F802" s="22" t="str">
        <f t="shared" si="74"/>
        <v/>
      </c>
      <c r="G802" s="14"/>
      <c r="H802" s="15" t="str">
        <f t="shared" si="75"/>
        <v/>
      </c>
      <c r="I802" s="23" t="str">
        <f t="shared" si="76"/>
        <v/>
      </c>
      <c r="J802" s="13" t="str">
        <f t="shared" si="77"/>
        <v/>
      </c>
      <c r="K802" s="24" t="str">
        <f>IF(B802="","",TRIM(IF(COUNTIF('Registru borderouri'!$B$5:$B$504,B802)=0,"Borderou inexistent în registru. ","")&amp;IF(AND(D802&lt;&gt;"",E802=""),"Cod necunoscut. ","")&amp;IF(N(G802)&lt;=0,"Lipsește cantitatea. ","")&amp;IF(AND(J802&lt;&gt;"",COUNTIF('Registru borderouri'!$B$5:$B$504,B802)&gt;0),IF(J802&lt;&gt;INDEX('Registru borderouri'!$H$5:$H$504,MATCH(B802,'Registru borderouri'!$B$5:$B$504,0)),"Produs de alt tip decât borderoul. ",""),"")))</f>
        <v/>
      </c>
    </row>
    <row r="803" spans="1:11" x14ac:dyDescent="0.2">
      <c r="A803" s="1" t="str">
        <f t="shared" si="72"/>
        <v/>
      </c>
      <c r="B803" s="21"/>
      <c r="C803" s="22" t="str">
        <f>IF(B803="","",COUNTIF(INDEX($B:$B,5):B803,B803))</f>
        <v/>
      </c>
      <c r="D803" s="21"/>
      <c r="E803" s="13" t="str">
        <f t="shared" si="73"/>
        <v/>
      </c>
      <c r="F803" s="22" t="str">
        <f t="shared" si="74"/>
        <v/>
      </c>
      <c r="G803" s="14"/>
      <c r="H803" s="15" t="str">
        <f t="shared" si="75"/>
        <v/>
      </c>
      <c r="I803" s="23" t="str">
        <f t="shared" si="76"/>
        <v/>
      </c>
      <c r="J803" s="13" t="str">
        <f t="shared" si="77"/>
        <v/>
      </c>
      <c r="K803" s="24" t="str">
        <f>IF(B803="","",TRIM(IF(COUNTIF('Registru borderouri'!$B$5:$B$504,B803)=0,"Borderou inexistent în registru. ","")&amp;IF(AND(D803&lt;&gt;"",E803=""),"Cod necunoscut. ","")&amp;IF(N(G803)&lt;=0,"Lipsește cantitatea. ","")&amp;IF(AND(J803&lt;&gt;"",COUNTIF('Registru borderouri'!$B$5:$B$504,B803)&gt;0),IF(J803&lt;&gt;INDEX('Registru borderouri'!$H$5:$H$504,MATCH(B803,'Registru borderouri'!$B$5:$B$504,0)),"Produs de alt tip decât borderoul. ",""),"")))</f>
        <v/>
      </c>
    </row>
    <row r="804" spans="1:11" x14ac:dyDescent="0.2">
      <c r="A804" s="1" t="str">
        <f t="shared" si="72"/>
        <v/>
      </c>
      <c r="B804" s="21"/>
      <c r="C804" s="22" t="str">
        <f>IF(B804="","",COUNTIF(INDEX($B:$B,5):B804,B804))</f>
        <v/>
      </c>
      <c r="D804" s="21"/>
      <c r="E804" s="13" t="str">
        <f t="shared" si="73"/>
        <v/>
      </c>
      <c r="F804" s="22" t="str">
        <f t="shared" si="74"/>
        <v/>
      </c>
      <c r="G804" s="14"/>
      <c r="H804" s="15" t="str">
        <f t="shared" si="75"/>
        <v/>
      </c>
      <c r="I804" s="23" t="str">
        <f t="shared" si="76"/>
        <v/>
      </c>
      <c r="J804" s="13" t="str">
        <f t="shared" si="77"/>
        <v/>
      </c>
      <c r="K804" s="24" t="str">
        <f>IF(B804="","",TRIM(IF(COUNTIF('Registru borderouri'!$B$5:$B$504,B804)=0,"Borderou inexistent în registru. ","")&amp;IF(AND(D804&lt;&gt;"",E804=""),"Cod necunoscut. ","")&amp;IF(N(G804)&lt;=0,"Lipsește cantitatea. ","")&amp;IF(AND(J804&lt;&gt;"",COUNTIF('Registru borderouri'!$B$5:$B$504,B804)&gt;0),IF(J804&lt;&gt;INDEX('Registru borderouri'!$H$5:$H$504,MATCH(B804,'Registru borderouri'!$B$5:$B$504,0)),"Produs de alt tip decât borderoul. ",""),"")))</f>
        <v/>
      </c>
    </row>
    <row r="805" spans="1:11" x14ac:dyDescent="0.2">
      <c r="A805" s="1" t="str">
        <f t="shared" si="72"/>
        <v/>
      </c>
      <c r="B805" s="21"/>
      <c r="C805" s="22" t="str">
        <f>IF(B805="","",COUNTIF(INDEX($B:$B,5):B805,B805))</f>
        <v/>
      </c>
      <c r="D805" s="21"/>
      <c r="E805" s="13" t="str">
        <f t="shared" si="73"/>
        <v/>
      </c>
      <c r="F805" s="22" t="str">
        <f t="shared" si="74"/>
        <v/>
      </c>
      <c r="G805" s="14"/>
      <c r="H805" s="15" t="str">
        <f t="shared" si="75"/>
        <v/>
      </c>
      <c r="I805" s="23" t="str">
        <f t="shared" si="76"/>
        <v/>
      </c>
      <c r="J805" s="13" t="str">
        <f t="shared" si="77"/>
        <v/>
      </c>
      <c r="K805" s="24" t="str">
        <f>IF(B805="","",TRIM(IF(COUNTIF('Registru borderouri'!$B$5:$B$504,B805)=0,"Borderou inexistent în registru. ","")&amp;IF(AND(D805&lt;&gt;"",E805=""),"Cod necunoscut. ","")&amp;IF(N(G805)&lt;=0,"Lipsește cantitatea. ","")&amp;IF(AND(J805&lt;&gt;"",COUNTIF('Registru borderouri'!$B$5:$B$504,B805)&gt;0),IF(J805&lt;&gt;INDEX('Registru borderouri'!$H$5:$H$504,MATCH(B805,'Registru borderouri'!$B$5:$B$504,0)),"Produs de alt tip decât borderoul. ",""),"")))</f>
        <v/>
      </c>
    </row>
    <row r="806" spans="1:11" x14ac:dyDescent="0.2">
      <c r="A806" s="1" t="str">
        <f t="shared" si="72"/>
        <v/>
      </c>
      <c r="B806" s="21"/>
      <c r="C806" s="22" t="str">
        <f>IF(B806="","",COUNTIF(INDEX($B:$B,5):B806,B806))</f>
        <v/>
      </c>
      <c r="D806" s="21"/>
      <c r="E806" s="13" t="str">
        <f t="shared" si="73"/>
        <v/>
      </c>
      <c r="F806" s="22" t="str">
        <f t="shared" si="74"/>
        <v/>
      </c>
      <c r="G806" s="14"/>
      <c r="H806" s="15" t="str">
        <f t="shared" si="75"/>
        <v/>
      </c>
      <c r="I806" s="23" t="str">
        <f t="shared" si="76"/>
        <v/>
      </c>
      <c r="J806" s="13" t="str">
        <f t="shared" si="77"/>
        <v/>
      </c>
      <c r="K806" s="24" t="str">
        <f>IF(B806="","",TRIM(IF(COUNTIF('Registru borderouri'!$B$5:$B$504,B806)=0,"Borderou inexistent în registru. ","")&amp;IF(AND(D806&lt;&gt;"",E806=""),"Cod necunoscut. ","")&amp;IF(N(G806)&lt;=0,"Lipsește cantitatea. ","")&amp;IF(AND(J806&lt;&gt;"",COUNTIF('Registru borderouri'!$B$5:$B$504,B806)&gt;0),IF(J806&lt;&gt;INDEX('Registru borderouri'!$H$5:$H$504,MATCH(B806,'Registru borderouri'!$B$5:$B$504,0)),"Produs de alt tip decât borderoul. ",""),"")))</f>
        <v/>
      </c>
    </row>
    <row r="807" spans="1:11" x14ac:dyDescent="0.2">
      <c r="A807" s="1" t="str">
        <f t="shared" si="72"/>
        <v/>
      </c>
      <c r="B807" s="21"/>
      <c r="C807" s="22" t="str">
        <f>IF(B807="","",COUNTIF(INDEX($B:$B,5):B807,B807))</f>
        <v/>
      </c>
      <c r="D807" s="21"/>
      <c r="E807" s="13" t="str">
        <f t="shared" si="73"/>
        <v/>
      </c>
      <c r="F807" s="22" t="str">
        <f t="shared" si="74"/>
        <v/>
      </c>
      <c r="G807" s="14"/>
      <c r="H807" s="15" t="str">
        <f t="shared" si="75"/>
        <v/>
      </c>
      <c r="I807" s="23" t="str">
        <f t="shared" si="76"/>
        <v/>
      </c>
      <c r="J807" s="13" t="str">
        <f t="shared" si="77"/>
        <v/>
      </c>
      <c r="K807" s="24" t="str">
        <f>IF(B807="","",TRIM(IF(COUNTIF('Registru borderouri'!$B$5:$B$504,B807)=0,"Borderou inexistent în registru. ","")&amp;IF(AND(D807&lt;&gt;"",E807=""),"Cod necunoscut. ","")&amp;IF(N(G807)&lt;=0,"Lipsește cantitatea. ","")&amp;IF(AND(J807&lt;&gt;"",COUNTIF('Registru borderouri'!$B$5:$B$504,B807)&gt;0),IF(J807&lt;&gt;INDEX('Registru borderouri'!$H$5:$H$504,MATCH(B807,'Registru borderouri'!$B$5:$B$504,0)),"Produs de alt tip decât borderoul. ",""),"")))</f>
        <v/>
      </c>
    </row>
    <row r="808" spans="1:11" x14ac:dyDescent="0.2">
      <c r="A808" s="1" t="str">
        <f t="shared" si="72"/>
        <v/>
      </c>
      <c r="B808" s="21"/>
      <c r="C808" s="22" t="str">
        <f>IF(B808="","",COUNTIF(INDEX($B:$B,5):B808,B808))</f>
        <v/>
      </c>
      <c r="D808" s="21"/>
      <c r="E808" s="13" t="str">
        <f t="shared" si="73"/>
        <v/>
      </c>
      <c r="F808" s="22" t="str">
        <f t="shared" si="74"/>
        <v/>
      </c>
      <c r="G808" s="14"/>
      <c r="H808" s="15" t="str">
        <f t="shared" si="75"/>
        <v/>
      </c>
      <c r="I808" s="23" t="str">
        <f t="shared" si="76"/>
        <v/>
      </c>
      <c r="J808" s="13" t="str">
        <f t="shared" si="77"/>
        <v/>
      </c>
      <c r="K808" s="24" t="str">
        <f>IF(B808="","",TRIM(IF(COUNTIF('Registru borderouri'!$B$5:$B$504,B808)=0,"Borderou inexistent în registru. ","")&amp;IF(AND(D808&lt;&gt;"",E808=""),"Cod necunoscut. ","")&amp;IF(N(G808)&lt;=0,"Lipsește cantitatea. ","")&amp;IF(AND(J808&lt;&gt;"",COUNTIF('Registru borderouri'!$B$5:$B$504,B808)&gt;0),IF(J808&lt;&gt;INDEX('Registru borderouri'!$H$5:$H$504,MATCH(B808,'Registru borderouri'!$B$5:$B$504,0)),"Produs de alt tip decât borderoul. ",""),"")))</f>
        <v/>
      </c>
    </row>
    <row r="809" spans="1:11" x14ac:dyDescent="0.2">
      <c r="A809" s="1" t="str">
        <f t="shared" si="72"/>
        <v/>
      </c>
      <c r="B809" s="21"/>
      <c r="C809" s="22" t="str">
        <f>IF(B809="","",COUNTIF(INDEX($B:$B,5):B809,B809))</f>
        <v/>
      </c>
      <c r="D809" s="21"/>
      <c r="E809" s="13" t="str">
        <f t="shared" si="73"/>
        <v/>
      </c>
      <c r="F809" s="22" t="str">
        <f t="shared" si="74"/>
        <v/>
      </c>
      <c r="G809" s="14"/>
      <c r="H809" s="15" t="str">
        <f t="shared" si="75"/>
        <v/>
      </c>
      <c r="I809" s="23" t="str">
        <f t="shared" si="76"/>
        <v/>
      </c>
      <c r="J809" s="13" t="str">
        <f t="shared" si="77"/>
        <v/>
      </c>
      <c r="K809" s="24" t="str">
        <f>IF(B809="","",TRIM(IF(COUNTIF('Registru borderouri'!$B$5:$B$504,B809)=0,"Borderou inexistent în registru. ","")&amp;IF(AND(D809&lt;&gt;"",E809=""),"Cod necunoscut. ","")&amp;IF(N(G809)&lt;=0,"Lipsește cantitatea. ","")&amp;IF(AND(J809&lt;&gt;"",COUNTIF('Registru borderouri'!$B$5:$B$504,B809)&gt;0),IF(J809&lt;&gt;INDEX('Registru borderouri'!$H$5:$H$504,MATCH(B809,'Registru borderouri'!$B$5:$B$504,0)),"Produs de alt tip decât borderoul. ",""),"")))</f>
        <v/>
      </c>
    </row>
    <row r="810" spans="1:11" x14ac:dyDescent="0.2">
      <c r="A810" s="1" t="str">
        <f t="shared" si="72"/>
        <v/>
      </c>
      <c r="B810" s="21"/>
      <c r="C810" s="22" t="str">
        <f>IF(B810="","",COUNTIF(INDEX($B:$B,5):B810,B810))</f>
        <v/>
      </c>
      <c r="D810" s="21"/>
      <c r="E810" s="13" t="str">
        <f t="shared" si="73"/>
        <v/>
      </c>
      <c r="F810" s="22" t="str">
        <f t="shared" si="74"/>
        <v/>
      </c>
      <c r="G810" s="14"/>
      <c r="H810" s="15" t="str">
        <f t="shared" si="75"/>
        <v/>
      </c>
      <c r="I810" s="23" t="str">
        <f t="shared" si="76"/>
        <v/>
      </c>
      <c r="J810" s="13" t="str">
        <f t="shared" si="77"/>
        <v/>
      </c>
      <c r="K810" s="24" t="str">
        <f>IF(B810="","",TRIM(IF(COUNTIF('Registru borderouri'!$B$5:$B$504,B810)=0,"Borderou inexistent în registru. ","")&amp;IF(AND(D810&lt;&gt;"",E810=""),"Cod necunoscut. ","")&amp;IF(N(G810)&lt;=0,"Lipsește cantitatea. ","")&amp;IF(AND(J810&lt;&gt;"",COUNTIF('Registru borderouri'!$B$5:$B$504,B810)&gt;0),IF(J810&lt;&gt;INDEX('Registru borderouri'!$H$5:$H$504,MATCH(B810,'Registru borderouri'!$B$5:$B$504,0)),"Produs de alt tip decât borderoul. ",""),"")))</f>
        <v/>
      </c>
    </row>
    <row r="811" spans="1:11" x14ac:dyDescent="0.2">
      <c r="A811" s="1" t="str">
        <f t="shared" si="72"/>
        <v/>
      </c>
      <c r="B811" s="21"/>
      <c r="C811" s="22" t="str">
        <f>IF(B811="","",COUNTIF(INDEX($B:$B,5):B811,B811))</f>
        <v/>
      </c>
      <c r="D811" s="21"/>
      <c r="E811" s="13" t="str">
        <f t="shared" si="73"/>
        <v/>
      </c>
      <c r="F811" s="22" t="str">
        <f t="shared" si="74"/>
        <v/>
      </c>
      <c r="G811" s="14"/>
      <c r="H811" s="15" t="str">
        <f t="shared" si="75"/>
        <v/>
      </c>
      <c r="I811" s="23" t="str">
        <f t="shared" si="76"/>
        <v/>
      </c>
      <c r="J811" s="13" t="str">
        <f t="shared" si="77"/>
        <v/>
      </c>
      <c r="K811" s="24" t="str">
        <f>IF(B811="","",TRIM(IF(COUNTIF('Registru borderouri'!$B$5:$B$504,B811)=0,"Borderou inexistent în registru. ","")&amp;IF(AND(D811&lt;&gt;"",E811=""),"Cod necunoscut. ","")&amp;IF(N(G811)&lt;=0,"Lipsește cantitatea. ","")&amp;IF(AND(J811&lt;&gt;"",COUNTIF('Registru borderouri'!$B$5:$B$504,B811)&gt;0),IF(J811&lt;&gt;INDEX('Registru borderouri'!$H$5:$H$504,MATCH(B811,'Registru borderouri'!$B$5:$B$504,0)),"Produs de alt tip decât borderoul. ",""),"")))</f>
        <v/>
      </c>
    </row>
    <row r="812" spans="1:11" x14ac:dyDescent="0.2">
      <c r="A812" s="1" t="str">
        <f t="shared" si="72"/>
        <v/>
      </c>
      <c r="B812" s="21"/>
      <c r="C812" s="22" t="str">
        <f>IF(B812="","",COUNTIF(INDEX($B:$B,5):B812,B812))</f>
        <v/>
      </c>
      <c r="D812" s="21"/>
      <c r="E812" s="13" t="str">
        <f t="shared" si="73"/>
        <v/>
      </c>
      <c r="F812" s="22" t="str">
        <f t="shared" si="74"/>
        <v/>
      </c>
      <c r="G812" s="14"/>
      <c r="H812" s="15" t="str">
        <f t="shared" si="75"/>
        <v/>
      </c>
      <c r="I812" s="23" t="str">
        <f t="shared" si="76"/>
        <v/>
      </c>
      <c r="J812" s="13" t="str">
        <f t="shared" si="77"/>
        <v/>
      </c>
      <c r="K812" s="24" t="str">
        <f>IF(B812="","",TRIM(IF(COUNTIF('Registru borderouri'!$B$5:$B$504,B812)=0,"Borderou inexistent în registru. ","")&amp;IF(AND(D812&lt;&gt;"",E812=""),"Cod necunoscut. ","")&amp;IF(N(G812)&lt;=0,"Lipsește cantitatea. ","")&amp;IF(AND(J812&lt;&gt;"",COUNTIF('Registru borderouri'!$B$5:$B$504,B812)&gt;0),IF(J812&lt;&gt;INDEX('Registru borderouri'!$H$5:$H$504,MATCH(B812,'Registru borderouri'!$B$5:$B$504,0)),"Produs de alt tip decât borderoul. ",""),"")))</f>
        <v/>
      </c>
    </row>
    <row r="813" spans="1:11" x14ac:dyDescent="0.2">
      <c r="A813" s="1" t="str">
        <f t="shared" si="72"/>
        <v/>
      </c>
      <c r="B813" s="21"/>
      <c r="C813" s="22" t="str">
        <f>IF(B813="","",COUNTIF(INDEX($B:$B,5):B813,B813))</f>
        <v/>
      </c>
      <c r="D813" s="21"/>
      <c r="E813" s="13" t="str">
        <f t="shared" si="73"/>
        <v/>
      </c>
      <c r="F813" s="22" t="str">
        <f t="shared" si="74"/>
        <v/>
      </c>
      <c r="G813" s="14"/>
      <c r="H813" s="15" t="str">
        <f t="shared" si="75"/>
        <v/>
      </c>
      <c r="I813" s="23" t="str">
        <f t="shared" si="76"/>
        <v/>
      </c>
      <c r="J813" s="13" t="str">
        <f t="shared" si="77"/>
        <v/>
      </c>
      <c r="K813" s="24" t="str">
        <f>IF(B813="","",TRIM(IF(COUNTIF('Registru borderouri'!$B$5:$B$504,B813)=0,"Borderou inexistent în registru. ","")&amp;IF(AND(D813&lt;&gt;"",E813=""),"Cod necunoscut. ","")&amp;IF(N(G813)&lt;=0,"Lipsește cantitatea. ","")&amp;IF(AND(J813&lt;&gt;"",COUNTIF('Registru borderouri'!$B$5:$B$504,B813)&gt;0),IF(J813&lt;&gt;INDEX('Registru borderouri'!$H$5:$H$504,MATCH(B813,'Registru borderouri'!$B$5:$B$504,0)),"Produs de alt tip decât borderoul. ",""),"")))</f>
        <v/>
      </c>
    </row>
    <row r="814" spans="1:11" x14ac:dyDescent="0.2">
      <c r="A814" s="1" t="str">
        <f t="shared" si="72"/>
        <v/>
      </c>
      <c r="B814" s="21"/>
      <c r="C814" s="22" t="str">
        <f>IF(B814="","",COUNTIF(INDEX($B:$B,5):B814,B814))</f>
        <v/>
      </c>
      <c r="D814" s="21"/>
      <c r="E814" s="13" t="str">
        <f t="shared" si="73"/>
        <v/>
      </c>
      <c r="F814" s="22" t="str">
        <f t="shared" si="74"/>
        <v/>
      </c>
      <c r="G814" s="14"/>
      <c r="H814" s="15" t="str">
        <f t="shared" si="75"/>
        <v/>
      </c>
      <c r="I814" s="23" t="str">
        <f t="shared" si="76"/>
        <v/>
      </c>
      <c r="J814" s="13" t="str">
        <f t="shared" si="77"/>
        <v/>
      </c>
      <c r="K814" s="24" t="str">
        <f>IF(B814="","",TRIM(IF(COUNTIF('Registru borderouri'!$B$5:$B$504,B814)=0,"Borderou inexistent în registru. ","")&amp;IF(AND(D814&lt;&gt;"",E814=""),"Cod necunoscut. ","")&amp;IF(N(G814)&lt;=0,"Lipsește cantitatea. ","")&amp;IF(AND(J814&lt;&gt;"",COUNTIF('Registru borderouri'!$B$5:$B$504,B814)&gt;0),IF(J814&lt;&gt;INDEX('Registru borderouri'!$H$5:$H$504,MATCH(B814,'Registru borderouri'!$B$5:$B$504,0)),"Produs de alt tip decât borderoul. ",""),"")))</f>
        <v/>
      </c>
    </row>
    <row r="815" spans="1:11" x14ac:dyDescent="0.2">
      <c r="A815" s="1" t="str">
        <f t="shared" si="72"/>
        <v/>
      </c>
      <c r="B815" s="21"/>
      <c r="C815" s="22" t="str">
        <f>IF(B815="","",COUNTIF(INDEX($B:$B,5):B815,B815))</f>
        <v/>
      </c>
      <c r="D815" s="21"/>
      <c r="E815" s="13" t="str">
        <f t="shared" si="73"/>
        <v/>
      </c>
      <c r="F815" s="22" t="str">
        <f t="shared" si="74"/>
        <v/>
      </c>
      <c r="G815" s="14"/>
      <c r="H815" s="15" t="str">
        <f t="shared" si="75"/>
        <v/>
      </c>
      <c r="I815" s="23" t="str">
        <f t="shared" si="76"/>
        <v/>
      </c>
      <c r="J815" s="13" t="str">
        <f t="shared" si="77"/>
        <v/>
      </c>
      <c r="K815" s="24" t="str">
        <f>IF(B815="","",TRIM(IF(COUNTIF('Registru borderouri'!$B$5:$B$504,B815)=0,"Borderou inexistent în registru. ","")&amp;IF(AND(D815&lt;&gt;"",E815=""),"Cod necunoscut. ","")&amp;IF(N(G815)&lt;=0,"Lipsește cantitatea. ","")&amp;IF(AND(J815&lt;&gt;"",COUNTIF('Registru borderouri'!$B$5:$B$504,B815)&gt;0),IF(J815&lt;&gt;INDEX('Registru borderouri'!$H$5:$H$504,MATCH(B815,'Registru borderouri'!$B$5:$B$504,0)),"Produs de alt tip decât borderoul. ",""),"")))</f>
        <v/>
      </c>
    </row>
    <row r="816" spans="1:11" x14ac:dyDescent="0.2">
      <c r="A816" s="1" t="str">
        <f t="shared" si="72"/>
        <v/>
      </c>
      <c r="B816" s="21"/>
      <c r="C816" s="22" t="str">
        <f>IF(B816="","",COUNTIF(INDEX($B:$B,5):B816,B816))</f>
        <v/>
      </c>
      <c r="D816" s="21"/>
      <c r="E816" s="13" t="str">
        <f t="shared" si="73"/>
        <v/>
      </c>
      <c r="F816" s="22" t="str">
        <f t="shared" si="74"/>
        <v/>
      </c>
      <c r="G816" s="14"/>
      <c r="H816" s="15" t="str">
        <f t="shared" si="75"/>
        <v/>
      </c>
      <c r="I816" s="23" t="str">
        <f t="shared" si="76"/>
        <v/>
      </c>
      <c r="J816" s="13" t="str">
        <f t="shared" si="77"/>
        <v/>
      </c>
      <c r="K816" s="24" t="str">
        <f>IF(B816="","",TRIM(IF(COUNTIF('Registru borderouri'!$B$5:$B$504,B816)=0,"Borderou inexistent în registru. ","")&amp;IF(AND(D816&lt;&gt;"",E816=""),"Cod necunoscut. ","")&amp;IF(N(G816)&lt;=0,"Lipsește cantitatea. ","")&amp;IF(AND(J816&lt;&gt;"",COUNTIF('Registru borderouri'!$B$5:$B$504,B816)&gt;0),IF(J816&lt;&gt;INDEX('Registru borderouri'!$H$5:$H$504,MATCH(B816,'Registru borderouri'!$B$5:$B$504,0)),"Produs de alt tip decât borderoul. ",""),"")))</f>
        <v/>
      </c>
    </row>
    <row r="817" spans="1:11" x14ac:dyDescent="0.2">
      <c r="A817" s="1" t="str">
        <f t="shared" si="72"/>
        <v/>
      </c>
      <c r="B817" s="21"/>
      <c r="C817" s="22" t="str">
        <f>IF(B817="","",COUNTIF(INDEX($B:$B,5):B817,B817))</f>
        <v/>
      </c>
      <c r="D817" s="21"/>
      <c r="E817" s="13" t="str">
        <f t="shared" si="73"/>
        <v/>
      </c>
      <c r="F817" s="22" t="str">
        <f t="shared" si="74"/>
        <v/>
      </c>
      <c r="G817" s="14"/>
      <c r="H817" s="15" t="str">
        <f t="shared" si="75"/>
        <v/>
      </c>
      <c r="I817" s="23" t="str">
        <f t="shared" si="76"/>
        <v/>
      </c>
      <c r="J817" s="13" t="str">
        <f t="shared" si="77"/>
        <v/>
      </c>
      <c r="K817" s="24" t="str">
        <f>IF(B817="","",TRIM(IF(COUNTIF('Registru borderouri'!$B$5:$B$504,B817)=0,"Borderou inexistent în registru. ","")&amp;IF(AND(D817&lt;&gt;"",E817=""),"Cod necunoscut. ","")&amp;IF(N(G817)&lt;=0,"Lipsește cantitatea. ","")&amp;IF(AND(J817&lt;&gt;"",COUNTIF('Registru borderouri'!$B$5:$B$504,B817)&gt;0),IF(J817&lt;&gt;INDEX('Registru borderouri'!$H$5:$H$504,MATCH(B817,'Registru borderouri'!$B$5:$B$504,0)),"Produs de alt tip decât borderoul. ",""),"")))</f>
        <v/>
      </c>
    </row>
    <row r="818" spans="1:11" x14ac:dyDescent="0.2">
      <c r="A818" s="1" t="str">
        <f t="shared" si="72"/>
        <v/>
      </c>
      <c r="B818" s="21"/>
      <c r="C818" s="22" t="str">
        <f>IF(B818="","",COUNTIF(INDEX($B:$B,5):B818,B818))</f>
        <v/>
      </c>
      <c r="D818" s="21"/>
      <c r="E818" s="13" t="str">
        <f t="shared" si="73"/>
        <v/>
      </c>
      <c r="F818" s="22" t="str">
        <f t="shared" si="74"/>
        <v/>
      </c>
      <c r="G818" s="14"/>
      <c r="H818" s="15" t="str">
        <f t="shared" si="75"/>
        <v/>
      </c>
      <c r="I818" s="23" t="str">
        <f t="shared" si="76"/>
        <v/>
      </c>
      <c r="J818" s="13" t="str">
        <f t="shared" si="77"/>
        <v/>
      </c>
      <c r="K818" s="24" t="str">
        <f>IF(B818="","",TRIM(IF(COUNTIF('Registru borderouri'!$B$5:$B$504,B818)=0,"Borderou inexistent în registru. ","")&amp;IF(AND(D818&lt;&gt;"",E818=""),"Cod necunoscut. ","")&amp;IF(N(G818)&lt;=0,"Lipsește cantitatea. ","")&amp;IF(AND(J818&lt;&gt;"",COUNTIF('Registru borderouri'!$B$5:$B$504,B818)&gt;0),IF(J818&lt;&gt;INDEX('Registru borderouri'!$H$5:$H$504,MATCH(B818,'Registru borderouri'!$B$5:$B$504,0)),"Produs de alt tip decât borderoul. ",""),"")))</f>
        <v/>
      </c>
    </row>
    <row r="819" spans="1:11" x14ac:dyDescent="0.2">
      <c r="A819" s="1" t="str">
        <f t="shared" si="72"/>
        <v/>
      </c>
      <c r="B819" s="21"/>
      <c r="C819" s="22" t="str">
        <f>IF(B819="","",COUNTIF(INDEX($B:$B,5):B819,B819))</f>
        <v/>
      </c>
      <c r="D819" s="21"/>
      <c r="E819" s="13" t="str">
        <f t="shared" si="73"/>
        <v/>
      </c>
      <c r="F819" s="22" t="str">
        <f t="shared" si="74"/>
        <v/>
      </c>
      <c r="G819" s="14"/>
      <c r="H819" s="15" t="str">
        <f t="shared" si="75"/>
        <v/>
      </c>
      <c r="I819" s="23" t="str">
        <f t="shared" si="76"/>
        <v/>
      </c>
      <c r="J819" s="13" t="str">
        <f t="shared" si="77"/>
        <v/>
      </c>
      <c r="K819" s="24" t="str">
        <f>IF(B819="","",TRIM(IF(COUNTIF('Registru borderouri'!$B$5:$B$504,B819)=0,"Borderou inexistent în registru. ","")&amp;IF(AND(D819&lt;&gt;"",E819=""),"Cod necunoscut. ","")&amp;IF(N(G819)&lt;=0,"Lipsește cantitatea. ","")&amp;IF(AND(J819&lt;&gt;"",COUNTIF('Registru borderouri'!$B$5:$B$504,B819)&gt;0),IF(J819&lt;&gt;INDEX('Registru borderouri'!$H$5:$H$504,MATCH(B819,'Registru borderouri'!$B$5:$B$504,0)),"Produs de alt tip decât borderoul. ",""),"")))</f>
        <v/>
      </c>
    </row>
    <row r="820" spans="1:11" x14ac:dyDescent="0.2">
      <c r="A820" s="1" t="str">
        <f t="shared" si="72"/>
        <v/>
      </c>
      <c r="B820" s="21"/>
      <c r="C820" s="22" t="str">
        <f>IF(B820="","",COUNTIF(INDEX($B:$B,5):B820,B820))</f>
        <v/>
      </c>
      <c r="D820" s="21"/>
      <c r="E820" s="13" t="str">
        <f t="shared" si="73"/>
        <v/>
      </c>
      <c r="F820" s="22" t="str">
        <f t="shared" si="74"/>
        <v/>
      </c>
      <c r="G820" s="14"/>
      <c r="H820" s="15" t="str">
        <f t="shared" si="75"/>
        <v/>
      </c>
      <c r="I820" s="23" t="str">
        <f t="shared" si="76"/>
        <v/>
      </c>
      <c r="J820" s="13" t="str">
        <f t="shared" si="77"/>
        <v/>
      </c>
      <c r="K820" s="24" t="str">
        <f>IF(B820="","",TRIM(IF(COUNTIF('Registru borderouri'!$B$5:$B$504,B820)=0,"Borderou inexistent în registru. ","")&amp;IF(AND(D820&lt;&gt;"",E820=""),"Cod necunoscut. ","")&amp;IF(N(G820)&lt;=0,"Lipsește cantitatea. ","")&amp;IF(AND(J820&lt;&gt;"",COUNTIF('Registru borderouri'!$B$5:$B$504,B820)&gt;0),IF(J820&lt;&gt;INDEX('Registru borderouri'!$H$5:$H$504,MATCH(B820,'Registru borderouri'!$B$5:$B$504,0)),"Produs de alt tip decât borderoul. ",""),"")))</f>
        <v/>
      </c>
    </row>
    <row r="821" spans="1:11" x14ac:dyDescent="0.2">
      <c r="A821" s="1" t="str">
        <f t="shared" si="72"/>
        <v/>
      </c>
      <c r="B821" s="21"/>
      <c r="C821" s="22" t="str">
        <f>IF(B821="","",COUNTIF(INDEX($B:$B,5):B821,B821))</f>
        <v/>
      </c>
      <c r="D821" s="21"/>
      <c r="E821" s="13" t="str">
        <f t="shared" si="73"/>
        <v/>
      </c>
      <c r="F821" s="22" t="str">
        <f t="shared" si="74"/>
        <v/>
      </c>
      <c r="G821" s="14"/>
      <c r="H821" s="15" t="str">
        <f t="shared" si="75"/>
        <v/>
      </c>
      <c r="I821" s="23" t="str">
        <f t="shared" si="76"/>
        <v/>
      </c>
      <c r="J821" s="13" t="str">
        <f t="shared" si="77"/>
        <v/>
      </c>
      <c r="K821" s="24" t="str">
        <f>IF(B821="","",TRIM(IF(COUNTIF('Registru borderouri'!$B$5:$B$504,B821)=0,"Borderou inexistent în registru. ","")&amp;IF(AND(D821&lt;&gt;"",E821=""),"Cod necunoscut. ","")&amp;IF(N(G821)&lt;=0,"Lipsește cantitatea. ","")&amp;IF(AND(J821&lt;&gt;"",COUNTIF('Registru borderouri'!$B$5:$B$504,B821)&gt;0),IF(J821&lt;&gt;INDEX('Registru borderouri'!$H$5:$H$504,MATCH(B821,'Registru borderouri'!$B$5:$B$504,0)),"Produs de alt tip decât borderoul. ",""),"")))</f>
        <v/>
      </c>
    </row>
    <row r="822" spans="1:11" x14ac:dyDescent="0.2">
      <c r="A822" s="1" t="str">
        <f t="shared" si="72"/>
        <v/>
      </c>
      <c r="B822" s="21"/>
      <c r="C822" s="22" t="str">
        <f>IF(B822="","",COUNTIF(INDEX($B:$B,5):B822,B822))</f>
        <v/>
      </c>
      <c r="D822" s="21"/>
      <c r="E822" s="13" t="str">
        <f t="shared" si="73"/>
        <v/>
      </c>
      <c r="F822" s="22" t="str">
        <f t="shared" si="74"/>
        <v/>
      </c>
      <c r="G822" s="14"/>
      <c r="H822" s="15" t="str">
        <f t="shared" si="75"/>
        <v/>
      </c>
      <c r="I822" s="23" t="str">
        <f t="shared" si="76"/>
        <v/>
      </c>
      <c r="J822" s="13" t="str">
        <f t="shared" si="77"/>
        <v/>
      </c>
      <c r="K822" s="24" t="str">
        <f>IF(B822="","",TRIM(IF(COUNTIF('Registru borderouri'!$B$5:$B$504,B822)=0,"Borderou inexistent în registru. ","")&amp;IF(AND(D822&lt;&gt;"",E822=""),"Cod necunoscut. ","")&amp;IF(N(G822)&lt;=0,"Lipsește cantitatea. ","")&amp;IF(AND(J822&lt;&gt;"",COUNTIF('Registru borderouri'!$B$5:$B$504,B822)&gt;0),IF(J822&lt;&gt;INDEX('Registru borderouri'!$H$5:$H$504,MATCH(B822,'Registru borderouri'!$B$5:$B$504,0)),"Produs de alt tip decât borderoul. ",""),"")))</f>
        <v/>
      </c>
    </row>
    <row r="823" spans="1:11" x14ac:dyDescent="0.2">
      <c r="A823" s="1" t="str">
        <f t="shared" si="72"/>
        <v/>
      </c>
      <c r="B823" s="21"/>
      <c r="C823" s="22" t="str">
        <f>IF(B823="","",COUNTIF(INDEX($B:$B,5):B823,B823))</f>
        <v/>
      </c>
      <c r="D823" s="21"/>
      <c r="E823" s="13" t="str">
        <f t="shared" si="73"/>
        <v/>
      </c>
      <c r="F823" s="22" t="str">
        <f t="shared" si="74"/>
        <v/>
      </c>
      <c r="G823" s="14"/>
      <c r="H823" s="15" t="str">
        <f t="shared" si="75"/>
        <v/>
      </c>
      <c r="I823" s="23" t="str">
        <f t="shared" si="76"/>
        <v/>
      </c>
      <c r="J823" s="13" t="str">
        <f t="shared" si="77"/>
        <v/>
      </c>
      <c r="K823" s="24" t="str">
        <f>IF(B823="","",TRIM(IF(COUNTIF('Registru borderouri'!$B$5:$B$504,B823)=0,"Borderou inexistent în registru. ","")&amp;IF(AND(D823&lt;&gt;"",E823=""),"Cod necunoscut. ","")&amp;IF(N(G823)&lt;=0,"Lipsește cantitatea. ","")&amp;IF(AND(J823&lt;&gt;"",COUNTIF('Registru borderouri'!$B$5:$B$504,B823)&gt;0),IF(J823&lt;&gt;INDEX('Registru borderouri'!$H$5:$H$504,MATCH(B823,'Registru borderouri'!$B$5:$B$504,0)),"Produs de alt tip decât borderoul. ",""),"")))</f>
        <v/>
      </c>
    </row>
    <row r="824" spans="1:11" x14ac:dyDescent="0.2">
      <c r="A824" s="1" t="str">
        <f t="shared" si="72"/>
        <v/>
      </c>
      <c r="B824" s="21"/>
      <c r="C824" s="22" t="str">
        <f>IF(B824="","",COUNTIF(INDEX($B:$B,5):B824,B824))</f>
        <v/>
      </c>
      <c r="D824" s="21"/>
      <c r="E824" s="13" t="str">
        <f t="shared" si="73"/>
        <v/>
      </c>
      <c r="F824" s="22" t="str">
        <f t="shared" si="74"/>
        <v/>
      </c>
      <c r="G824" s="14"/>
      <c r="H824" s="15" t="str">
        <f t="shared" si="75"/>
        <v/>
      </c>
      <c r="I824" s="23" t="str">
        <f t="shared" si="76"/>
        <v/>
      </c>
      <c r="J824" s="13" t="str">
        <f t="shared" si="77"/>
        <v/>
      </c>
      <c r="K824" s="24" t="str">
        <f>IF(B824="","",TRIM(IF(COUNTIF('Registru borderouri'!$B$5:$B$504,B824)=0,"Borderou inexistent în registru. ","")&amp;IF(AND(D824&lt;&gt;"",E824=""),"Cod necunoscut. ","")&amp;IF(N(G824)&lt;=0,"Lipsește cantitatea. ","")&amp;IF(AND(J824&lt;&gt;"",COUNTIF('Registru borderouri'!$B$5:$B$504,B824)&gt;0),IF(J824&lt;&gt;INDEX('Registru borderouri'!$H$5:$H$504,MATCH(B824,'Registru borderouri'!$B$5:$B$504,0)),"Produs de alt tip decât borderoul. ",""),"")))</f>
        <v/>
      </c>
    </row>
    <row r="825" spans="1:11" x14ac:dyDescent="0.2">
      <c r="A825" s="1" t="str">
        <f t="shared" si="72"/>
        <v/>
      </c>
      <c r="B825" s="21"/>
      <c r="C825" s="22" t="str">
        <f>IF(B825="","",COUNTIF(INDEX($B:$B,5):B825,B825))</f>
        <v/>
      </c>
      <c r="D825" s="21"/>
      <c r="E825" s="13" t="str">
        <f t="shared" si="73"/>
        <v/>
      </c>
      <c r="F825" s="22" t="str">
        <f t="shared" si="74"/>
        <v/>
      </c>
      <c r="G825" s="14"/>
      <c r="H825" s="15" t="str">
        <f t="shared" si="75"/>
        <v/>
      </c>
      <c r="I825" s="23" t="str">
        <f t="shared" si="76"/>
        <v/>
      </c>
      <c r="J825" s="13" t="str">
        <f t="shared" si="77"/>
        <v/>
      </c>
      <c r="K825" s="24" t="str">
        <f>IF(B825="","",TRIM(IF(COUNTIF('Registru borderouri'!$B$5:$B$504,B825)=0,"Borderou inexistent în registru. ","")&amp;IF(AND(D825&lt;&gt;"",E825=""),"Cod necunoscut. ","")&amp;IF(N(G825)&lt;=0,"Lipsește cantitatea. ","")&amp;IF(AND(J825&lt;&gt;"",COUNTIF('Registru borderouri'!$B$5:$B$504,B825)&gt;0),IF(J825&lt;&gt;INDEX('Registru borderouri'!$H$5:$H$504,MATCH(B825,'Registru borderouri'!$B$5:$B$504,0)),"Produs de alt tip decât borderoul. ",""),"")))</f>
        <v/>
      </c>
    </row>
    <row r="826" spans="1:11" x14ac:dyDescent="0.2">
      <c r="A826" s="1" t="str">
        <f t="shared" si="72"/>
        <v/>
      </c>
      <c r="B826" s="21"/>
      <c r="C826" s="22" t="str">
        <f>IF(B826="","",COUNTIF(INDEX($B:$B,5):B826,B826))</f>
        <v/>
      </c>
      <c r="D826" s="21"/>
      <c r="E826" s="13" t="str">
        <f t="shared" si="73"/>
        <v/>
      </c>
      <c r="F826" s="22" t="str">
        <f t="shared" si="74"/>
        <v/>
      </c>
      <c r="G826" s="14"/>
      <c r="H826" s="15" t="str">
        <f t="shared" si="75"/>
        <v/>
      </c>
      <c r="I826" s="23" t="str">
        <f t="shared" si="76"/>
        <v/>
      </c>
      <c r="J826" s="13" t="str">
        <f t="shared" si="77"/>
        <v/>
      </c>
      <c r="K826" s="24" t="str">
        <f>IF(B826="","",TRIM(IF(COUNTIF('Registru borderouri'!$B$5:$B$504,B826)=0,"Borderou inexistent în registru. ","")&amp;IF(AND(D826&lt;&gt;"",E826=""),"Cod necunoscut. ","")&amp;IF(N(G826)&lt;=0,"Lipsește cantitatea. ","")&amp;IF(AND(J826&lt;&gt;"",COUNTIF('Registru borderouri'!$B$5:$B$504,B826)&gt;0),IF(J826&lt;&gt;INDEX('Registru borderouri'!$H$5:$H$504,MATCH(B826,'Registru borderouri'!$B$5:$B$504,0)),"Produs de alt tip decât borderoul. ",""),"")))</f>
        <v/>
      </c>
    </row>
    <row r="827" spans="1:11" x14ac:dyDescent="0.2">
      <c r="A827" s="1" t="str">
        <f t="shared" si="72"/>
        <v/>
      </c>
      <c r="B827" s="21"/>
      <c r="C827" s="22" t="str">
        <f>IF(B827="","",COUNTIF(INDEX($B:$B,5):B827,B827))</f>
        <v/>
      </c>
      <c r="D827" s="21"/>
      <c r="E827" s="13" t="str">
        <f t="shared" si="73"/>
        <v/>
      </c>
      <c r="F827" s="22" t="str">
        <f t="shared" si="74"/>
        <v/>
      </c>
      <c r="G827" s="14"/>
      <c r="H827" s="15" t="str">
        <f t="shared" si="75"/>
        <v/>
      </c>
      <c r="I827" s="23" t="str">
        <f t="shared" si="76"/>
        <v/>
      </c>
      <c r="J827" s="13" t="str">
        <f t="shared" si="77"/>
        <v/>
      </c>
      <c r="K827" s="24" t="str">
        <f>IF(B827="","",TRIM(IF(COUNTIF('Registru borderouri'!$B$5:$B$504,B827)=0,"Borderou inexistent în registru. ","")&amp;IF(AND(D827&lt;&gt;"",E827=""),"Cod necunoscut. ","")&amp;IF(N(G827)&lt;=0,"Lipsește cantitatea. ","")&amp;IF(AND(J827&lt;&gt;"",COUNTIF('Registru borderouri'!$B$5:$B$504,B827)&gt;0),IF(J827&lt;&gt;INDEX('Registru borderouri'!$H$5:$H$504,MATCH(B827,'Registru borderouri'!$B$5:$B$504,0)),"Produs de alt tip decât borderoul. ",""),"")))</f>
        <v/>
      </c>
    </row>
    <row r="828" spans="1:11" x14ac:dyDescent="0.2">
      <c r="A828" s="1" t="str">
        <f t="shared" si="72"/>
        <v/>
      </c>
      <c r="B828" s="21"/>
      <c r="C828" s="22" t="str">
        <f>IF(B828="","",COUNTIF(INDEX($B:$B,5):B828,B828))</f>
        <v/>
      </c>
      <c r="D828" s="21"/>
      <c r="E828" s="13" t="str">
        <f t="shared" si="73"/>
        <v/>
      </c>
      <c r="F828" s="22" t="str">
        <f t="shared" si="74"/>
        <v/>
      </c>
      <c r="G828" s="14"/>
      <c r="H828" s="15" t="str">
        <f t="shared" si="75"/>
        <v/>
      </c>
      <c r="I828" s="23" t="str">
        <f t="shared" si="76"/>
        <v/>
      </c>
      <c r="J828" s="13" t="str">
        <f t="shared" si="77"/>
        <v/>
      </c>
      <c r="K828" s="24" t="str">
        <f>IF(B828="","",TRIM(IF(COUNTIF('Registru borderouri'!$B$5:$B$504,B828)=0,"Borderou inexistent în registru. ","")&amp;IF(AND(D828&lt;&gt;"",E828=""),"Cod necunoscut. ","")&amp;IF(N(G828)&lt;=0,"Lipsește cantitatea. ","")&amp;IF(AND(J828&lt;&gt;"",COUNTIF('Registru borderouri'!$B$5:$B$504,B828)&gt;0),IF(J828&lt;&gt;INDEX('Registru borderouri'!$H$5:$H$504,MATCH(B828,'Registru borderouri'!$B$5:$B$504,0)),"Produs de alt tip decât borderoul. ",""),"")))</f>
        <v/>
      </c>
    </row>
    <row r="829" spans="1:11" x14ac:dyDescent="0.2">
      <c r="A829" s="1" t="str">
        <f t="shared" si="72"/>
        <v/>
      </c>
      <c r="B829" s="21"/>
      <c r="C829" s="22" t="str">
        <f>IF(B829="","",COUNTIF(INDEX($B:$B,5):B829,B829))</f>
        <v/>
      </c>
      <c r="D829" s="21"/>
      <c r="E829" s="13" t="str">
        <f t="shared" si="73"/>
        <v/>
      </c>
      <c r="F829" s="22" t="str">
        <f t="shared" si="74"/>
        <v/>
      </c>
      <c r="G829" s="14"/>
      <c r="H829" s="15" t="str">
        <f t="shared" si="75"/>
        <v/>
      </c>
      <c r="I829" s="23" t="str">
        <f t="shared" si="76"/>
        <v/>
      </c>
      <c r="J829" s="13" t="str">
        <f t="shared" si="77"/>
        <v/>
      </c>
      <c r="K829" s="24" t="str">
        <f>IF(B829="","",TRIM(IF(COUNTIF('Registru borderouri'!$B$5:$B$504,B829)=0,"Borderou inexistent în registru. ","")&amp;IF(AND(D829&lt;&gt;"",E829=""),"Cod necunoscut. ","")&amp;IF(N(G829)&lt;=0,"Lipsește cantitatea. ","")&amp;IF(AND(J829&lt;&gt;"",COUNTIF('Registru borderouri'!$B$5:$B$504,B829)&gt;0),IF(J829&lt;&gt;INDEX('Registru borderouri'!$H$5:$H$504,MATCH(B829,'Registru borderouri'!$B$5:$B$504,0)),"Produs de alt tip decât borderoul. ",""),"")))</f>
        <v/>
      </c>
    </row>
    <row r="830" spans="1:11" x14ac:dyDescent="0.2">
      <c r="A830" s="1" t="str">
        <f t="shared" si="72"/>
        <v/>
      </c>
      <c r="B830" s="21"/>
      <c r="C830" s="22" t="str">
        <f>IF(B830="","",COUNTIF(INDEX($B:$B,5):B830,B830))</f>
        <v/>
      </c>
      <c r="D830" s="21"/>
      <c r="E830" s="13" t="str">
        <f t="shared" si="73"/>
        <v/>
      </c>
      <c r="F830" s="22" t="str">
        <f t="shared" si="74"/>
        <v/>
      </c>
      <c r="G830" s="14"/>
      <c r="H830" s="15" t="str">
        <f t="shared" si="75"/>
        <v/>
      </c>
      <c r="I830" s="23" t="str">
        <f t="shared" si="76"/>
        <v/>
      </c>
      <c r="J830" s="13" t="str">
        <f t="shared" si="77"/>
        <v/>
      </c>
      <c r="K830" s="24" t="str">
        <f>IF(B830="","",TRIM(IF(COUNTIF('Registru borderouri'!$B$5:$B$504,B830)=0,"Borderou inexistent în registru. ","")&amp;IF(AND(D830&lt;&gt;"",E830=""),"Cod necunoscut. ","")&amp;IF(N(G830)&lt;=0,"Lipsește cantitatea. ","")&amp;IF(AND(J830&lt;&gt;"",COUNTIF('Registru borderouri'!$B$5:$B$504,B830)&gt;0),IF(J830&lt;&gt;INDEX('Registru borderouri'!$H$5:$H$504,MATCH(B830,'Registru borderouri'!$B$5:$B$504,0)),"Produs de alt tip decât borderoul. ",""),"")))</f>
        <v/>
      </c>
    </row>
    <row r="831" spans="1:11" x14ac:dyDescent="0.2">
      <c r="A831" s="1" t="str">
        <f t="shared" si="72"/>
        <v/>
      </c>
      <c r="B831" s="21"/>
      <c r="C831" s="22" t="str">
        <f>IF(B831="","",COUNTIF(INDEX($B:$B,5):B831,B831))</f>
        <v/>
      </c>
      <c r="D831" s="21"/>
      <c r="E831" s="13" t="str">
        <f t="shared" si="73"/>
        <v/>
      </c>
      <c r="F831" s="22" t="str">
        <f t="shared" si="74"/>
        <v/>
      </c>
      <c r="G831" s="14"/>
      <c r="H831" s="15" t="str">
        <f t="shared" si="75"/>
        <v/>
      </c>
      <c r="I831" s="23" t="str">
        <f t="shared" si="76"/>
        <v/>
      </c>
      <c r="J831" s="13" t="str">
        <f t="shared" si="77"/>
        <v/>
      </c>
      <c r="K831" s="24" t="str">
        <f>IF(B831="","",TRIM(IF(COUNTIF('Registru borderouri'!$B$5:$B$504,B831)=0,"Borderou inexistent în registru. ","")&amp;IF(AND(D831&lt;&gt;"",E831=""),"Cod necunoscut. ","")&amp;IF(N(G831)&lt;=0,"Lipsește cantitatea. ","")&amp;IF(AND(J831&lt;&gt;"",COUNTIF('Registru borderouri'!$B$5:$B$504,B831)&gt;0),IF(J831&lt;&gt;INDEX('Registru borderouri'!$H$5:$H$504,MATCH(B831,'Registru borderouri'!$B$5:$B$504,0)),"Produs de alt tip decât borderoul. ",""),"")))</f>
        <v/>
      </c>
    </row>
    <row r="832" spans="1:11" x14ac:dyDescent="0.2">
      <c r="A832" s="1" t="str">
        <f t="shared" si="72"/>
        <v/>
      </c>
      <c r="B832" s="21"/>
      <c r="C832" s="22" t="str">
        <f>IF(B832="","",COUNTIF(INDEX($B:$B,5):B832,B832))</f>
        <v/>
      </c>
      <c r="D832" s="21"/>
      <c r="E832" s="13" t="str">
        <f t="shared" si="73"/>
        <v/>
      </c>
      <c r="F832" s="22" t="str">
        <f t="shared" si="74"/>
        <v/>
      </c>
      <c r="G832" s="14"/>
      <c r="H832" s="15" t="str">
        <f t="shared" si="75"/>
        <v/>
      </c>
      <c r="I832" s="23" t="str">
        <f t="shared" si="76"/>
        <v/>
      </c>
      <c r="J832" s="13" t="str">
        <f t="shared" si="77"/>
        <v/>
      </c>
      <c r="K832" s="24" t="str">
        <f>IF(B832="","",TRIM(IF(COUNTIF('Registru borderouri'!$B$5:$B$504,B832)=0,"Borderou inexistent în registru. ","")&amp;IF(AND(D832&lt;&gt;"",E832=""),"Cod necunoscut. ","")&amp;IF(N(G832)&lt;=0,"Lipsește cantitatea. ","")&amp;IF(AND(J832&lt;&gt;"",COUNTIF('Registru borderouri'!$B$5:$B$504,B832)&gt;0),IF(J832&lt;&gt;INDEX('Registru borderouri'!$H$5:$H$504,MATCH(B832,'Registru borderouri'!$B$5:$B$504,0)),"Produs de alt tip decât borderoul. ",""),"")))</f>
        <v/>
      </c>
    </row>
    <row r="833" spans="1:11" x14ac:dyDescent="0.2">
      <c r="A833" s="1" t="str">
        <f t="shared" si="72"/>
        <v/>
      </c>
      <c r="B833" s="21"/>
      <c r="C833" s="22" t="str">
        <f>IF(B833="","",COUNTIF(INDEX($B:$B,5):B833,B833))</f>
        <v/>
      </c>
      <c r="D833" s="21"/>
      <c r="E833" s="13" t="str">
        <f t="shared" si="73"/>
        <v/>
      </c>
      <c r="F833" s="22" t="str">
        <f t="shared" si="74"/>
        <v/>
      </c>
      <c r="G833" s="14"/>
      <c r="H833" s="15" t="str">
        <f t="shared" si="75"/>
        <v/>
      </c>
      <c r="I833" s="23" t="str">
        <f t="shared" si="76"/>
        <v/>
      </c>
      <c r="J833" s="13" t="str">
        <f t="shared" si="77"/>
        <v/>
      </c>
      <c r="K833" s="24" t="str">
        <f>IF(B833="","",TRIM(IF(COUNTIF('Registru borderouri'!$B$5:$B$504,B833)=0,"Borderou inexistent în registru. ","")&amp;IF(AND(D833&lt;&gt;"",E833=""),"Cod necunoscut. ","")&amp;IF(N(G833)&lt;=0,"Lipsește cantitatea. ","")&amp;IF(AND(J833&lt;&gt;"",COUNTIF('Registru borderouri'!$B$5:$B$504,B833)&gt;0),IF(J833&lt;&gt;INDEX('Registru borderouri'!$H$5:$H$504,MATCH(B833,'Registru borderouri'!$B$5:$B$504,0)),"Produs de alt tip decât borderoul. ",""),"")))</f>
        <v/>
      </c>
    </row>
    <row r="834" spans="1:11" x14ac:dyDescent="0.2">
      <c r="A834" s="1" t="str">
        <f t="shared" si="72"/>
        <v/>
      </c>
      <c r="B834" s="21"/>
      <c r="C834" s="22" t="str">
        <f>IF(B834="","",COUNTIF(INDEX($B:$B,5):B834,B834))</f>
        <v/>
      </c>
      <c r="D834" s="21"/>
      <c r="E834" s="13" t="str">
        <f t="shared" si="73"/>
        <v/>
      </c>
      <c r="F834" s="22" t="str">
        <f t="shared" si="74"/>
        <v/>
      </c>
      <c r="G834" s="14"/>
      <c r="H834" s="15" t="str">
        <f t="shared" si="75"/>
        <v/>
      </c>
      <c r="I834" s="23" t="str">
        <f t="shared" si="76"/>
        <v/>
      </c>
      <c r="J834" s="13" t="str">
        <f t="shared" si="77"/>
        <v/>
      </c>
      <c r="K834" s="24" t="str">
        <f>IF(B834="","",TRIM(IF(COUNTIF('Registru borderouri'!$B$5:$B$504,B834)=0,"Borderou inexistent în registru. ","")&amp;IF(AND(D834&lt;&gt;"",E834=""),"Cod necunoscut. ","")&amp;IF(N(G834)&lt;=0,"Lipsește cantitatea. ","")&amp;IF(AND(J834&lt;&gt;"",COUNTIF('Registru borderouri'!$B$5:$B$504,B834)&gt;0),IF(J834&lt;&gt;INDEX('Registru borderouri'!$H$5:$H$504,MATCH(B834,'Registru borderouri'!$B$5:$B$504,0)),"Produs de alt tip decât borderoul. ",""),"")))</f>
        <v/>
      </c>
    </row>
    <row r="835" spans="1:11" x14ac:dyDescent="0.2">
      <c r="A835" s="1" t="str">
        <f t="shared" si="72"/>
        <v/>
      </c>
      <c r="B835" s="21"/>
      <c r="C835" s="22" t="str">
        <f>IF(B835="","",COUNTIF(INDEX($B:$B,5):B835,B835))</f>
        <v/>
      </c>
      <c r="D835" s="21"/>
      <c r="E835" s="13" t="str">
        <f t="shared" si="73"/>
        <v/>
      </c>
      <c r="F835" s="22" t="str">
        <f t="shared" si="74"/>
        <v/>
      </c>
      <c r="G835" s="14"/>
      <c r="H835" s="15" t="str">
        <f t="shared" si="75"/>
        <v/>
      </c>
      <c r="I835" s="23" t="str">
        <f t="shared" si="76"/>
        <v/>
      </c>
      <c r="J835" s="13" t="str">
        <f t="shared" si="77"/>
        <v/>
      </c>
      <c r="K835" s="24" t="str">
        <f>IF(B835="","",TRIM(IF(COUNTIF('Registru borderouri'!$B$5:$B$504,B835)=0,"Borderou inexistent în registru. ","")&amp;IF(AND(D835&lt;&gt;"",E835=""),"Cod necunoscut. ","")&amp;IF(N(G835)&lt;=0,"Lipsește cantitatea. ","")&amp;IF(AND(J835&lt;&gt;"",COUNTIF('Registru borderouri'!$B$5:$B$504,B835)&gt;0),IF(J835&lt;&gt;INDEX('Registru borderouri'!$H$5:$H$504,MATCH(B835,'Registru borderouri'!$B$5:$B$504,0)),"Produs de alt tip decât borderoul. ",""),"")))</f>
        <v/>
      </c>
    </row>
    <row r="836" spans="1:11" x14ac:dyDescent="0.2">
      <c r="A836" s="1" t="str">
        <f t="shared" si="72"/>
        <v/>
      </c>
      <c r="B836" s="21"/>
      <c r="C836" s="22" t="str">
        <f>IF(B836="","",COUNTIF(INDEX($B:$B,5):B836,B836))</f>
        <v/>
      </c>
      <c r="D836" s="21"/>
      <c r="E836" s="13" t="str">
        <f t="shared" si="73"/>
        <v/>
      </c>
      <c r="F836" s="22" t="str">
        <f t="shared" si="74"/>
        <v/>
      </c>
      <c r="G836" s="14"/>
      <c r="H836" s="15" t="str">
        <f t="shared" si="75"/>
        <v/>
      </c>
      <c r="I836" s="23" t="str">
        <f t="shared" si="76"/>
        <v/>
      </c>
      <c r="J836" s="13" t="str">
        <f t="shared" si="77"/>
        <v/>
      </c>
      <c r="K836" s="24" t="str">
        <f>IF(B836="","",TRIM(IF(COUNTIF('Registru borderouri'!$B$5:$B$504,B836)=0,"Borderou inexistent în registru. ","")&amp;IF(AND(D836&lt;&gt;"",E836=""),"Cod necunoscut. ","")&amp;IF(N(G836)&lt;=0,"Lipsește cantitatea. ","")&amp;IF(AND(J836&lt;&gt;"",COUNTIF('Registru borderouri'!$B$5:$B$504,B836)&gt;0),IF(J836&lt;&gt;INDEX('Registru borderouri'!$H$5:$H$504,MATCH(B836,'Registru borderouri'!$B$5:$B$504,0)),"Produs de alt tip decât borderoul. ",""),"")))</f>
        <v/>
      </c>
    </row>
    <row r="837" spans="1:11" x14ac:dyDescent="0.2">
      <c r="A837" s="1" t="str">
        <f t="shared" ref="A837:A900" si="78">IF(B837="","",B837&amp;"|"&amp;C837)</f>
        <v/>
      </c>
      <c r="B837" s="21"/>
      <c r="C837" s="22" t="str">
        <f>IF(B837="","",COUNTIF(INDEX($B:$B,5):B837,B837))</f>
        <v/>
      </c>
      <c r="D837" s="21"/>
      <c r="E837" s="13" t="str">
        <f t="shared" ref="E837:E900" si="79">IF(D837="","",IFERROR(VLOOKUP(D837,Catalog,2,FALSE),""))</f>
        <v/>
      </c>
      <c r="F837" s="22" t="str">
        <f t="shared" ref="F837:F900" si="80">IF(D837="","",IFERROR(VLOOKUP(D837,Catalog,3,FALSE),""))</f>
        <v/>
      </c>
      <c r="G837" s="14"/>
      <c r="H837" s="15" t="str">
        <f t="shared" ref="H837:H900" si="81">IF(D837="","",IFERROR(VLOOKUP(D837,Catalog,4,FALSE),""))</f>
        <v/>
      </c>
      <c r="I837" s="23" t="str">
        <f t="shared" ref="I837:I900" si="82">IF(OR(N(G837)=0,N(H837)=0),"",ROUND(G837*H837,2))</f>
        <v/>
      </c>
      <c r="J837" s="13" t="str">
        <f t="shared" ref="J837:J900" si="83">IF(D837="","",IFERROR(VLOOKUP(D837,Catalog,5,FALSE),""))</f>
        <v/>
      </c>
      <c r="K837" s="24" t="str">
        <f>IF(B837="","",TRIM(IF(COUNTIF('Registru borderouri'!$B$5:$B$504,B837)=0,"Borderou inexistent în registru. ","")&amp;IF(AND(D837&lt;&gt;"",E837=""),"Cod necunoscut. ","")&amp;IF(N(G837)&lt;=0,"Lipsește cantitatea. ","")&amp;IF(AND(J837&lt;&gt;"",COUNTIF('Registru borderouri'!$B$5:$B$504,B837)&gt;0),IF(J837&lt;&gt;INDEX('Registru borderouri'!$H$5:$H$504,MATCH(B837,'Registru borderouri'!$B$5:$B$504,0)),"Produs de alt tip decât borderoul. ",""),"")))</f>
        <v/>
      </c>
    </row>
    <row r="838" spans="1:11" x14ac:dyDescent="0.2">
      <c r="A838" s="1" t="str">
        <f t="shared" si="78"/>
        <v/>
      </c>
      <c r="B838" s="21"/>
      <c r="C838" s="22" t="str">
        <f>IF(B838="","",COUNTIF(INDEX($B:$B,5):B838,B838))</f>
        <v/>
      </c>
      <c r="D838" s="21"/>
      <c r="E838" s="13" t="str">
        <f t="shared" si="79"/>
        <v/>
      </c>
      <c r="F838" s="22" t="str">
        <f t="shared" si="80"/>
        <v/>
      </c>
      <c r="G838" s="14"/>
      <c r="H838" s="15" t="str">
        <f t="shared" si="81"/>
        <v/>
      </c>
      <c r="I838" s="23" t="str">
        <f t="shared" si="82"/>
        <v/>
      </c>
      <c r="J838" s="13" t="str">
        <f t="shared" si="83"/>
        <v/>
      </c>
      <c r="K838" s="24" t="str">
        <f>IF(B838="","",TRIM(IF(COUNTIF('Registru borderouri'!$B$5:$B$504,B838)=0,"Borderou inexistent în registru. ","")&amp;IF(AND(D838&lt;&gt;"",E838=""),"Cod necunoscut. ","")&amp;IF(N(G838)&lt;=0,"Lipsește cantitatea. ","")&amp;IF(AND(J838&lt;&gt;"",COUNTIF('Registru borderouri'!$B$5:$B$504,B838)&gt;0),IF(J838&lt;&gt;INDEX('Registru borderouri'!$H$5:$H$504,MATCH(B838,'Registru borderouri'!$B$5:$B$504,0)),"Produs de alt tip decât borderoul. ",""),"")))</f>
        <v/>
      </c>
    </row>
    <row r="839" spans="1:11" x14ac:dyDescent="0.2">
      <c r="A839" s="1" t="str">
        <f t="shared" si="78"/>
        <v/>
      </c>
      <c r="B839" s="21"/>
      <c r="C839" s="22" t="str">
        <f>IF(B839="","",COUNTIF(INDEX($B:$B,5):B839,B839))</f>
        <v/>
      </c>
      <c r="D839" s="21"/>
      <c r="E839" s="13" t="str">
        <f t="shared" si="79"/>
        <v/>
      </c>
      <c r="F839" s="22" t="str">
        <f t="shared" si="80"/>
        <v/>
      </c>
      <c r="G839" s="14"/>
      <c r="H839" s="15" t="str">
        <f t="shared" si="81"/>
        <v/>
      </c>
      <c r="I839" s="23" t="str">
        <f t="shared" si="82"/>
        <v/>
      </c>
      <c r="J839" s="13" t="str">
        <f t="shared" si="83"/>
        <v/>
      </c>
      <c r="K839" s="24" t="str">
        <f>IF(B839="","",TRIM(IF(COUNTIF('Registru borderouri'!$B$5:$B$504,B839)=0,"Borderou inexistent în registru. ","")&amp;IF(AND(D839&lt;&gt;"",E839=""),"Cod necunoscut. ","")&amp;IF(N(G839)&lt;=0,"Lipsește cantitatea. ","")&amp;IF(AND(J839&lt;&gt;"",COUNTIF('Registru borderouri'!$B$5:$B$504,B839)&gt;0),IF(J839&lt;&gt;INDEX('Registru borderouri'!$H$5:$H$504,MATCH(B839,'Registru borderouri'!$B$5:$B$504,0)),"Produs de alt tip decât borderoul. ",""),"")))</f>
        <v/>
      </c>
    </row>
    <row r="840" spans="1:11" x14ac:dyDescent="0.2">
      <c r="A840" s="1" t="str">
        <f t="shared" si="78"/>
        <v/>
      </c>
      <c r="B840" s="21"/>
      <c r="C840" s="22" t="str">
        <f>IF(B840="","",COUNTIF(INDEX($B:$B,5):B840,B840))</f>
        <v/>
      </c>
      <c r="D840" s="21"/>
      <c r="E840" s="13" t="str">
        <f t="shared" si="79"/>
        <v/>
      </c>
      <c r="F840" s="22" t="str">
        <f t="shared" si="80"/>
        <v/>
      </c>
      <c r="G840" s="14"/>
      <c r="H840" s="15" t="str">
        <f t="shared" si="81"/>
        <v/>
      </c>
      <c r="I840" s="23" t="str">
        <f t="shared" si="82"/>
        <v/>
      </c>
      <c r="J840" s="13" t="str">
        <f t="shared" si="83"/>
        <v/>
      </c>
      <c r="K840" s="24" t="str">
        <f>IF(B840="","",TRIM(IF(COUNTIF('Registru borderouri'!$B$5:$B$504,B840)=0,"Borderou inexistent în registru. ","")&amp;IF(AND(D840&lt;&gt;"",E840=""),"Cod necunoscut. ","")&amp;IF(N(G840)&lt;=0,"Lipsește cantitatea. ","")&amp;IF(AND(J840&lt;&gt;"",COUNTIF('Registru borderouri'!$B$5:$B$504,B840)&gt;0),IF(J840&lt;&gt;INDEX('Registru borderouri'!$H$5:$H$504,MATCH(B840,'Registru borderouri'!$B$5:$B$504,0)),"Produs de alt tip decât borderoul. ",""),"")))</f>
        <v/>
      </c>
    </row>
    <row r="841" spans="1:11" x14ac:dyDescent="0.2">
      <c r="A841" s="1" t="str">
        <f t="shared" si="78"/>
        <v/>
      </c>
      <c r="B841" s="21"/>
      <c r="C841" s="22" t="str">
        <f>IF(B841="","",COUNTIF(INDEX($B:$B,5):B841,B841))</f>
        <v/>
      </c>
      <c r="D841" s="21"/>
      <c r="E841" s="13" t="str">
        <f t="shared" si="79"/>
        <v/>
      </c>
      <c r="F841" s="22" t="str">
        <f t="shared" si="80"/>
        <v/>
      </c>
      <c r="G841" s="14"/>
      <c r="H841" s="15" t="str">
        <f t="shared" si="81"/>
        <v/>
      </c>
      <c r="I841" s="23" t="str">
        <f t="shared" si="82"/>
        <v/>
      </c>
      <c r="J841" s="13" t="str">
        <f t="shared" si="83"/>
        <v/>
      </c>
      <c r="K841" s="24" t="str">
        <f>IF(B841="","",TRIM(IF(COUNTIF('Registru borderouri'!$B$5:$B$504,B841)=0,"Borderou inexistent în registru. ","")&amp;IF(AND(D841&lt;&gt;"",E841=""),"Cod necunoscut. ","")&amp;IF(N(G841)&lt;=0,"Lipsește cantitatea. ","")&amp;IF(AND(J841&lt;&gt;"",COUNTIF('Registru borderouri'!$B$5:$B$504,B841)&gt;0),IF(J841&lt;&gt;INDEX('Registru borderouri'!$H$5:$H$504,MATCH(B841,'Registru borderouri'!$B$5:$B$504,0)),"Produs de alt tip decât borderoul. ",""),"")))</f>
        <v/>
      </c>
    </row>
    <row r="842" spans="1:11" x14ac:dyDescent="0.2">
      <c r="A842" s="1" t="str">
        <f t="shared" si="78"/>
        <v/>
      </c>
      <c r="B842" s="21"/>
      <c r="C842" s="22" t="str">
        <f>IF(B842="","",COUNTIF(INDEX($B:$B,5):B842,B842))</f>
        <v/>
      </c>
      <c r="D842" s="21"/>
      <c r="E842" s="13" t="str">
        <f t="shared" si="79"/>
        <v/>
      </c>
      <c r="F842" s="22" t="str">
        <f t="shared" si="80"/>
        <v/>
      </c>
      <c r="G842" s="14"/>
      <c r="H842" s="15" t="str">
        <f t="shared" si="81"/>
        <v/>
      </c>
      <c r="I842" s="23" t="str">
        <f t="shared" si="82"/>
        <v/>
      </c>
      <c r="J842" s="13" t="str">
        <f t="shared" si="83"/>
        <v/>
      </c>
      <c r="K842" s="24" t="str">
        <f>IF(B842="","",TRIM(IF(COUNTIF('Registru borderouri'!$B$5:$B$504,B842)=0,"Borderou inexistent în registru. ","")&amp;IF(AND(D842&lt;&gt;"",E842=""),"Cod necunoscut. ","")&amp;IF(N(G842)&lt;=0,"Lipsește cantitatea. ","")&amp;IF(AND(J842&lt;&gt;"",COUNTIF('Registru borderouri'!$B$5:$B$504,B842)&gt;0),IF(J842&lt;&gt;INDEX('Registru borderouri'!$H$5:$H$504,MATCH(B842,'Registru borderouri'!$B$5:$B$504,0)),"Produs de alt tip decât borderoul. ",""),"")))</f>
        <v/>
      </c>
    </row>
    <row r="843" spans="1:11" x14ac:dyDescent="0.2">
      <c r="A843" s="1" t="str">
        <f t="shared" si="78"/>
        <v/>
      </c>
      <c r="B843" s="21"/>
      <c r="C843" s="22" t="str">
        <f>IF(B843="","",COUNTIF(INDEX($B:$B,5):B843,B843))</f>
        <v/>
      </c>
      <c r="D843" s="21"/>
      <c r="E843" s="13" t="str">
        <f t="shared" si="79"/>
        <v/>
      </c>
      <c r="F843" s="22" t="str">
        <f t="shared" si="80"/>
        <v/>
      </c>
      <c r="G843" s="14"/>
      <c r="H843" s="15" t="str">
        <f t="shared" si="81"/>
        <v/>
      </c>
      <c r="I843" s="23" t="str">
        <f t="shared" si="82"/>
        <v/>
      </c>
      <c r="J843" s="13" t="str">
        <f t="shared" si="83"/>
        <v/>
      </c>
      <c r="K843" s="24" t="str">
        <f>IF(B843="","",TRIM(IF(COUNTIF('Registru borderouri'!$B$5:$B$504,B843)=0,"Borderou inexistent în registru. ","")&amp;IF(AND(D843&lt;&gt;"",E843=""),"Cod necunoscut. ","")&amp;IF(N(G843)&lt;=0,"Lipsește cantitatea. ","")&amp;IF(AND(J843&lt;&gt;"",COUNTIF('Registru borderouri'!$B$5:$B$504,B843)&gt;0),IF(J843&lt;&gt;INDEX('Registru borderouri'!$H$5:$H$504,MATCH(B843,'Registru borderouri'!$B$5:$B$504,0)),"Produs de alt tip decât borderoul. ",""),"")))</f>
        <v/>
      </c>
    </row>
    <row r="844" spans="1:11" x14ac:dyDescent="0.2">
      <c r="A844" s="1" t="str">
        <f t="shared" si="78"/>
        <v/>
      </c>
      <c r="B844" s="21"/>
      <c r="C844" s="22" t="str">
        <f>IF(B844="","",COUNTIF(INDEX($B:$B,5):B844,B844))</f>
        <v/>
      </c>
      <c r="D844" s="21"/>
      <c r="E844" s="13" t="str">
        <f t="shared" si="79"/>
        <v/>
      </c>
      <c r="F844" s="22" t="str">
        <f t="shared" si="80"/>
        <v/>
      </c>
      <c r="G844" s="14"/>
      <c r="H844" s="15" t="str">
        <f t="shared" si="81"/>
        <v/>
      </c>
      <c r="I844" s="23" t="str">
        <f t="shared" si="82"/>
        <v/>
      </c>
      <c r="J844" s="13" t="str">
        <f t="shared" si="83"/>
        <v/>
      </c>
      <c r="K844" s="24" t="str">
        <f>IF(B844="","",TRIM(IF(COUNTIF('Registru borderouri'!$B$5:$B$504,B844)=0,"Borderou inexistent în registru. ","")&amp;IF(AND(D844&lt;&gt;"",E844=""),"Cod necunoscut. ","")&amp;IF(N(G844)&lt;=0,"Lipsește cantitatea. ","")&amp;IF(AND(J844&lt;&gt;"",COUNTIF('Registru borderouri'!$B$5:$B$504,B844)&gt;0),IF(J844&lt;&gt;INDEX('Registru borderouri'!$H$5:$H$504,MATCH(B844,'Registru borderouri'!$B$5:$B$504,0)),"Produs de alt tip decât borderoul. ",""),"")))</f>
        <v/>
      </c>
    </row>
    <row r="845" spans="1:11" x14ac:dyDescent="0.2">
      <c r="A845" s="1" t="str">
        <f t="shared" si="78"/>
        <v/>
      </c>
      <c r="B845" s="21"/>
      <c r="C845" s="22" t="str">
        <f>IF(B845="","",COUNTIF(INDEX($B:$B,5):B845,B845))</f>
        <v/>
      </c>
      <c r="D845" s="21"/>
      <c r="E845" s="13" t="str">
        <f t="shared" si="79"/>
        <v/>
      </c>
      <c r="F845" s="22" t="str">
        <f t="shared" si="80"/>
        <v/>
      </c>
      <c r="G845" s="14"/>
      <c r="H845" s="15" t="str">
        <f t="shared" si="81"/>
        <v/>
      </c>
      <c r="I845" s="23" t="str">
        <f t="shared" si="82"/>
        <v/>
      </c>
      <c r="J845" s="13" t="str">
        <f t="shared" si="83"/>
        <v/>
      </c>
      <c r="K845" s="24" t="str">
        <f>IF(B845="","",TRIM(IF(COUNTIF('Registru borderouri'!$B$5:$B$504,B845)=0,"Borderou inexistent în registru. ","")&amp;IF(AND(D845&lt;&gt;"",E845=""),"Cod necunoscut. ","")&amp;IF(N(G845)&lt;=0,"Lipsește cantitatea. ","")&amp;IF(AND(J845&lt;&gt;"",COUNTIF('Registru borderouri'!$B$5:$B$504,B845)&gt;0),IF(J845&lt;&gt;INDEX('Registru borderouri'!$H$5:$H$504,MATCH(B845,'Registru borderouri'!$B$5:$B$504,0)),"Produs de alt tip decât borderoul. ",""),"")))</f>
        <v/>
      </c>
    </row>
    <row r="846" spans="1:11" x14ac:dyDescent="0.2">
      <c r="A846" s="1" t="str">
        <f t="shared" si="78"/>
        <v/>
      </c>
      <c r="B846" s="21"/>
      <c r="C846" s="22" t="str">
        <f>IF(B846="","",COUNTIF(INDEX($B:$B,5):B846,B846))</f>
        <v/>
      </c>
      <c r="D846" s="21"/>
      <c r="E846" s="13" t="str">
        <f t="shared" si="79"/>
        <v/>
      </c>
      <c r="F846" s="22" t="str">
        <f t="shared" si="80"/>
        <v/>
      </c>
      <c r="G846" s="14"/>
      <c r="H846" s="15" t="str">
        <f t="shared" si="81"/>
        <v/>
      </c>
      <c r="I846" s="23" t="str">
        <f t="shared" si="82"/>
        <v/>
      </c>
      <c r="J846" s="13" t="str">
        <f t="shared" si="83"/>
        <v/>
      </c>
      <c r="K846" s="24" t="str">
        <f>IF(B846="","",TRIM(IF(COUNTIF('Registru borderouri'!$B$5:$B$504,B846)=0,"Borderou inexistent în registru. ","")&amp;IF(AND(D846&lt;&gt;"",E846=""),"Cod necunoscut. ","")&amp;IF(N(G846)&lt;=0,"Lipsește cantitatea. ","")&amp;IF(AND(J846&lt;&gt;"",COUNTIF('Registru borderouri'!$B$5:$B$504,B846)&gt;0),IF(J846&lt;&gt;INDEX('Registru borderouri'!$H$5:$H$504,MATCH(B846,'Registru borderouri'!$B$5:$B$504,0)),"Produs de alt tip decât borderoul. ",""),"")))</f>
        <v/>
      </c>
    </row>
    <row r="847" spans="1:11" x14ac:dyDescent="0.2">
      <c r="A847" s="1" t="str">
        <f t="shared" si="78"/>
        <v/>
      </c>
      <c r="B847" s="21"/>
      <c r="C847" s="22" t="str">
        <f>IF(B847="","",COUNTIF(INDEX($B:$B,5):B847,B847))</f>
        <v/>
      </c>
      <c r="D847" s="21"/>
      <c r="E847" s="13" t="str">
        <f t="shared" si="79"/>
        <v/>
      </c>
      <c r="F847" s="22" t="str">
        <f t="shared" si="80"/>
        <v/>
      </c>
      <c r="G847" s="14"/>
      <c r="H847" s="15" t="str">
        <f t="shared" si="81"/>
        <v/>
      </c>
      <c r="I847" s="23" t="str">
        <f t="shared" si="82"/>
        <v/>
      </c>
      <c r="J847" s="13" t="str">
        <f t="shared" si="83"/>
        <v/>
      </c>
      <c r="K847" s="24" t="str">
        <f>IF(B847="","",TRIM(IF(COUNTIF('Registru borderouri'!$B$5:$B$504,B847)=0,"Borderou inexistent în registru. ","")&amp;IF(AND(D847&lt;&gt;"",E847=""),"Cod necunoscut. ","")&amp;IF(N(G847)&lt;=0,"Lipsește cantitatea. ","")&amp;IF(AND(J847&lt;&gt;"",COUNTIF('Registru borderouri'!$B$5:$B$504,B847)&gt;0),IF(J847&lt;&gt;INDEX('Registru borderouri'!$H$5:$H$504,MATCH(B847,'Registru borderouri'!$B$5:$B$504,0)),"Produs de alt tip decât borderoul. ",""),"")))</f>
        <v/>
      </c>
    </row>
    <row r="848" spans="1:11" x14ac:dyDescent="0.2">
      <c r="A848" s="1" t="str">
        <f t="shared" si="78"/>
        <v/>
      </c>
      <c r="B848" s="21"/>
      <c r="C848" s="22" t="str">
        <f>IF(B848="","",COUNTIF(INDEX($B:$B,5):B848,B848))</f>
        <v/>
      </c>
      <c r="D848" s="21"/>
      <c r="E848" s="13" t="str">
        <f t="shared" si="79"/>
        <v/>
      </c>
      <c r="F848" s="22" t="str">
        <f t="shared" si="80"/>
        <v/>
      </c>
      <c r="G848" s="14"/>
      <c r="H848" s="15" t="str">
        <f t="shared" si="81"/>
        <v/>
      </c>
      <c r="I848" s="23" t="str">
        <f t="shared" si="82"/>
        <v/>
      </c>
      <c r="J848" s="13" t="str">
        <f t="shared" si="83"/>
        <v/>
      </c>
      <c r="K848" s="24" t="str">
        <f>IF(B848="","",TRIM(IF(COUNTIF('Registru borderouri'!$B$5:$B$504,B848)=0,"Borderou inexistent în registru. ","")&amp;IF(AND(D848&lt;&gt;"",E848=""),"Cod necunoscut. ","")&amp;IF(N(G848)&lt;=0,"Lipsește cantitatea. ","")&amp;IF(AND(J848&lt;&gt;"",COUNTIF('Registru borderouri'!$B$5:$B$504,B848)&gt;0),IF(J848&lt;&gt;INDEX('Registru borderouri'!$H$5:$H$504,MATCH(B848,'Registru borderouri'!$B$5:$B$504,0)),"Produs de alt tip decât borderoul. ",""),"")))</f>
        <v/>
      </c>
    </row>
    <row r="849" spans="1:11" x14ac:dyDescent="0.2">
      <c r="A849" s="1" t="str">
        <f t="shared" si="78"/>
        <v/>
      </c>
      <c r="B849" s="21"/>
      <c r="C849" s="22" t="str">
        <f>IF(B849="","",COUNTIF(INDEX($B:$B,5):B849,B849))</f>
        <v/>
      </c>
      <c r="D849" s="21"/>
      <c r="E849" s="13" t="str">
        <f t="shared" si="79"/>
        <v/>
      </c>
      <c r="F849" s="22" t="str">
        <f t="shared" si="80"/>
        <v/>
      </c>
      <c r="G849" s="14"/>
      <c r="H849" s="15" t="str">
        <f t="shared" si="81"/>
        <v/>
      </c>
      <c r="I849" s="23" t="str">
        <f t="shared" si="82"/>
        <v/>
      </c>
      <c r="J849" s="13" t="str">
        <f t="shared" si="83"/>
        <v/>
      </c>
      <c r="K849" s="24" t="str">
        <f>IF(B849="","",TRIM(IF(COUNTIF('Registru borderouri'!$B$5:$B$504,B849)=0,"Borderou inexistent în registru. ","")&amp;IF(AND(D849&lt;&gt;"",E849=""),"Cod necunoscut. ","")&amp;IF(N(G849)&lt;=0,"Lipsește cantitatea. ","")&amp;IF(AND(J849&lt;&gt;"",COUNTIF('Registru borderouri'!$B$5:$B$504,B849)&gt;0),IF(J849&lt;&gt;INDEX('Registru borderouri'!$H$5:$H$504,MATCH(B849,'Registru borderouri'!$B$5:$B$504,0)),"Produs de alt tip decât borderoul. ",""),"")))</f>
        <v/>
      </c>
    </row>
    <row r="850" spans="1:11" x14ac:dyDescent="0.2">
      <c r="A850" s="1" t="str">
        <f t="shared" si="78"/>
        <v/>
      </c>
      <c r="B850" s="21"/>
      <c r="C850" s="22" t="str">
        <f>IF(B850="","",COUNTIF(INDEX($B:$B,5):B850,B850))</f>
        <v/>
      </c>
      <c r="D850" s="21"/>
      <c r="E850" s="13" t="str">
        <f t="shared" si="79"/>
        <v/>
      </c>
      <c r="F850" s="22" t="str">
        <f t="shared" si="80"/>
        <v/>
      </c>
      <c r="G850" s="14"/>
      <c r="H850" s="15" t="str">
        <f t="shared" si="81"/>
        <v/>
      </c>
      <c r="I850" s="23" t="str">
        <f t="shared" si="82"/>
        <v/>
      </c>
      <c r="J850" s="13" t="str">
        <f t="shared" si="83"/>
        <v/>
      </c>
      <c r="K850" s="24" t="str">
        <f>IF(B850="","",TRIM(IF(COUNTIF('Registru borderouri'!$B$5:$B$504,B850)=0,"Borderou inexistent în registru. ","")&amp;IF(AND(D850&lt;&gt;"",E850=""),"Cod necunoscut. ","")&amp;IF(N(G850)&lt;=0,"Lipsește cantitatea. ","")&amp;IF(AND(J850&lt;&gt;"",COUNTIF('Registru borderouri'!$B$5:$B$504,B850)&gt;0),IF(J850&lt;&gt;INDEX('Registru borderouri'!$H$5:$H$504,MATCH(B850,'Registru borderouri'!$B$5:$B$504,0)),"Produs de alt tip decât borderoul. ",""),"")))</f>
        <v/>
      </c>
    </row>
    <row r="851" spans="1:11" x14ac:dyDescent="0.2">
      <c r="A851" s="1" t="str">
        <f t="shared" si="78"/>
        <v/>
      </c>
      <c r="B851" s="21"/>
      <c r="C851" s="22" t="str">
        <f>IF(B851="","",COUNTIF(INDEX($B:$B,5):B851,B851))</f>
        <v/>
      </c>
      <c r="D851" s="21"/>
      <c r="E851" s="13" t="str">
        <f t="shared" si="79"/>
        <v/>
      </c>
      <c r="F851" s="22" t="str">
        <f t="shared" si="80"/>
        <v/>
      </c>
      <c r="G851" s="14"/>
      <c r="H851" s="15" t="str">
        <f t="shared" si="81"/>
        <v/>
      </c>
      <c r="I851" s="23" t="str">
        <f t="shared" si="82"/>
        <v/>
      </c>
      <c r="J851" s="13" t="str">
        <f t="shared" si="83"/>
        <v/>
      </c>
      <c r="K851" s="24" t="str">
        <f>IF(B851="","",TRIM(IF(COUNTIF('Registru borderouri'!$B$5:$B$504,B851)=0,"Borderou inexistent în registru. ","")&amp;IF(AND(D851&lt;&gt;"",E851=""),"Cod necunoscut. ","")&amp;IF(N(G851)&lt;=0,"Lipsește cantitatea. ","")&amp;IF(AND(J851&lt;&gt;"",COUNTIF('Registru borderouri'!$B$5:$B$504,B851)&gt;0),IF(J851&lt;&gt;INDEX('Registru borderouri'!$H$5:$H$504,MATCH(B851,'Registru borderouri'!$B$5:$B$504,0)),"Produs de alt tip decât borderoul. ",""),"")))</f>
        <v/>
      </c>
    </row>
    <row r="852" spans="1:11" x14ac:dyDescent="0.2">
      <c r="A852" s="1" t="str">
        <f t="shared" si="78"/>
        <v/>
      </c>
      <c r="B852" s="21"/>
      <c r="C852" s="22" t="str">
        <f>IF(B852="","",COUNTIF(INDEX($B:$B,5):B852,B852))</f>
        <v/>
      </c>
      <c r="D852" s="21"/>
      <c r="E852" s="13" t="str">
        <f t="shared" si="79"/>
        <v/>
      </c>
      <c r="F852" s="22" t="str">
        <f t="shared" si="80"/>
        <v/>
      </c>
      <c r="G852" s="14"/>
      <c r="H852" s="15" t="str">
        <f t="shared" si="81"/>
        <v/>
      </c>
      <c r="I852" s="23" t="str">
        <f t="shared" si="82"/>
        <v/>
      </c>
      <c r="J852" s="13" t="str">
        <f t="shared" si="83"/>
        <v/>
      </c>
      <c r="K852" s="24" t="str">
        <f>IF(B852="","",TRIM(IF(COUNTIF('Registru borderouri'!$B$5:$B$504,B852)=0,"Borderou inexistent în registru. ","")&amp;IF(AND(D852&lt;&gt;"",E852=""),"Cod necunoscut. ","")&amp;IF(N(G852)&lt;=0,"Lipsește cantitatea. ","")&amp;IF(AND(J852&lt;&gt;"",COUNTIF('Registru borderouri'!$B$5:$B$504,B852)&gt;0),IF(J852&lt;&gt;INDEX('Registru borderouri'!$H$5:$H$504,MATCH(B852,'Registru borderouri'!$B$5:$B$504,0)),"Produs de alt tip decât borderoul. ",""),"")))</f>
        <v/>
      </c>
    </row>
    <row r="853" spans="1:11" x14ac:dyDescent="0.2">
      <c r="A853" s="1" t="str">
        <f t="shared" si="78"/>
        <v/>
      </c>
      <c r="B853" s="21"/>
      <c r="C853" s="22" t="str">
        <f>IF(B853="","",COUNTIF(INDEX($B:$B,5):B853,B853))</f>
        <v/>
      </c>
      <c r="D853" s="21"/>
      <c r="E853" s="13" t="str">
        <f t="shared" si="79"/>
        <v/>
      </c>
      <c r="F853" s="22" t="str">
        <f t="shared" si="80"/>
        <v/>
      </c>
      <c r="G853" s="14"/>
      <c r="H853" s="15" t="str">
        <f t="shared" si="81"/>
        <v/>
      </c>
      <c r="I853" s="23" t="str">
        <f t="shared" si="82"/>
        <v/>
      </c>
      <c r="J853" s="13" t="str">
        <f t="shared" si="83"/>
        <v/>
      </c>
      <c r="K853" s="24" t="str">
        <f>IF(B853="","",TRIM(IF(COUNTIF('Registru borderouri'!$B$5:$B$504,B853)=0,"Borderou inexistent în registru. ","")&amp;IF(AND(D853&lt;&gt;"",E853=""),"Cod necunoscut. ","")&amp;IF(N(G853)&lt;=0,"Lipsește cantitatea. ","")&amp;IF(AND(J853&lt;&gt;"",COUNTIF('Registru borderouri'!$B$5:$B$504,B853)&gt;0),IF(J853&lt;&gt;INDEX('Registru borderouri'!$H$5:$H$504,MATCH(B853,'Registru borderouri'!$B$5:$B$504,0)),"Produs de alt tip decât borderoul. ",""),"")))</f>
        <v/>
      </c>
    </row>
    <row r="854" spans="1:11" x14ac:dyDescent="0.2">
      <c r="A854" s="1" t="str">
        <f t="shared" si="78"/>
        <v/>
      </c>
      <c r="B854" s="21"/>
      <c r="C854" s="22" t="str">
        <f>IF(B854="","",COUNTIF(INDEX($B:$B,5):B854,B854))</f>
        <v/>
      </c>
      <c r="D854" s="21"/>
      <c r="E854" s="13" t="str">
        <f t="shared" si="79"/>
        <v/>
      </c>
      <c r="F854" s="22" t="str">
        <f t="shared" si="80"/>
        <v/>
      </c>
      <c r="G854" s="14"/>
      <c r="H854" s="15" t="str">
        <f t="shared" si="81"/>
        <v/>
      </c>
      <c r="I854" s="23" t="str">
        <f t="shared" si="82"/>
        <v/>
      </c>
      <c r="J854" s="13" t="str">
        <f t="shared" si="83"/>
        <v/>
      </c>
      <c r="K854" s="24" t="str">
        <f>IF(B854="","",TRIM(IF(COUNTIF('Registru borderouri'!$B$5:$B$504,B854)=0,"Borderou inexistent în registru. ","")&amp;IF(AND(D854&lt;&gt;"",E854=""),"Cod necunoscut. ","")&amp;IF(N(G854)&lt;=0,"Lipsește cantitatea. ","")&amp;IF(AND(J854&lt;&gt;"",COUNTIF('Registru borderouri'!$B$5:$B$504,B854)&gt;0),IF(J854&lt;&gt;INDEX('Registru borderouri'!$H$5:$H$504,MATCH(B854,'Registru borderouri'!$B$5:$B$504,0)),"Produs de alt tip decât borderoul. ",""),"")))</f>
        <v/>
      </c>
    </row>
    <row r="855" spans="1:11" x14ac:dyDescent="0.2">
      <c r="A855" s="1" t="str">
        <f t="shared" si="78"/>
        <v/>
      </c>
      <c r="B855" s="21"/>
      <c r="C855" s="22" t="str">
        <f>IF(B855="","",COUNTIF(INDEX($B:$B,5):B855,B855))</f>
        <v/>
      </c>
      <c r="D855" s="21"/>
      <c r="E855" s="13" t="str">
        <f t="shared" si="79"/>
        <v/>
      </c>
      <c r="F855" s="22" t="str">
        <f t="shared" si="80"/>
        <v/>
      </c>
      <c r="G855" s="14"/>
      <c r="H855" s="15" t="str">
        <f t="shared" si="81"/>
        <v/>
      </c>
      <c r="I855" s="23" t="str">
        <f t="shared" si="82"/>
        <v/>
      </c>
      <c r="J855" s="13" t="str">
        <f t="shared" si="83"/>
        <v/>
      </c>
      <c r="K855" s="24" t="str">
        <f>IF(B855="","",TRIM(IF(COUNTIF('Registru borderouri'!$B$5:$B$504,B855)=0,"Borderou inexistent în registru. ","")&amp;IF(AND(D855&lt;&gt;"",E855=""),"Cod necunoscut. ","")&amp;IF(N(G855)&lt;=0,"Lipsește cantitatea. ","")&amp;IF(AND(J855&lt;&gt;"",COUNTIF('Registru borderouri'!$B$5:$B$504,B855)&gt;0),IF(J855&lt;&gt;INDEX('Registru borderouri'!$H$5:$H$504,MATCH(B855,'Registru borderouri'!$B$5:$B$504,0)),"Produs de alt tip decât borderoul. ",""),"")))</f>
        <v/>
      </c>
    </row>
    <row r="856" spans="1:11" x14ac:dyDescent="0.2">
      <c r="A856" s="1" t="str">
        <f t="shared" si="78"/>
        <v/>
      </c>
      <c r="B856" s="21"/>
      <c r="C856" s="22" t="str">
        <f>IF(B856="","",COUNTIF(INDEX($B:$B,5):B856,B856))</f>
        <v/>
      </c>
      <c r="D856" s="21"/>
      <c r="E856" s="13" t="str">
        <f t="shared" si="79"/>
        <v/>
      </c>
      <c r="F856" s="22" t="str">
        <f t="shared" si="80"/>
        <v/>
      </c>
      <c r="G856" s="14"/>
      <c r="H856" s="15" t="str">
        <f t="shared" si="81"/>
        <v/>
      </c>
      <c r="I856" s="23" t="str">
        <f t="shared" si="82"/>
        <v/>
      </c>
      <c r="J856" s="13" t="str">
        <f t="shared" si="83"/>
        <v/>
      </c>
      <c r="K856" s="24" t="str">
        <f>IF(B856="","",TRIM(IF(COUNTIF('Registru borderouri'!$B$5:$B$504,B856)=0,"Borderou inexistent în registru. ","")&amp;IF(AND(D856&lt;&gt;"",E856=""),"Cod necunoscut. ","")&amp;IF(N(G856)&lt;=0,"Lipsește cantitatea. ","")&amp;IF(AND(J856&lt;&gt;"",COUNTIF('Registru borderouri'!$B$5:$B$504,B856)&gt;0),IF(J856&lt;&gt;INDEX('Registru borderouri'!$H$5:$H$504,MATCH(B856,'Registru borderouri'!$B$5:$B$504,0)),"Produs de alt tip decât borderoul. ",""),"")))</f>
        <v/>
      </c>
    </row>
    <row r="857" spans="1:11" x14ac:dyDescent="0.2">
      <c r="A857" s="1" t="str">
        <f t="shared" si="78"/>
        <v/>
      </c>
      <c r="B857" s="21"/>
      <c r="C857" s="22" t="str">
        <f>IF(B857="","",COUNTIF(INDEX($B:$B,5):B857,B857))</f>
        <v/>
      </c>
      <c r="D857" s="21"/>
      <c r="E857" s="13" t="str">
        <f t="shared" si="79"/>
        <v/>
      </c>
      <c r="F857" s="22" t="str">
        <f t="shared" si="80"/>
        <v/>
      </c>
      <c r="G857" s="14"/>
      <c r="H857" s="15" t="str">
        <f t="shared" si="81"/>
        <v/>
      </c>
      <c r="I857" s="23" t="str">
        <f t="shared" si="82"/>
        <v/>
      </c>
      <c r="J857" s="13" t="str">
        <f t="shared" si="83"/>
        <v/>
      </c>
      <c r="K857" s="24" t="str">
        <f>IF(B857="","",TRIM(IF(COUNTIF('Registru borderouri'!$B$5:$B$504,B857)=0,"Borderou inexistent în registru. ","")&amp;IF(AND(D857&lt;&gt;"",E857=""),"Cod necunoscut. ","")&amp;IF(N(G857)&lt;=0,"Lipsește cantitatea. ","")&amp;IF(AND(J857&lt;&gt;"",COUNTIF('Registru borderouri'!$B$5:$B$504,B857)&gt;0),IF(J857&lt;&gt;INDEX('Registru borderouri'!$H$5:$H$504,MATCH(B857,'Registru borderouri'!$B$5:$B$504,0)),"Produs de alt tip decât borderoul. ",""),"")))</f>
        <v/>
      </c>
    </row>
    <row r="858" spans="1:11" x14ac:dyDescent="0.2">
      <c r="A858" s="1" t="str">
        <f t="shared" si="78"/>
        <v/>
      </c>
      <c r="B858" s="21"/>
      <c r="C858" s="22" t="str">
        <f>IF(B858="","",COUNTIF(INDEX($B:$B,5):B858,B858))</f>
        <v/>
      </c>
      <c r="D858" s="21"/>
      <c r="E858" s="13" t="str">
        <f t="shared" si="79"/>
        <v/>
      </c>
      <c r="F858" s="22" t="str">
        <f t="shared" si="80"/>
        <v/>
      </c>
      <c r="G858" s="14"/>
      <c r="H858" s="15" t="str">
        <f t="shared" si="81"/>
        <v/>
      </c>
      <c r="I858" s="23" t="str">
        <f t="shared" si="82"/>
        <v/>
      </c>
      <c r="J858" s="13" t="str">
        <f t="shared" si="83"/>
        <v/>
      </c>
      <c r="K858" s="24" t="str">
        <f>IF(B858="","",TRIM(IF(COUNTIF('Registru borderouri'!$B$5:$B$504,B858)=0,"Borderou inexistent în registru. ","")&amp;IF(AND(D858&lt;&gt;"",E858=""),"Cod necunoscut. ","")&amp;IF(N(G858)&lt;=0,"Lipsește cantitatea. ","")&amp;IF(AND(J858&lt;&gt;"",COUNTIF('Registru borderouri'!$B$5:$B$504,B858)&gt;0),IF(J858&lt;&gt;INDEX('Registru borderouri'!$H$5:$H$504,MATCH(B858,'Registru borderouri'!$B$5:$B$504,0)),"Produs de alt tip decât borderoul. ",""),"")))</f>
        <v/>
      </c>
    </row>
    <row r="859" spans="1:11" x14ac:dyDescent="0.2">
      <c r="A859" s="1" t="str">
        <f t="shared" si="78"/>
        <v/>
      </c>
      <c r="B859" s="21"/>
      <c r="C859" s="22" t="str">
        <f>IF(B859="","",COUNTIF(INDEX($B:$B,5):B859,B859))</f>
        <v/>
      </c>
      <c r="D859" s="21"/>
      <c r="E859" s="13" t="str">
        <f t="shared" si="79"/>
        <v/>
      </c>
      <c r="F859" s="22" t="str">
        <f t="shared" si="80"/>
        <v/>
      </c>
      <c r="G859" s="14"/>
      <c r="H859" s="15" t="str">
        <f t="shared" si="81"/>
        <v/>
      </c>
      <c r="I859" s="23" t="str">
        <f t="shared" si="82"/>
        <v/>
      </c>
      <c r="J859" s="13" t="str">
        <f t="shared" si="83"/>
        <v/>
      </c>
      <c r="K859" s="24" t="str">
        <f>IF(B859="","",TRIM(IF(COUNTIF('Registru borderouri'!$B$5:$B$504,B859)=0,"Borderou inexistent în registru. ","")&amp;IF(AND(D859&lt;&gt;"",E859=""),"Cod necunoscut. ","")&amp;IF(N(G859)&lt;=0,"Lipsește cantitatea. ","")&amp;IF(AND(J859&lt;&gt;"",COUNTIF('Registru borderouri'!$B$5:$B$504,B859)&gt;0),IF(J859&lt;&gt;INDEX('Registru borderouri'!$H$5:$H$504,MATCH(B859,'Registru borderouri'!$B$5:$B$504,0)),"Produs de alt tip decât borderoul. ",""),"")))</f>
        <v/>
      </c>
    </row>
    <row r="860" spans="1:11" x14ac:dyDescent="0.2">
      <c r="A860" s="1" t="str">
        <f t="shared" si="78"/>
        <v/>
      </c>
      <c r="B860" s="21"/>
      <c r="C860" s="22" t="str">
        <f>IF(B860="","",COUNTIF(INDEX($B:$B,5):B860,B860))</f>
        <v/>
      </c>
      <c r="D860" s="21"/>
      <c r="E860" s="13" t="str">
        <f t="shared" si="79"/>
        <v/>
      </c>
      <c r="F860" s="22" t="str">
        <f t="shared" si="80"/>
        <v/>
      </c>
      <c r="G860" s="14"/>
      <c r="H860" s="15" t="str">
        <f t="shared" si="81"/>
        <v/>
      </c>
      <c r="I860" s="23" t="str">
        <f t="shared" si="82"/>
        <v/>
      </c>
      <c r="J860" s="13" t="str">
        <f t="shared" si="83"/>
        <v/>
      </c>
      <c r="K860" s="24" t="str">
        <f>IF(B860="","",TRIM(IF(COUNTIF('Registru borderouri'!$B$5:$B$504,B860)=0,"Borderou inexistent în registru. ","")&amp;IF(AND(D860&lt;&gt;"",E860=""),"Cod necunoscut. ","")&amp;IF(N(G860)&lt;=0,"Lipsește cantitatea. ","")&amp;IF(AND(J860&lt;&gt;"",COUNTIF('Registru borderouri'!$B$5:$B$504,B860)&gt;0),IF(J860&lt;&gt;INDEX('Registru borderouri'!$H$5:$H$504,MATCH(B860,'Registru borderouri'!$B$5:$B$504,0)),"Produs de alt tip decât borderoul. ",""),"")))</f>
        <v/>
      </c>
    </row>
    <row r="861" spans="1:11" x14ac:dyDescent="0.2">
      <c r="A861" s="1" t="str">
        <f t="shared" si="78"/>
        <v/>
      </c>
      <c r="B861" s="21"/>
      <c r="C861" s="22" t="str">
        <f>IF(B861="","",COUNTIF(INDEX($B:$B,5):B861,B861))</f>
        <v/>
      </c>
      <c r="D861" s="21"/>
      <c r="E861" s="13" t="str">
        <f t="shared" si="79"/>
        <v/>
      </c>
      <c r="F861" s="22" t="str">
        <f t="shared" si="80"/>
        <v/>
      </c>
      <c r="G861" s="14"/>
      <c r="H861" s="15" t="str">
        <f t="shared" si="81"/>
        <v/>
      </c>
      <c r="I861" s="23" t="str">
        <f t="shared" si="82"/>
        <v/>
      </c>
      <c r="J861" s="13" t="str">
        <f t="shared" si="83"/>
        <v/>
      </c>
      <c r="K861" s="24" t="str">
        <f>IF(B861="","",TRIM(IF(COUNTIF('Registru borderouri'!$B$5:$B$504,B861)=0,"Borderou inexistent în registru. ","")&amp;IF(AND(D861&lt;&gt;"",E861=""),"Cod necunoscut. ","")&amp;IF(N(G861)&lt;=0,"Lipsește cantitatea. ","")&amp;IF(AND(J861&lt;&gt;"",COUNTIF('Registru borderouri'!$B$5:$B$504,B861)&gt;0),IF(J861&lt;&gt;INDEX('Registru borderouri'!$H$5:$H$504,MATCH(B861,'Registru borderouri'!$B$5:$B$504,0)),"Produs de alt tip decât borderoul. ",""),"")))</f>
        <v/>
      </c>
    </row>
    <row r="862" spans="1:11" x14ac:dyDescent="0.2">
      <c r="A862" s="1" t="str">
        <f t="shared" si="78"/>
        <v/>
      </c>
      <c r="B862" s="21"/>
      <c r="C862" s="22" t="str">
        <f>IF(B862="","",COUNTIF(INDEX($B:$B,5):B862,B862))</f>
        <v/>
      </c>
      <c r="D862" s="21"/>
      <c r="E862" s="13" t="str">
        <f t="shared" si="79"/>
        <v/>
      </c>
      <c r="F862" s="22" t="str">
        <f t="shared" si="80"/>
        <v/>
      </c>
      <c r="G862" s="14"/>
      <c r="H862" s="15" t="str">
        <f t="shared" si="81"/>
        <v/>
      </c>
      <c r="I862" s="23" t="str">
        <f t="shared" si="82"/>
        <v/>
      </c>
      <c r="J862" s="13" t="str">
        <f t="shared" si="83"/>
        <v/>
      </c>
      <c r="K862" s="24" t="str">
        <f>IF(B862="","",TRIM(IF(COUNTIF('Registru borderouri'!$B$5:$B$504,B862)=0,"Borderou inexistent în registru. ","")&amp;IF(AND(D862&lt;&gt;"",E862=""),"Cod necunoscut. ","")&amp;IF(N(G862)&lt;=0,"Lipsește cantitatea. ","")&amp;IF(AND(J862&lt;&gt;"",COUNTIF('Registru borderouri'!$B$5:$B$504,B862)&gt;0),IF(J862&lt;&gt;INDEX('Registru borderouri'!$H$5:$H$504,MATCH(B862,'Registru borderouri'!$B$5:$B$504,0)),"Produs de alt tip decât borderoul. ",""),"")))</f>
        <v/>
      </c>
    </row>
    <row r="863" spans="1:11" x14ac:dyDescent="0.2">
      <c r="A863" s="1" t="str">
        <f t="shared" si="78"/>
        <v/>
      </c>
      <c r="B863" s="21"/>
      <c r="C863" s="22" t="str">
        <f>IF(B863="","",COUNTIF(INDEX($B:$B,5):B863,B863))</f>
        <v/>
      </c>
      <c r="D863" s="21"/>
      <c r="E863" s="13" t="str">
        <f t="shared" si="79"/>
        <v/>
      </c>
      <c r="F863" s="22" t="str">
        <f t="shared" si="80"/>
        <v/>
      </c>
      <c r="G863" s="14"/>
      <c r="H863" s="15" t="str">
        <f t="shared" si="81"/>
        <v/>
      </c>
      <c r="I863" s="23" t="str">
        <f t="shared" si="82"/>
        <v/>
      </c>
      <c r="J863" s="13" t="str">
        <f t="shared" si="83"/>
        <v/>
      </c>
      <c r="K863" s="24" t="str">
        <f>IF(B863="","",TRIM(IF(COUNTIF('Registru borderouri'!$B$5:$B$504,B863)=0,"Borderou inexistent în registru. ","")&amp;IF(AND(D863&lt;&gt;"",E863=""),"Cod necunoscut. ","")&amp;IF(N(G863)&lt;=0,"Lipsește cantitatea. ","")&amp;IF(AND(J863&lt;&gt;"",COUNTIF('Registru borderouri'!$B$5:$B$504,B863)&gt;0),IF(J863&lt;&gt;INDEX('Registru borderouri'!$H$5:$H$504,MATCH(B863,'Registru borderouri'!$B$5:$B$504,0)),"Produs de alt tip decât borderoul. ",""),"")))</f>
        <v/>
      </c>
    </row>
    <row r="864" spans="1:11" x14ac:dyDescent="0.2">
      <c r="A864" s="1" t="str">
        <f t="shared" si="78"/>
        <v/>
      </c>
      <c r="B864" s="21"/>
      <c r="C864" s="22" t="str">
        <f>IF(B864="","",COUNTIF(INDEX($B:$B,5):B864,B864))</f>
        <v/>
      </c>
      <c r="D864" s="21"/>
      <c r="E864" s="13" t="str">
        <f t="shared" si="79"/>
        <v/>
      </c>
      <c r="F864" s="22" t="str">
        <f t="shared" si="80"/>
        <v/>
      </c>
      <c r="G864" s="14"/>
      <c r="H864" s="15" t="str">
        <f t="shared" si="81"/>
        <v/>
      </c>
      <c r="I864" s="23" t="str">
        <f t="shared" si="82"/>
        <v/>
      </c>
      <c r="J864" s="13" t="str">
        <f t="shared" si="83"/>
        <v/>
      </c>
      <c r="K864" s="24" t="str">
        <f>IF(B864="","",TRIM(IF(COUNTIF('Registru borderouri'!$B$5:$B$504,B864)=0,"Borderou inexistent în registru. ","")&amp;IF(AND(D864&lt;&gt;"",E864=""),"Cod necunoscut. ","")&amp;IF(N(G864)&lt;=0,"Lipsește cantitatea. ","")&amp;IF(AND(J864&lt;&gt;"",COUNTIF('Registru borderouri'!$B$5:$B$504,B864)&gt;0),IF(J864&lt;&gt;INDEX('Registru borderouri'!$H$5:$H$504,MATCH(B864,'Registru borderouri'!$B$5:$B$504,0)),"Produs de alt tip decât borderoul. ",""),"")))</f>
        <v/>
      </c>
    </row>
    <row r="865" spans="1:11" x14ac:dyDescent="0.2">
      <c r="A865" s="1" t="str">
        <f t="shared" si="78"/>
        <v/>
      </c>
      <c r="B865" s="21"/>
      <c r="C865" s="22" t="str">
        <f>IF(B865="","",COUNTIF(INDEX($B:$B,5):B865,B865))</f>
        <v/>
      </c>
      <c r="D865" s="21"/>
      <c r="E865" s="13" t="str">
        <f t="shared" si="79"/>
        <v/>
      </c>
      <c r="F865" s="22" t="str">
        <f t="shared" si="80"/>
        <v/>
      </c>
      <c r="G865" s="14"/>
      <c r="H865" s="15" t="str">
        <f t="shared" si="81"/>
        <v/>
      </c>
      <c r="I865" s="23" t="str">
        <f t="shared" si="82"/>
        <v/>
      </c>
      <c r="J865" s="13" t="str">
        <f t="shared" si="83"/>
        <v/>
      </c>
      <c r="K865" s="24" t="str">
        <f>IF(B865="","",TRIM(IF(COUNTIF('Registru borderouri'!$B$5:$B$504,B865)=0,"Borderou inexistent în registru. ","")&amp;IF(AND(D865&lt;&gt;"",E865=""),"Cod necunoscut. ","")&amp;IF(N(G865)&lt;=0,"Lipsește cantitatea. ","")&amp;IF(AND(J865&lt;&gt;"",COUNTIF('Registru borderouri'!$B$5:$B$504,B865)&gt;0),IF(J865&lt;&gt;INDEX('Registru borderouri'!$H$5:$H$504,MATCH(B865,'Registru borderouri'!$B$5:$B$504,0)),"Produs de alt tip decât borderoul. ",""),"")))</f>
        <v/>
      </c>
    </row>
    <row r="866" spans="1:11" x14ac:dyDescent="0.2">
      <c r="A866" s="1" t="str">
        <f t="shared" si="78"/>
        <v/>
      </c>
      <c r="B866" s="21"/>
      <c r="C866" s="22" t="str">
        <f>IF(B866="","",COUNTIF(INDEX($B:$B,5):B866,B866))</f>
        <v/>
      </c>
      <c r="D866" s="21"/>
      <c r="E866" s="13" t="str">
        <f t="shared" si="79"/>
        <v/>
      </c>
      <c r="F866" s="22" t="str">
        <f t="shared" si="80"/>
        <v/>
      </c>
      <c r="G866" s="14"/>
      <c r="H866" s="15" t="str">
        <f t="shared" si="81"/>
        <v/>
      </c>
      <c r="I866" s="23" t="str">
        <f t="shared" si="82"/>
        <v/>
      </c>
      <c r="J866" s="13" t="str">
        <f t="shared" si="83"/>
        <v/>
      </c>
      <c r="K866" s="24" t="str">
        <f>IF(B866="","",TRIM(IF(COUNTIF('Registru borderouri'!$B$5:$B$504,B866)=0,"Borderou inexistent în registru. ","")&amp;IF(AND(D866&lt;&gt;"",E866=""),"Cod necunoscut. ","")&amp;IF(N(G866)&lt;=0,"Lipsește cantitatea. ","")&amp;IF(AND(J866&lt;&gt;"",COUNTIF('Registru borderouri'!$B$5:$B$504,B866)&gt;0),IF(J866&lt;&gt;INDEX('Registru borderouri'!$H$5:$H$504,MATCH(B866,'Registru borderouri'!$B$5:$B$504,0)),"Produs de alt tip decât borderoul. ",""),"")))</f>
        <v/>
      </c>
    </row>
    <row r="867" spans="1:11" x14ac:dyDescent="0.2">
      <c r="A867" s="1" t="str">
        <f t="shared" si="78"/>
        <v/>
      </c>
      <c r="B867" s="21"/>
      <c r="C867" s="22" t="str">
        <f>IF(B867="","",COUNTIF(INDEX($B:$B,5):B867,B867))</f>
        <v/>
      </c>
      <c r="D867" s="21"/>
      <c r="E867" s="13" t="str">
        <f t="shared" si="79"/>
        <v/>
      </c>
      <c r="F867" s="22" t="str">
        <f t="shared" si="80"/>
        <v/>
      </c>
      <c r="G867" s="14"/>
      <c r="H867" s="15" t="str">
        <f t="shared" si="81"/>
        <v/>
      </c>
      <c r="I867" s="23" t="str">
        <f t="shared" si="82"/>
        <v/>
      </c>
      <c r="J867" s="13" t="str">
        <f t="shared" si="83"/>
        <v/>
      </c>
      <c r="K867" s="24" t="str">
        <f>IF(B867="","",TRIM(IF(COUNTIF('Registru borderouri'!$B$5:$B$504,B867)=0,"Borderou inexistent în registru. ","")&amp;IF(AND(D867&lt;&gt;"",E867=""),"Cod necunoscut. ","")&amp;IF(N(G867)&lt;=0,"Lipsește cantitatea. ","")&amp;IF(AND(J867&lt;&gt;"",COUNTIF('Registru borderouri'!$B$5:$B$504,B867)&gt;0),IF(J867&lt;&gt;INDEX('Registru borderouri'!$H$5:$H$504,MATCH(B867,'Registru borderouri'!$B$5:$B$504,0)),"Produs de alt tip decât borderoul. ",""),"")))</f>
        <v/>
      </c>
    </row>
    <row r="868" spans="1:11" x14ac:dyDescent="0.2">
      <c r="A868" s="1" t="str">
        <f t="shared" si="78"/>
        <v/>
      </c>
      <c r="B868" s="21"/>
      <c r="C868" s="22" t="str">
        <f>IF(B868="","",COUNTIF(INDEX($B:$B,5):B868,B868))</f>
        <v/>
      </c>
      <c r="D868" s="21"/>
      <c r="E868" s="13" t="str">
        <f t="shared" si="79"/>
        <v/>
      </c>
      <c r="F868" s="22" t="str">
        <f t="shared" si="80"/>
        <v/>
      </c>
      <c r="G868" s="14"/>
      <c r="H868" s="15" t="str">
        <f t="shared" si="81"/>
        <v/>
      </c>
      <c r="I868" s="23" t="str">
        <f t="shared" si="82"/>
        <v/>
      </c>
      <c r="J868" s="13" t="str">
        <f t="shared" si="83"/>
        <v/>
      </c>
      <c r="K868" s="24" t="str">
        <f>IF(B868="","",TRIM(IF(COUNTIF('Registru borderouri'!$B$5:$B$504,B868)=0,"Borderou inexistent în registru. ","")&amp;IF(AND(D868&lt;&gt;"",E868=""),"Cod necunoscut. ","")&amp;IF(N(G868)&lt;=0,"Lipsește cantitatea. ","")&amp;IF(AND(J868&lt;&gt;"",COUNTIF('Registru borderouri'!$B$5:$B$504,B868)&gt;0),IF(J868&lt;&gt;INDEX('Registru borderouri'!$H$5:$H$504,MATCH(B868,'Registru borderouri'!$B$5:$B$504,0)),"Produs de alt tip decât borderoul. ",""),"")))</f>
        <v/>
      </c>
    </row>
    <row r="869" spans="1:11" x14ac:dyDescent="0.2">
      <c r="A869" s="1" t="str">
        <f t="shared" si="78"/>
        <v/>
      </c>
      <c r="B869" s="21"/>
      <c r="C869" s="22" t="str">
        <f>IF(B869="","",COUNTIF(INDEX($B:$B,5):B869,B869))</f>
        <v/>
      </c>
      <c r="D869" s="21"/>
      <c r="E869" s="13" t="str">
        <f t="shared" si="79"/>
        <v/>
      </c>
      <c r="F869" s="22" t="str">
        <f t="shared" si="80"/>
        <v/>
      </c>
      <c r="G869" s="14"/>
      <c r="H869" s="15" t="str">
        <f t="shared" si="81"/>
        <v/>
      </c>
      <c r="I869" s="23" t="str">
        <f t="shared" si="82"/>
        <v/>
      </c>
      <c r="J869" s="13" t="str">
        <f t="shared" si="83"/>
        <v/>
      </c>
      <c r="K869" s="24" t="str">
        <f>IF(B869="","",TRIM(IF(COUNTIF('Registru borderouri'!$B$5:$B$504,B869)=0,"Borderou inexistent în registru. ","")&amp;IF(AND(D869&lt;&gt;"",E869=""),"Cod necunoscut. ","")&amp;IF(N(G869)&lt;=0,"Lipsește cantitatea. ","")&amp;IF(AND(J869&lt;&gt;"",COUNTIF('Registru borderouri'!$B$5:$B$504,B869)&gt;0),IF(J869&lt;&gt;INDEX('Registru borderouri'!$H$5:$H$504,MATCH(B869,'Registru borderouri'!$B$5:$B$504,0)),"Produs de alt tip decât borderoul. ",""),"")))</f>
        <v/>
      </c>
    </row>
    <row r="870" spans="1:11" x14ac:dyDescent="0.2">
      <c r="A870" s="1" t="str">
        <f t="shared" si="78"/>
        <v/>
      </c>
      <c r="B870" s="21"/>
      <c r="C870" s="22" t="str">
        <f>IF(B870="","",COUNTIF(INDEX($B:$B,5):B870,B870))</f>
        <v/>
      </c>
      <c r="D870" s="21"/>
      <c r="E870" s="13" t="str">
        <f t="shared" si="79"/>
        <v/>
      </c>
      <c r="F870" s="22" t="str">
        <f t="shared" si="80"/>
        <v/>
      </c>
      <c r="G870" s="14"/>
      <c r="H870" s="15" t="str">
        <f t="shared" si="81"/>
        <v/>
      </c>
      <c r="I870" s="23" t="str">
        <f t="shared" si="82"/>
        <v/>
      </c>
      <c r="J870" s="13" t="str">
        <f t="shared" si="83"/>
        <v/>
      </c>
      <c r="K870" s="24" t="str">
        <f>IF(B870="","",TRIM(IF(COUNTIF('Registru borderouri'!$B$5:$B$504,B870)=0,"Borderou inexistent în registru. ","")&amp;IF(AND(D870&lt;&gt;"",E870=""),"Cod necunoscut. ","")&amp;IF(N(G870)&lt;=0,"Lipsește cantitatea. ","")&amp;IF(AND(J870&lt;&gt;"",COUNTIF('Registru borderouri'!$B$5:$B$504,B870)&gt;0),IF(J870&lt;&gt;INDEX('Registru borderouri'!$H$5:$H$504,MATCH(B870,'Registru borderouri'!$B$5:$B$504,0)),"Produs de alt tip decât borderoul. ",""),"")))</f>
        <v/>
      </c>
    </row>
    <row r="871" spans="1:11" x14ac:dyDescent="0.2">
      <c r="A871" s="1" t="str">
        <f t="shared" si="78"/>
        <v/>
      </c>
      <c r="B871" s="21"/>
      <c r="C871" s="22" t="str">
        <f>IF(B871="","",COUNTIF(INDEX($B:$B,5):B871,B871))</f>
        <v/>
      </c>
      <c r="D871" s="21"/>
      <c r="E871" s="13" t="str">
        <f t="shared" si="79"/>
        <v/>
      </c>
      <c r="F871" s="22" t="str">
        <f t="shared" si="80"/>
        <v/>
      </c>
      <c r="G871" s="14"/>
      <c r="H871" s="15" t="str">
        <f t="shared" si="81"/>
        <v/>
      </c>
      <c r="I871" s="23" t="str">
        <f t="shared" si="82"/>
        <v/>
      </c>
      <c r="J871" s="13" t="str">
        <f t="shared" si="83"/>
        <v/>
      </c>
      <c r="K871" s="24" t="str">
        <f>IF(B871="","",TRIM(IF(COUNTIF('Registru borderouri'!$B$5:$B$504,B871)=0,"Borderou inexistent în registru. ","")&amp;IF(AND(D871&lt;&gt;"",E871=""),"Cod necunoscut. ","")&amp;IF(N(G871)&lt;=0,"Lipsește cantitatea. ","")&amp;IF(AND(J871&lt;&gt;"",COUNTIF('Registru borderouri'!$B$5:$B$504,B871)&gt;0),IF(J871&lt;&gt;INDEX('Registru borderouri'!$H$5:$H$504,MATCH(B871,'Registru borderouri'!$B$5:$B$504,0)),"Produs de alt tip decât borderoul. ",""),"")))</f>
        <v/>
      </c>
    </row>
    <row r="872" spans="1:11" x14ac:dyDescent="0.2">
      <c r="A872" s="1" t="str">
        <f t="shared" si="78"/>
        <v/>
      </c>
      <c r="B872" s="21"/>
      <c r="C872" s="22" t="str">
        <f>IF(B872="","",COUNTIF(INDEX($B:$B,5):B872,B872))</f>
        <v/>
      </c>
      <c r="D872" s="21"/>
      <c r="E872" s="13" t="str">
        <f t="shared" si="79"/>
        <v/>
      </c>
      <c r="F872" s="22" t="str">
        <f t="shared" si="80"/>
        <v/>
      </c>
      <c r="G872" s="14"/>
      <c r="H872" s="15" t="str">
        <f t="shared" si="81"/>
        <v/>
      </c>
      <c r="I872" s="23" t="str">
        <f t="shared" si="82"/>
        <v/>
      </c>
      <c r="J872" s="13" t="str">
        <f t="shared" si="83"/>
        <v/>
      </c>
      <c r="K872" s="24" t="str">
        <f>IF(B872="","",TRIM(IF(COUNTIF('Registru borderouri'!$B$5:$B$504,B872)=0,"Borderou inexistent în registru. ","")&amp;IF(AND(D872&lt;&gt;"",E872=""),"Cod necunoscut. ","")&amp;IF(N(G872)&lt;=0,"Lipsește cantitatea. ","")&amp;IF(AND(J872&lt;&gt;"",COUNTIF('Registru borderouri'!$B$5:$B$504,B872)&gt;0),IF(J872&lt;&gt;INDEX('Registru borderouri'!$H$5:$H$504,MATCH(B872,'Registru borderouri'!$B$5:$B$504,0)),"Produs de alt tip decât borderoul. ",""),"")))</f>
        <v/>
      </c>
    </row>
    <row r="873" spans="1:11" x14ac:dyDescent="0.2">
      <c r="A873" s="1" t="str">
        <f t="shared" si="78"/>
        <v/>
      </c>
      <c r="B873" s="21"/>
      <c r="C873" s="22" t="str">
        <f>IF(B873="","",COUNTIF(INDEX($B:$B,5):B873,B873))</f>
        <v/>
      </c>
      <c r="D873" s="21"/>
      <c r="E873" s="13" t="str">
        <f t="shared" si="79"/>
        <v/>
      </c>
      <c r="F873" s="22" t="str">
        <f t="shared" si="80"/>
        <v/>
      </c>
      <c r="G873" s="14"/>
      <c r="H873" s="15" t="str">
        <f t="shared" si="81"/>
        <v/>
      </c>
      <c r="I873" s="23" t="str">
        <f t="shared" si="82"/>
        <v/>
      </c>
      <c r="J873" s="13" t="str">
        <f t="shared" si="83"/>
        <v/>
      </c>
      <c r="K873" s="24" t="str">
        <f>IF(B873="","",TRIM(IF(COUNTIF('Registru borderouri'!$B$5:$B$504,B873)=0,"Borderou inexistent în registru. ","")&amp;IF(AND(D873&lt;&gt;"",E873=""),"Cod necunoscut. ","")&amp;IF(N(G873)&lt;=0,"Lipsește cantitatea. ","")&amp;IF(AND(J873&lt;&gt;"",COUNTIF('Registru borderouri'!$B$5:$B$504,B873)&gt;0),IF(J873&lt;&gt;INDEX('Registru borderouri'!$H$5:$H$504,MATCH(B873,'Registru borderouri'!$B$5:$B$504,0)),"Produs de alt tip decât borderoul. ",""),"")))</f>
        <v/>
      </c>
    </row>
    <row r="874" spans="1:11" x14ac:dyDescent="0.2">
      <c r="A874" s="1" t="str">
        <f t="shared" si="78"/>
        <v/>
      </c>
      <c r="B874" s="21"/>
      <c r="C874" s="22" t="str">
        <f>IF(B874="","",COUNTIF(INDEX($B:$B,5):B874,B874))</f>
        <v/>
      </c>
      <c r="D874" s="21"/>
      <c r="E874" s="13" t="str">
        <f t="shared" si="79"/>
        <v/>
      </c>
      <c r="F874" s="22" t="str">
        <f t="shared" si="80"/>
        <v/>
      </c>
      <c r="G874" s="14"/>
      <c r="H874" s="15" t="str">
        <f t="shared" si="81"/>
        <v/>
      </c>
      <c r="I874" s="23" t="str">
        <f t="shared" si="82"/>
        <v/>
      </c>
      <c r="J874" s="13" t="str">
        <f t="shared" si="83"/>
        <v/>
      </c>
      <c r="K874" s="24" t="str">
        <f>IF(B874="","",TRIM(IF(COUNTIF('Registru borderouri'!$B$5:$B$504,B874)=0,"Borderou inexistent în registru. ","")&amp;IF(AND(D874&lt;&gt;"",E874=""),"Cod necunoscut. ","")&amp;IF(N(G874)&lt;=0,"Lipsește cantitatea. ","")&amp;IF(AND(J874&lt;&gt;"",COUNTIF('Registru borderouri'!$B$5:$B$504,B874)&gt;0),IF(J874&lt;&gt;INDEX('Registru borderouri'!$H$5:$H$504,MATCH(B874,'Registru borderouri'!$B$5:$B$504,0)),"Produs de alt tip decât borderoul. ",""),"")))</f>
        <v/>
      </c>
    </row>
    <row r="875" spans="1:11" x14ac:dyDescent="0.2">
      <c r="A875" s="1" t="str">
        <f t="shared" si="78"/>
        <v/>
      </c>
      <c r="B875" s="21"/>
      <c r="C875" s="22" t="str">
        <f>IF(B875="","",COUNTIF(INDEX($B:$B,5):B875,B875))</f>
        <v/>
      </c>
      <c r="D875" s="21"/>
      <c r="E875" s="13" t="str">
        <f t="shared" si="79"/>
        <v/>
      </c>
      <c r="F875" s="22" t="str">
        <f t="shared" si="80"/>
        <v/>
      </c>
      <c r="G875" s="14"/>
      <c r="H875" s="15" t="str">
        <f t="shared" si="81"/>
        <v/>
      </c>
      <c r="I875" s="23" t="str">
        <f t="shared" si="82"/>
        <v/>
      </c>
      <c r="J875" s="13" t="str">
        <f t="shared" si="83"/>
        <v/>
      </c>
      <c r="K875" s="24" t="str">
        <f>IF(B875="","",TRIM(IF(COUNTIF('Registru borderouri'!$B$5:$B$504,B875)=0,"Borderou inexistent în registru. ","")&amp;IF(AND(D875&lt;&gt;"",E875=""),"Cod necunoscut. ","")&amp;IF(N(G875)&lt;=0,"Lipsește cantitatea. ","")&amp;IF(AND(J875&lt;&gt;"",COUNTIF('Registru borderouri'!$B$5:$B$504,B875)&gt;0),IF(J875&lt;&gt;INDEX('Registru borderouri'!$H$5:$H$504,MATCH(B875,'Registru borderouri'!$B$5:$B$504,0)),"Produs de alt tip decât borderoul. ",""),"")))</f>
        <v/>
      </c>
    </row>
    <row r="876" spans="1:11" x14ac:dyDescent="0.2">
      <c r="A876" s="1" t="str">
        <f t="shared" si="78"/>
        <v/>
      </c>
      <c r="B876" s="21"/>
      <c r="C876" s="22" t="str">
        <f>IF(B876="","",COUNTIF(INDEX($B:$B,5):B876,B876))</f>
        <v/>
      </c>
      <c r="D876" s="21"/>
      <c r="E876" s="13" t="str">
        <f t="shared" si="79"/>
        <v/>
      </c>
      <c r="F876" s="22" t="str">
        <f t="shared" si="80"/>
        <v/>
      </c>
      <c r="G876" s="14"/>
      <c r="H876" s="15" t="str">
        <f t="shared" si="81"/>
        <v/>
      </c>
      <c r="I876" s="23" t="str">
        <f t="shared" si="82"/>
        <v/>
      </c>
      <c r="J876" s="13" t="str">
        <f t="shared" si="83"/>
        <v/>
      </c>
      <c r="K876" s="24" t="str">
        <f>IF(B876="","",TRIM(IF(COUNTIF('Registru borderouri'!$B$5:$B$504,B876)=0,"Borderou inexistent în registru. ","")&amp;IF(AND(D876&lt;&gt;"",E876=""),"Cod necunoscut. ","")&amp;IF(N(G876)&lt;=0,"Lipsește cantitatea. ","")&amp;IF(AND(J876&lt;&gt;"",COUNTIF('Registru borderouri'!$B$5:$B$504,B876)&gt;0),IF(J876&lt;&gt;INDEX('Registru borderouri'!$H$5:$H$504,MATCH(B876,'Registru borderouri'!$B$5:$B$504,0)),"Produs de alt tip decât borderoul. ",""),"")))</f>
        <v/>
      </c>
    </row>
    <row r="877" spans="1:11" x14ac:dyDescent="0.2">
      <c r="A877" s="1" t="str">
        <f t="shared" si="78"/>
        <v/>
      </c>
      <c r="B877" s="21"/>
      <c r="C877" s="22" t="str">
        <f>IF(B877="","",COUNTIF(INDEX($B:$B,5):B877,B877))</f>
        <v/>
      </c>
      <c r="D877" s="21"/>
      <c r="E877" s="13" t="str">
        <f t="shared" si="79"/>
        <v/>
      </c>
      <c r="F877" s="22" t="str">
        <f t="shared" si="80"/>
        <v/>
      </c>
      <c r="G877" s="14"/>
      <c r="H877" s="15" t="str">
        <f t="shared" si="81"/>
        <v/>
      </c>
      <c r="I877" s="23" t="str">
        <f t="shared" si="82"/>
        <v/>
      </c>
      <c r="J877" s="13" t="str">
        <f t="shared" si="83"/>
        <v/>
      </c>
      <c r="K877" s="24" t="str">
        <f>IF(B877="","",TRIM(IF(COUNTIF('Registru borderouri'!$B$5:$B$504,B877)=0,"Borderou inexistent în registru. ","")&amp;IF(AND(D877&lt;&gt;"",E877=""),"Cod necunoscut. ","")&amp;IF(N(G877)&lt;=0,"Lipsește cantitatea. ","")&amp;IF(AND(J877&lt;&gt;"",COUNTIF('Registru borderouri'!$B$5:$B$504,B877)&gt;0),IF(J877&lt;&gt;INDEX('Registru borderouri'!$H$5:$H$504,MATCH(B877,'Registru borderouri'!$B$5:$B$504,0)),"Produs de alt tip decât borderoul. ",""),"")))</f>
        <v/>
      </c>
    </row>
    <row r="878" spans="1:11" x14ac:dyDescent="0.2">
      <c r="A878" s="1" t="str">
        <f t="shared" si="78"/>
        <v/>
      </c>
      <c r="B878" s="21"/>
      <c r="C878" s="22" t="str">
        <f>IF(B878="","",COUNTIF(INDEX($B:$B,5):B878,B878))</f>
        <v/>
      </c>
      <c r="D878" s="21"/>
      <c r="E878" s="13" t="str">
        <f t="shared" si="79"/>
        <v/>
      </c>
      <c r="F878" s="22" t="str">
        <f t="shared" si="80"/>
        <v/>
      </c>
      <c r="G878" s="14"/>
      <c r="H878" s="15" t="str">
        <f t="shared" si="81"/>
        <v/>
      </c>
      <c r="I878" s="23" t="str">
        <f t="shared" si="82"/>
        <v/>
      </c>
      <c r="J878" s="13" t="str">
        <f t="shared" si="83"/>
        <v/>
      </c>
      <c r="K878" s="24" t="str">
        <f>IF(B878="","",TRIM(IF(COUNTIF('Registru borderouri'!$B$5:$B$504,B878)=0,"Borderou inexistent în registru. ","")&amp;IF(AND(D878&lt;&gt;"",E878=""),"Cod necunoscut. ","")&amp;IF(N(G878)&lt;=0,"Lipsește cantitatea. ","")&amp;IF(AND(J878&lt;&gt;"",COUNTIF('Registru borderouri'!$B$5:$B$504,B878)&gt;0),IF(J878&lt;&gt;INDEX('Registru borderouri'!$H$5:$H$504,MATCH(B878,'Registru borderouri'!$B$5:$B$504,0)),"Produs de alt tip decât borderoul. ",""),"")))</f>
        <v/>
      </c>
    </row>
    <row r="879" spans="1:11" x14ac:dyDescent="0.2">
      <c r="A879" s="1" t="str">
        <f t="shared" si="78"/>
        <v/>
      </c>
      <c r="B879" s="21"/>
      <c r="C879" s="22" t="str">
        <f>IF(B879="","",COUNTIF(INDEX($B:$B,5):B879,B879))</f>
        <v/>
      </c>
      <c r="D879" s="21"/>
      <c r="E879" s="13" t="str">
        <f t="shared" si="79"/>
        <v/>
      </c>
      <c r="F879" s="22" t="str">
        <f t="shared" si="80"/>
        <v/>
      </c>
      <c r="G879" s="14"/>
      <c r="H879" s="15" t="str">
        <f t="shared" si="81"/>
        <v/>
      </c>
      <c r="I879" s="23" t="str">
        <f t="shared" si="82"/>
        <v/>
      </c>
      <c r="J879" s="13" t="str">
        <f t="shared" si="83"/>
        <v/>
      </c>
      <c r="K879" s="24" t="str">
        <f>IF(B879="","",TRIM(IF(COUNTIF('Registru borderouri'!$B$5:$B$504,B879)=0,"Borderou inexistent în registru. ","")&amp;IF(AND(D879&lt;&gt;"",E879=""),"Cod necunoscut. ","")&amp;IF(N(G879)&lt;=0,"Lipsește cantitatea. ","")&amp;IF(AND(J879&lt;&gt;"",COUNTIF('Registru borderouri'!$B$5:$B$504,B879)&gt;0),IF(J879&lt;&gt;INDEX('Registru borderouri'!$H$5:$H$504,MATCH(B879,'Registru borderouri'!$B$5:$B$504,0)),"Produs de alt tip decât borderoul. ",""),"")))</f>
        <v/>
      </c>
    </row>
    <row r="880" spans="1:11" x14ac:dyDescent="0.2">
      <c r="A880" s="1" t="str">
        <f t="shared" si="78"/>
        <v/>
      </c>
      <c r="B880" s="21"/>
      <c r="C880" s="22" t="str">
        <f>IF(B880="","",COUNTIF(INDEX($B:$B,5):B880,B880))</f>
        <v/>
      </c>
      <c r="D880" s="21"/>
      <c r="E880" s="13" t="str">
        <f t="shared" si="79"/>
        <v/>
      </c>
      <c r="F880" s="22" t="str">
        <f t="shared" si="80"/>
        <v/>
      </c>
      <c r="G880" s="14"/>
      <c r="H880" s="15" t="str">
        <f t="shared" si="81"/>
        <v/>
      </c>
      <c r="I880" s="23" t="str">
        <f t="shared" si="82"/>
        <v/>
      </c>
      <c r="J880" s="13" t="str">
        <f t="shared" si="83"/>
        <v/>
      </c>
      <c r="K880" s="24" t="str">
        <f>IF(B880="","",TRIM(IF(COUNTIF('Registru borderouri'!$B$5:$B$504,B880)=0,"Borderou inexistent în registru. ","")&amp;IF(AND(D880&lt;&gt;"",E880=""),"Cod necunoscut. ","")&amp;IF(N(G880)&lt;=0,"Lipsește cantitatea. ","")&amp;IF(AND(J880&lt;&gt;"",COUNTIF('Registru borderouri'!$B$5:$B$504,B880)&gt;0),IF(J880&lt;&gt;INDEX('Registru borderouri'!$H$5:$H$504,MATCH(B880,'Registru borderouri'!$B$5:$B$504,0)),"Produs de alt tip decât borderoul. ",""),"")))</f>
        <v/>
      </c>
    </row>
    <row r="881" spans="1:11" x14ac:dyDescent="0.2">
      <c r="A881" s="1" t="str">
        <f t="shared" si="78"/>
        <v/>
      </c>
      <c r="B881" s="21"/>
      <c r="C881" s="22" t="str">
        <f>IF(B881="","",COUNTIF(INDEX($B:$B,5):B881,B881))</f>
        <v/>
      </c>
      <c r="D881" s="21"/>
      <c r="E881" s="13" t="str">
        <f t="shared" si="79"/>
        <v/>
      </c>
      <c r="F881" s="22" t="str">
        <f t="shared" si="80"/>
        <v/>
      </c>
      <c r="G881" s="14"/>
      <c r="H881" s="15" t="str">
        <f t="shared" si="81"/>
        <v/>
      </c>
      <c r="I881" s="23" t="str">
        <f t="shared" si="82"/>
        <v/>
      </c>
      <c r="J881" s="13" t="str">
        <f t="shared" si="83"/>
        <v/>
      </c>
      <c r="K881" s="24" t="str">
        <f>IF(B881="","",TRIM(IF(COUNTIF('Registru borderouri'!$B$5:$B$504,B881)=0,"Borderou inexistent în registru. ","")&amp;IF(AND(D881&lt;&gt;"",E881=""),"Cod necunoscut. ","")&amp;IF(N(G881)&lt;=0,"Lipsește cantitatea. ","")&amp;IF(AND(J881&lt;&gt;"",COUNTIF('Registru borderouri'!$B$5:$B$504,B881)&gt;0),IF(J881&lt;&gt;INDEX('Registru borderouri'!$H$5:$H$504,MATCH(B881,'Registru borderouri'!$B$5:$B$504,0)),"Produs de alt tip decât borderoul. ",""),"")))</f>
        <v/>
      </c>
    </row>
    <row r="882" spans="1:11" x14ac:dyDescent="0.2">
      <c r="A882" s="1" t="str">
        <f t="shared" si="78"/>
        <v/>
      </c>
      <c r="B882" s="21"/>
      <c r="C882" s="22" t="str">
        <f>IF(B882="","",COUNTIF(INDEX($B:$B,5):B882,B882))</f>
        <v/>
      </c>
      <c r="D882" s="21"/>
      <c r="E882" s="13" t="str">
        <f t="shared" si="79"/>
        <v/>
      </c>
      <c r="F882" s="22" t="str">
        <f t="shared" si="80"/>
        <v/>
      </c>
      <c r="G882" s="14"/>
      <c r="H882" s="15" t="str">
        <f t="shared" si="81"/>
        <v/>
      </c>
      <c r="I882" s="23" t="str">
        <f t="shared" si="82"/>
        <v/>
      </c>
      <c r="J882" s="13" t="str">
        <f t="shared" si="83"/>
        <v/>
      </c>
      <c r="K882" s="24" t="str">
        <f>IF(B882="","",TRIM(IF(COUNTIF('Registru borderouri'!$B$5:$B$504,B882)=0,"Borderou inexistent în registru. ","")&amp;IF(AND(D882&lt;&gt;"",E882=""),"Cod necunoscut. ","")&amp;IF(N(G882)&lt;=0,"Lipsește cantitatea. ","")&amp;IF(AND(J882&lt;&gt;"",COUNTIF('Registru borderouri'!$B$5:$B$504,B882)&gt;0),IF(J882&lt;&gt;INDEX('Registru borderouri'!$H$5:$H$504,MATCH(B882,'Registru borderouri'!$B$5:$B$504,0)),"Produs de alt tip decât borderoul. ",""),"")))</f>
        <v/>
      </c>
    </row>
    <row r="883" spans="1:11" x14ac:dyDescent="0.2">
      <c r="A883" s="1" t="str">
        <f t="shared" si="78"/>
        <v/>
      </c>
      <c r="B883" s="21"/>
      <c r="C883" s="22" t="str">
        <f>IF(B883="","",COUNTIF(INDEX($B:$B,5):B883,B883))</f>
        <v/>
      </c>
      <c r="D883" s="21"/>
      <c r="E883" s="13" t="str">
        <f t="shared" si="79"/>
        <v/>
      </c>
      <c r="F883" s="22" t="str">
        <f t="shared" si="80"/>
        <v/>
      </c>
      <c r="G883" s="14"/>
      <c r="H883" s="15" t="str">
        <f t="shared" si="81"/>
        <v/>
      </c>
      <c r="I883" s="23" t="str">
        <f t="shared" si="82"/>
        <v/>
      </c>
      <c r="J883" s="13" t="str">
        <f t="shared" si="83"/>
        <v/>
      </c>
      <c r="K883" s="24" t="str">
        <f>IF(B883="","",TRIM(IF(COUNTIF('Registru borderouri'!$B$5:$B$504,B883)=0,"Borderou inexistent în registru. ","")&amp;IF(AND(D883&lt;&gt;"",E883=""),"Cod necunoscut. ","")&amp;IF(N(G883)&lt;=0,"Lipsește cantitatea. ","")&amp;IF(AND(J883&lt;&gt;"",COUNTIF('Registru borderouri'!$B$5:$B$504,B883)&gt;0),IF(J883&lt;&gt;INDEX('Registru borderouri'!$H$5:$H$504,MATCH(B883,'Registru borderouri'!$B$5:$B$504,0)),"Produs de alt tip decât borderoul. ",""),"")))</f>
        <v/>
      </c>
    </row>
    <row r="884" spans="1:11" x14ac:dyDescent="0.2">
      <c r="A884" s="1" t="str">
        <f t="shared" si="78"/>
        <v/>
      </c>
      <c r="B884" s="21"/>
      <c r="C884" s="22" t="str">
        <f>IF(B884="","",COUNTIF(INDEX($B:$B,5):B884,B884))</f>
        <v/>
      </c>
      <c r="D884" s="21"/>
      <c r="E884" s="13" t="str">
        <f t="shared" si="79"/>
        <v/>
      </c>
      <c r="F884" s="22" t="str">
        <f t="shared" si="80"/>
        <v/>
      </c>
      <c r="G884" s="14"/>
      <c r="H884" s="15" t="str">
        <f t="shared" si="81"/>
        <v/>
      </c>
      <c r="I884" s="23" t="str">
        <f t="shared" si="82"/>
        <v/>
      </c>
      <c r="J884" s="13" t="str">
        <f t="shared" si="83"/>
        <v/>
      </c>
      <c r="K884" s="24" t="str">
        <f>IF(B884="","",TRIM(IF(COUNTIF('Registru borderouri'!$B$5:$B$504,B884)=0,"Borderou inexistent în registru. ","")&amp;IF(AND(D884&lt;&gt;"",E884=""),"Cod necunoscut. ","")&amp;IF(N(G884)&lt;=0,"Lipsește cantitatea. ","")&amp;IF(AND(J884&lt;&gt;"",COUNTIF('Registru borderouri'!$B$5:$B$504,B884)&gt;0),IF(J884&lt;&gt;INDEX('Registru borderouri'!$H$5:$H$504,MATCH(B884,'Registru borderouri'!$B$5:$B$504,0)),"Produs de alt tip decât borderoul. ",""),"")))</f>
        <v/>
      </c>
    </row>
    <row r="885" spans="1:11" x14ac:dyDescent="0.2">
      <c r="A885" s="1" t="str">
        <f t="shared" si="78"/>
        <v/>
      </c>
      <c r="B885" s="21"/>
      <c r="C885" s="22" t="str">
        <f>IF(B885="","",COUNTIF(INDEX($B:$B,5):B885,B885))</f>
        <v/>
      </c>
      <c r="D885" s="21"/>
      <c r="E885" s="13" t="str">
        <f t="shared" si="79"/>
        <v/>
      </c>
      <c r="F885" s="22" t="str">
        <f t="shared" si="80"/>
        <v/>
      </c>
      <c r="G885" s="14"/>
      <c r="H885" s="15" t="str">
        <f t="shared" si="81"/>
        <v/>
      </c>
      <c r="I885" s="23" t="str">
        <f t="shared" si="82"/>
        <v/>
      </c>
      <c r="J885" s="13" t="str">
        <f t="shared" si="83"/>
        <v/>
      </c>
      <c r="K885" s="24" t="str">
        <f>IF(B885="","",TRIM(IF(COUNTIF('Registru borderouri'!$B$5:$B$504,B885)=0,"Borderou inexistent în registru. ","")&amp;IF(AND(D885&lt;&gt;"",E885=""),"Cod necunoscut. ","")&amp;IF(N(G885)&lt;=0,"Lipsește cantitatea. ","")&amp;IF(AND(J885&lt;&gt;"",COUNTIF('Registru borderouri'!$B$5:$B$504,B885)&gt;0),IF(J885&lt;&gt;INDEX('Registru borderouri'!$H$5:$H$504,MATCH(B885,'Registru borderouri'!$B$5:$B$504,0)),"Produs de alt tip decât borderoul. ",""),"")))</f>
        <v/>
      </c>
    </row>
    <row r="886" spans="1:11" x14ac:dyDescent="0.2">
      <c r="A886" s="1" t="str">
        <f t="shared" si="78"/>
        <v/>
      </c>
      <c r="B886" s="21"/>
      <c r="C886" s="22" t="str">
        <f>IF(B886="","",COUNTIF(INDEX($B:$B,5):B886,B886))</f>
        <v/>
      </c>
      <c r="D886" s="21"/>
      <c r="E886" s="13" t="str">
        <f t="shared" si="79"/>
        <v/>
      </c>
      <c r="F886" s="22" t="str">
        <f t="shared" si="80"/>
        <v/>
      </c>
      <c r="G886" s="14"/>
      <c r="H886" s="15" t="str">
        <f t="shared" si="81"/>
        <v/>
      </c>
      <c r="I886" s="23" t="str">
        <f t="shared" si="82"/>
        <v/>
      </c>
      <c r="J886" s="13" t="str">
        <f t="shared" si="83"/>
        <v/>
      </c>
      <c r="K886" s="24" t="str">
        <f>IF(B886="","",TRIM(IF(COUNTIF('Registru borderouri'!$B$5:$B$504,B886)=0,"Borderou inexistent în registru. ","")&amp;IF(AND(D886&lt;&gt;"",E886=""),"Cod necunoscut. ","")&amp;IF(N(G886)&lt;=0,"Lipsește cantitatea. ","")&amp;IF(AND(J886&lt;&gt;"",COUNTIF('Registru borderouri'!$B$5:$B$504,B886)&gt;0),IF(J886&lt;&gt;INDEX('Registru borderouri'!$H$5:$H$504,MATCH(B886,'Registru borderouri'!$B$5:$B$504,0)),"Produs de alt tip decât borderoul. ",""),"")))</f>
        <v/>
      </c>
    </row>
    <row r="887" spans="1:11" x14ac:dyDescent="0.2">
      <c r="A887" s="1" t="str">
        <f t="shared" si="78"/>
        <v/>
      </c>
      <c r="B887" s="21"/>
      <c r="C887" s="22" t="str">
        <f>IF(B887="","",COUNTIF(INDEX($B:$B,5):B887,B887))</f>
        <v/>
      </c>
      <c r="D887" s="21"/>
      <c r="E887" s="13" t="str">
        <f t="shared" si="79"/>
        <v/>
      </c>
      <c r="F887" s="22" t="str">
        <f t="shared" si="80"/>
        <v/>
      </c>
      <c r="G887" s="14"/>
      <c r="H887" s="15" t="str">
        <f t="shared" si="81"/>
        <v/>
      </c>
      <c r="I887" s="23" t="str">
        <f t="shared" si="82"/>
        <v/>
      </c>
      <c r="J887" s="13" t="str">
        <f t="shared" si="83"/>
        <v/>
      </c>
      <c r="K887" s="24" t="str">
        <f>IF(B887="","",TRIM(IF(COUNTIF('Registru borderouri'!$B$5:$B$504,B887)=0,"Borderou inexistent în registru. ","")&amp;IF(AND(D887&lt;&gt;"",E887=""),"Cod necunoscut. ","")&amp;IF(N(G887)&lt;=0,"Lipsește cantitatea. ","")&amp;IF(AND(J887&lt;&gt;"",COUNTIF('Registru borderouri'!$B$5:$B$504,B887)&gt;0),IF(J887&lt;&gt;INDEX('Registru borderouri'!$H$5:$H$504,MATCH(B887,'Registru borderouri'!$B$5:$B$504,0)),"Produs de alt tip decât borderoul. ",""),"")))</f>
        <v/>
      </c>
    </row>
    <row r="888" spans="1:11" x14ac:dyDescent="0.2">
      <c r="A888" s="1" t="str">
        <f t="shared" si="78"/>
        <v/>
      </c>
      <c r="B888" s="21"/>
      <c r="C888" s="22" t="str">
        <f>IF(B888="","",COUNTIF(INDEX($B:$B,5):B888,B888))</f>
        <v/>
      </c>
      <c r="D888" s="21"/>
      <c r="E888" s="13" t="str">
        <f t="shared" si="79"/>
        <v/>
      </c>
      <c r="F888" s="22" t="str">
        <f t="shared" si="80"/>
        <v/>
      </c>
      <c r="G888" s="14"/>
      <c r="H888" s="15" t="str">
        <f t="shared" si="81"/>
        <v/>
      </c>
      <c r="I888" s="23" t="str">
        <f t="shared" si="82"/>
        <v/>
      </c>
      <c r="J888" s="13" t="str">
        <f t="shared" si="83"/>
        <v/>
      </c>
      <c r="K888" s="24" t="str">
        <f>IF(B888="","",TRIM(IF(COUNTIF('Registru borderouri'!$B$5:$B$504,B888)=0,"Borderou inexistent în registru. ","")&amp;IF(AND(D888&lt;&gt;"",E888=""),"Cod necunoscut. ","")&amp;IF(N(G888)&lt;=0,"Lipsește cantitatea. ","")&amp;IF(AND(J888&lt;&gt;"",COUNTIF('Registru borderouri'!$B$5:$B$504,B888)&gt;0),IF(J888&lt;&gt;INDEX('Registru borderouri'!$H$5:$H$504,MATCH(B888,'Registru borderouri'!$B$5:$B$504,0)),"Produs de alt tip decât borderoul. ",""),"")))</f>
        <v/>
      </c>
    </row>
    <row r="889" spans="1:11" x14ac:dyDescent="0.2">
      <c r="A889" s="1" t="str">
        <f t="shared" si="78"/>
        <v/>
      </c>
      <c r="B889" s="21"/>
      <c r="C889" s="22" t="str">
        <f>IF(B889="","",COUNTIF(INDEX($B:$B,5):B889,B889))</f>
        <v/>
      </c>
      <c r="D889" s="21"/>
      <c r="E889" s="13" t="str">
        <f t="shared" si="79"/>
        <v/>
      </c>
      <c r="F889" s="22" t="str">
        <f t="shared" si="80"/>
        <v/>
      </c>
      <c r="G889" s="14"/>
      <c r="H889" s="15" t="str">
        <f t="shared" si="81"/>
        <v/>
      </c>
      <c r="I889" s="23" t="str">
        <f t="shared" si="82"/>
        <v/>
      </c>
      <c r="J889" s="13" t="str">
        <f t="shared" si="83"/>
        <v/>
      </c>
      <c r="K889" s="24" t="str">
        <f>IF(B889="","",TRIM(IF(COUNTIF('Registru borderouri'!$B$5:$B$504,B889)=0,"Borderou inexistent în registru. ","")&amp;IF(AND(D889&lt;&gt;"",E889=""),"Cod necunoscut. ","")&amp;IF(N(G889)&lt;=0,"Lipsește cantitatea. ","")&amp;IF(AND(J889&lt;&gt;"",COUNTIF('Registru borderouri'!$B$5:$B$504,B889)&gt;0),IF(J889&lt;&gt;INDEX('Registru borderouri'!$H$5:$H$504,MATCH(B889,'Registru borderouri'!$B$5:$B$504,0)),"Produs de alt tip decât borderoul. ",""),"")))</f>
        <v/>
      </c>
    </row>
    <row r="890" spans="1:11" x14ac:dyDescent="0.2">
      <c r="A890" s="1" t="str">
        <f t="shared" si="78"/>
        <v/>
      </c>
      <c r="B890" s="21"/>
      <c r="C890" s="22" t="str">
        <f>IF(B890="","",COUNTIF(INDEX($B:$B,5):B890,B890))</f>
        <v/>
      </c>
      <c r="D890" s="21"/>
      <c r="E890" s="13" t="str">
        <f t="shared" si="79"/>
        <v/>
      </c>
      <c r="F890" s="22" t="str">
        <f t="shared" si="80"/>
        <v/>
      </c>
      <c r="G890" s="14"/>
      <c r="H890" s="15" t="str">
        <f t="shared" si="81"/>
        <v/>
      </c>
      <c r="I890" s="23" t="str">
        <f t="shared" si="82"/>
        <v/>
      </c>
      <c r="J890" s="13" t="str">
        <f t="shared" si="83"/>
        <v/>
      </c>
      <c r="K890" s="24" t="str">
        <f>IF(B890="","",TRIM(IF(COUNTIF('Registru borderouri'!$B$5:$B$504,B890)=0,"Borderou inexistent în registru. ","")&amp;IF(AND(D890&lt;&gt;"",E890=""),"Cod necunoscut. ","")&amp;IF(N(G890)&lt;=0,"Lipsește cantitatea. ","")&amp;IF(AND(J890&lt;&gt;"",COUNTIF('Registru borderouri'!$B$5:$B$504,B890)&gt;0),IF(J890&lt;&gt;INDEX('Registru borderouri'!$H$5:$H$504,MATCH(B890,'Registru borderouri'!$B$5:$B$504,0)),"Produs de alt tip decât borderoul. ",""),"")))</f>
        <v/>
      </c>
    </row>
    <row r="891" spans="1:11" x14ac:dyDescent="0.2">
      <c r="A891" s="1" t="str">
        <f t="shared" si="78"/>
        <v/>
      </c>
      <c r="B891" s="21"/>
      <c r="C891" s="22" t="str">
        <f>IF(B891="","",COUNTIF(INDEX($B:$B,5):B891,B891))</f>
        <v/>
      </c>
      <c r="D891" s="21"/>
      <c r="E891" s="13" t="str">
        <f t="shared" si="79"/>
        <v/>
      </c>
      <c r="F891" s="22" t="str">
        <f t="shared" si="80"/>
        <v/>
      </c>
      <c r="G891" s="14"/>
      <c r="H891" s="15" t="str">
        <f t="shared" si="81"/>
        <v/>
      </c>
      <c r="I891" s="23" t="str">
        <f t="shared" si="82"/>
        <v/>
      </c>
      <c r="J891" s="13" t="str">
        <f t="shared" si="83"/>
        <v/>
      </c>
      <c r="K891" s="24" t="str">
        <f>IF(B891="","",TRIM(IF(COUNTIF('Registru borderouri'!$B$5:$B$504,B891)=0,"Borderou inexistent în registru. ","")&amp;IF(AND(D891&lt;&gt;"",E891=""),"Cod necunoscut. ","")&amp;IF(N(G891)&lt;=0,"Lipsește cantitatea. ","")&amp;IF(AND(J891&lt;&gt;"",COUNTIF('Registru borderouri'!$B$5:$B$504,B891)&gt;0),IF(J891&lt;&gt;INDEX('Registru borderouri'!$H$5:$H$504,MATCH(B891,'Registru borderouri'!$B$5:$B$504,0)),"Produs de alt tip decât borderoul. ",""),"")))</f>
        <v/>
      </c>
    </row>
    <row r="892" spans="1:11" x14ac:dyDescent="0.2">
      <c r="A892" s="1" t="str">
        <f t="shared" si="78"/>
        <v/>
      </c>
      <c r="B892" s="21"/>
      <c r="C892" s="22" t="str">
        <f>IF(B892="","",COUNTIF(INDEX($B:$B,5):B892,B892))</f>
        <v/>
      </c>
      <c r="D892" s="21"/>
      <c r="E892" s="13" t="str">
        <f t="shared" si="79"/>
        <v/>
      </c>
      <c r="F892" s="22" t="str">
        <f t="shared" si="80"/>
        <v/>
      </c>
      <c r="G892" s="14"/>
      <c r="H892" s="15" t="str">
        <f t="shared" si="81"/>
        <v/>
      </c>
      <c r="I892" s="23" t="str">
        <f t="shared" si="82"/>
        <v/>
      </c>
      <c r="J892" s="13" t="str">
        <f t="shared" si="83"/>
        <v/>
      </c>
      <c r="K892" s="24" t="str">
        <f>IF(B892="","",TRIM(IF(COUNTIF('Registru borderouri'!$B$5:$B$504,B892)=0,"Borderou inexistent în registru. ","")&amp;IF(AND(D892&lt;&gt;"",E892=""),"Cod necunoscut. ","")&amp;IF(N(G892)&lt;=0,"Lipsește cantitatea. ","")&amp;IF(AND(J892&lt;&gt;"",COUNTIF('Registru borderouri'!$B$5:$B$504,B892)&gt;0),IF(J892&lt;&gt;INDEX('Registru borderouri'!$H$5:$H$504,MATCH(B892,'Registru borderouri'!$B$5:$B$504,0)),"Produs de alt tip decât borderoul. ",""),"")))</f>
        <v/>
      </c>
    </row>
    <row r="893" spans="1:11" x14ac:dyDescent="0.2">
      <c r="A893" s="1" t="str">
        <f t="shared" si="78"/>
        <v/>
      </c>
      <c r="B893" s="21"/>
      <c r="C893" s="22" t="str">
        <f>IF(B893="","",COUNTIF(INDEX($B:$B,5):B893,B893))</f>
        <v/>
      </c>
      <c r="D893" s="21"/>
      <c r="E893" s="13" t="str">
        <f t="shared" si="79"/>
        <v/>
      </c>
      <c r="F893" s="22" t="str">
        <f t="shared" si="80"/>
        <v/>
      </c>
      <c r="G893" s="14"/>
      <c r="H893" s="15" t="str">
        <f t="shared" si="81"/>
        <v/>
      </c>
      <c r="I893" s="23" t="str">
        <f t="shared" si="82"/>
        <v/>
      </c>
      <c r="J893" s="13" t="str">
        <f t="shared" si="83"/>
        <v/>
      </c>
      <c r="K893" s="24" t="str">
        <f>IF(B893="","",TRIM(IF(COUNTIF('Registru borderouri'!$B$5:$B$504,B893)=0,"Borderou inexistent în registru. ","")&amp;IF(AND(D893&lt;&gt;"",E893=""),"Cod necunoscut. ","")&amp;IF(N(G893)&lt;=0,"Lipsește cantitatea. ","")&amp;IF(AND(J893&lt;&gt;"",COUNTIF('Registru borderouri'!$B$5:$B$504,B893)&gt;0),IF(J893&lt;&gt;INDEX('Registru borderouri'!$H$5:$H$504,MATCH(B893,'Registru borderouri'!$B$5:$B$504,0)),"Produs de alt tip decât borderoul. ",""),"")))</f>
        <v/>
      </c>
    </row>
    <row r="894" spans="1:11" x14ac:dyDescent="0.2">
      <c r="A894" s="1" t="str">
        <f t="shared" si="78"/>
        <v/>
      </c>
      <c r="B894" s="21"/>
      <c r="C894" s="22" t="str">
        <f>IF(B894="","",COUNTIF(INDEX($B:$B,5):B894,B894))</f>
        <v/>
      </c>
      <c r="D894" s="21"/>
      <c r="E894" s="13" t="str">
        <f t="shared" si="79"/>
        <v/>
      </c>
      <c r="F894" s="22" t="str">
        <f t="shared" si="80"/>
        <v/>
      </c>
      <c r="G894" s="14"/>
      <c r="H894" s="15" t="str">
        <f t="shared" si="81"/>
        <v/>
      </c>
      <c r="I894" s="23" t="str">
        <f t="shared" si="82"/>
        <v/>
      </c>
      <c r="J894" s="13" t="str">
        <f t="shared" si="83"/>
        <v/>
      </c>
      <c r="K894" s="24" t="str">
        <f>IF(B894="","",TRIM(IF(COUNTIF('Registru borderouri'!$B$5:$B$504,B894)=0,"Borderou inexistent în registru. ","")&amp;IF(AND(D894&lt;&gt;"",E894=""),"Cod necunoscut. ","")&amp;IF(N(G894)&lt;=0,"Lipsește cantitatea. ","")&amp;IF(AND(J894&lt;&gt;"",COUNTIF('Registru borderouri'!$B$5:$B$504,B894)&gt;0),IF(J894&lt;&gt;INDEX('Registru borderouri'!$H$5:$H$504,MATCH(B894,'Registru borderouri'!$B$5:$B$504,0)),"Produs de alt tip decât borderoul. ",""),"")))</f>
        <v/>
      </c>
    </row>
    <row r="895" spans="1:11" x14ac:dyDescent="0.2">
      <c r="A895" s="1" t="str">
        <f t="shared" si="78"/>
        <v/>
      </c>
      <c r="B895" s="21"/>
      <c r="C895" s="22" t="str">
        <f>IF(B895="","",COUNTIF(INDEX($B:$B,5):B895,B895))</f>
        <v/>
      </c>
      <c r="D895" s="21"/>
      <c r="E895" s="13" t="str">
        <f t="shared" si="79"/>
        <v/>
      </c>
      <c r="F895" s="22" t="str">
        <f t="shared" si="80"/>
        <v/>
      </c>
      <c r="G895" s="14"/>
      <c r="H895" s="15" t="str">
        <f t="shared" si="81"/>
        <v/>
      </c>
      <c r="I895" s="23" t="str">
        <f t="shared" si="82"/>
        <v/>
      </c>
      <c r="J895" s="13" t="str">
        <f t="shared" si="83"/>
        <v/>
      </c>
      <c r="K895" s="24" t="str">
        <f>IF(B895="","",TRIM(IF(COUNTIF('Registru borderouri'!$B$5:$B$504,B895)=0,"Borderou inexistent în registru. ","")&amp;IF(AND(D895&lt;&gt;"",E895=""),"Cod necunoscut. ","")&amp;IF(N(G895)&lt;=0,"Lipsește cantitatea. ","")&amp;IF(AND(J895&lt;&gt;"",COUNTIF('Registru borderouri'!$B$5:$B$504,B895)&gt;0),IF(J895&lt;&gt;INDEX('Registru borderouri'!$H$5:$H$504,MATCH(B895,'Registru borderouri'!$B$5:$B$504,0)),"Produs de alt tip decât borderoul. ",""),"")))</f>
        <v/>
      </c>
    </row>
    <row r="896" spans="1:11" x14ac:dyDescent="0.2">
      <c r="A896" s="1" t="str">
        <f t="shared" si="78"/>
        <v/>
      </c>
      <c r="B896" s="21"/>
      <c r="C896" s="22" t="str">
        <f>IF(B896="","",COUNTIF(INDEX($B:$B,5):B896,B896))</f>
        <v/>
      </c>
      <c r="D896" s="21"/>
      <c r="E896" s="13" t="str">
        <f t="shared" si="79"/>
        <v/>
      </c>
      <c r="F896" s="22" t="str">
        <f t="shared" si="80"/>
        <v/>
      </c>
      <c r="G896" s="14"/>
      <c r="H896" s="15" t="str">
        <f t="shared" si="81"/>
        <v/>
      </c>
      <c r="I896" s="23" t="str">
        <f t="shared" si="82"/>
        <v/>
      </c>
      <c r="J896" s="13" t="str">
        <f t="shared" si="83"/>
        <v/>
      </c>
      <c r="K896" s="24" t="str">
        <f>IF(B896="","",TRIM(IF(COUNTIF('Registru borderouri'!$B$5:$B$504,B896)=0,"Borderou inexistent în registru. ","")&amp;IF(AND(D896&lt;&gt;"",E896=""),"Cod necunoscut. ","")&amp;IF(N(G896)&lt;=0,"Lipsește cantitatea. ","")&amp;IF(AND(J896&lt;&gt;"",COUNTIF('Registru borderouri'!$B$5:$B$504,B896)&gt;0),IF(J896&lt;&gt;INDEX('Registru borderouri'!$H$5:$H$504,MATCH(B896,'Registru borderouri'!$B$5:$B$504,0)),"Produs de alt tip decât borderoul. ",""),"")))</f>
        <v/>
      </c>
    </row>
    <row r="897" spans="1:11" x14ac:dyDescent="0.2">
      <c r="A897" s="1" t="str">
        <f t="shared" si="78"/>
        <v/>
      </c>
      <c r="B897" s="21"/>
      <c r="C897" s="22" t="str">
        <f>IF(B897="","",COUNTIF(INDEX($B:$B,5):B897,B897))</f>
        <v/>
      </c>
      <c r="D897" s="21"/>
      <c r="E897" s="13" t="str">
        <f t="shared" si="79"/>
        <v/>
      </c>
      <c r="F897" s="22" t="str">
        <f t="shared" si="80"/>
        <v/>
      </c>
      <c r="G897" s="14"/>
      <c r="H897" s="15" t="str">
        <f t="shared" si="81"/>
        <v/>
      </c>
      <c r="I897" s="23" t="str">
        <f t="shared" si="82"/>
        <v/>
      </c>
      <c r="J897" s="13" t="str">
        <f t="shared" si="83"/>
        <v/>
      </c>
      <c r="K897" s="24" t="str">
        <f>IF(B897="","",TRIM(IF(COUNTIF('Registru borderouri'!$B$5:$B$504,B897)=0,"Borderou inexistent în registru. ","")&amp;IF(AND(D897&lt;&gt;"",E897=""),"Cod necunoscut. ","")&amp;IF(N(G897)&lt;=0,"Lipsește cantitatea. ","")&amp;IF(AND(J897&lt;&gt;"",COUNTIF('Registru borderouri'!$B$5:$B$504,B897)&gt;0),IF(J897&lt;&gt;INDEX('Registru borderouri'!$H$5:$H$504,MATCH(B897,'Registru borderouri'!$B$5:$B$504,0)),"Produs de alt tip decât borderoul. ",""),"")))</f>
        <v/>
      </c>
    </row>
    <row r="898" spans="1:11" x14ac:dyDescent="0.2">
      <c r="A898" s="1" t="str">
        <f t="shared" si="78"/>
        <v/>
      </c>
      <c r="B898" s="21"/>
      <c r="C898" s="22" t="str">
        <f>IF(B898="","",COUNTIF(INDEX($B:$B,5):B898,B898))</f>
        <v/>
      </c>
      <c r="D898" s="21"/>
      <c r="E898" s="13" t="str">
        <f t="shared" si="79"/>
        <v/>
      </c>
      <c r="F898" s="22" t="str">
        <f t="shared" si="80"/>
        <v/>
      </c>
      <c r="G898" s="14"/>
      <c r="H898" s="15" t="str">
        <f t="shared" si="81"/>
        <v/>
      </c>
      <c r="I898" s="23" t="str">
        <f t="shared" si="82"/>
        <v/>
      </c>
      <c r="J898" s="13" t="str">
        <f t="shared" si="83"/>
        <v/>
      </c>
      <c r="K898" s="24" t="str">
        <f>IF(B898="","",TRIM(IF(COUNTIF('Registru borderouri'!$B$5:$B$504,B898)=0,"Borderou inexistent în registru. ","")&amp;IF(AND(D898&lt;&gt;"",E898=""),"Cod necunoscut. ","")&amp;IF(N(G898)&lt;=0,"Lipsește cantitatea. ","")&amp;IF(AND(J898&lt;&gt;"",COUNTIF('Registru borderouri'!$B$5:$B$504,B898)&gt;0),IF(J898&lt;&gt;INDEX('Registru borderouri'!$H$5:$H$504,MATCH(B898,'Registru borderouri'!$B$5:$B$504,0)),"Produs de alt tip decât borderoul. ",""),"")))</f>
        <v/>
      </c>
    </row>
    <row r="899" spans="1:11" x14ac:dyDescent="0.2">
      <c r="A899" s="1" t="str">
        <f t="shared" si="78"/>
        <v/>
      </c>
      <c r="B899" s="21"/>
      <c r="C899" s="22" t="str">
        <f>IF(B899="","",COUNTIF(INDEX($B:$B,5):B899,B899))</f>
        <v/>
      </c>
      <c r="D899" s="21"/>
      <c r="E899" s="13" t="str">
        <f t="shared" si="79"/>
        <v/>
      </c>
      <c r="F899" s="22" t="str">
        <f t="shared" si="80"/>
        <v/>
      </c>
      <c r="G899" s="14"/>
      <c r="H899" s="15" t="str">
        <f t="shared" si="81"/>
        <v/>
      </c>
      <c r="I899" s="23" t="str">
        <f t="shared" si="82"/>
        <v/>
      </c>
      <c r="J899" s="13" t="str">
        <f t="shared" si="83"/>
        <v/>
      </c>
      <c r="K899" s="24" t="str">
        <f>IF(B899="","",TRIM(IF(COUNTIF('Registru borderouri'!$B$5:$B$504,B899)=0,"Borderou inexistent în registru. ","")&amp;IF(AND(D899&lt;&gt;"",E899=""),"Cod necunoscut. ","")&amp;IF(N(G899)&lt;=0,"Lipsește cantitatea. ","")&amp;IF(AND(J899&lt;&gt;"",COUNTIF('Registru borderouri'!$B$5:$B$504,B899)&gt;0),IF(J899&lt;&gt;INDEX('Registru borderouri'!$H$5:$H$504,MATCH(B899,'Registru borderouri'!$B$5:$B$504,0)),"Produs de alt tip decât borderoul. ",""),"")))</f>
        <v/>
      </c>
    </row>
    <row r="900" spans="1:11" x14ac:dyDescent="0.2">
      <c r="A900" s="1" t="str">
        <f t="shared" si="78"/>
        <v/>
      </c>
      <c r="B900" s="21"/>
      <c r="C900" s="22" t="str">
        <f>IF(B900="","",COUNTIF(INDEX($B:$B,5):B900,B900))</f>
        <v/>
      </c>
      <c r="D900" s="21"/>
      <c r="E900" s="13" t="str">
        <f t="shared" si="79"/>
        <v/>
      </c>
      <c r="F900" s="22" t="str">
        <f t="shared" si="80"/>
        <v/>
      </c>
      <c r="G900" s="14"/>
      <c r="H900" s="15" t="str">
        <f t="shared" si="81"/>
        <v/>
      </c>
      <c r="I900" s="23" t="str">
        <f t="shared" si="82"/>
        <v/>
      </c>
      <c r="J900" s="13" t="str">
        <f t="shared" si="83"/>
        <v/>
      </c>
      <c r="K900" s="24" t="str">
        <f>IF(B900="","",TRIM(IF(COUNTIF('Registru borderouri'!$B$5:$B$504,B900)=0,"Borderou inexistent în registru. ","")&amp;IF(AND(D900&lt;&gt;"",E900=""),"Cod necunoscut. ","")&amp;IF(N(G900)&lt;=0,"Lipsește cantitatea. ","")&amp;IF(AND(J900&lt;&gt;"",COUNTIF('Registru borderouri'!$B$5:$B$504,B900)&gt;0),IF(J900&lt;&gt;INDEX('Registru borderouri'!$H$5:$H$504,MATCH(B900,'Registru borderouri'!$B$5:$B$504,0)),"Produs de alt tip decât borderoul. ",""),"")))</f>
        <v/>
      </c>
    </row>
    <row r="901" spans="1:11" x14ac:dyDescent="0.2">
      <c r="A901" s="1" t="str">
        <f t="shared" ref="A901:A964" si="84">IF(B901="","",B901&amp;"|"&amp;C901)</f>
        <v/>
      </c>
      <c r="B901" s="21"/>
      <c r="C901" s="22" t="str">
        <f>IF(B901="","",COUNTIF(INDEX($B:$B,5):B901,B901))</f>
        <v/>
      </c>
      <c r="D901" s="21"/>
      <c r="E901" s="13" t="str">
        <f t="shared" ref="E901:E964" si="85">IF(D901="","",IFERROR(VLOOKUP(D901,Catalog,2,FALSE),""))</f>
        <v/>
      </c>
      <c r="F901" s="22" t="str">
        <f t="shared" ref="F901:F964" si="86">IF(D901="","",IFERROR(VLOOKUP(D901,Catalog,3,FALSE),""))</f>
        <v/>
      </c>
      <c r="G901" s="14"/>
      <c r="H901" s="15" t="str">
        <f t="shared" ref="H901:H964" si="87">IF(D901="","",IFERROR(VLOOKUP(D901,Catalog,4,FALSE),""))</f>
        <v/>
      </c>
      <c r="I901" s="23" t="str">
        <f t="shared" ref="I901:I964" si="88">IF(OR(N(G901)=0,N(H901)=0),"",ROUND(G901*H901,2))</f>
        <v/>
      </c>
      <c r="J901" s="13" t="str">
        <f t="shared" ref="J901:J964" si="89">IF(D901="","",IFERROR(VLOOKUP(D901,Catalog,5,FALSE),""))</f>
        <v/>
      </c>
      <c r="K901" s="24" t="str">
        <f>IF(B901="","",TRIM(IF(COUNTIF('Registru borderouri'!$B$5:$B$504,B901)=0,"Borderou inexistent în registru. ","")&amp;IF(AND(D901&lt;&gt;"",E901=""),"Cod necunoscut. ","")&amp;IF(N(G901)&lt;=0,"Lipsește cantitatea. ","")&amp;IF(AND(J901&lt;&gt;"",COUNTIF('Registru borderouri'!$B$5:$B$504,B901)&gt;0),IF(J901&lt;&gt;INDEX('Registru borderouri'!$H$5:$H$504,MATCH(B901,'Registru borderouri'!$B$5:$B$504,0)),"Produs de alt tip decât borderoul. ",""),"")))</f>
        <v/>
      </c>
    </row>
    <row r="902" spans="1:11" x14ac:dyDescent="0.2">
      <c r="A902" s="1" t="str">
        <f t="shared" si="84"/>
        <v/>
      </c>
      <c r="B902" s="21"/>
      <c r="C902" s="22" t="str">
        <f>IF(B902="","",COUNTIF(INDEX($B:$B,5):B902,B902))</f>
        <v/>
      </c>
      <c r="D902" s="21"/>
      <c r="E902" s="13" t="str">
        <f t="shared" si="85"/>
        <v/>
      </c>
      <c r="F902" s="22" t="str">
        <f t="shared" si="86"/>
        <v/>
      </c>
      <c r="G902" s="14"/>
      <c r="H902" s="15" t="str">
        <f t="shared" si="87"/>
        <v/>
      </c>
      <c r="I902" s="23" t="str">
        <f t="shared" si="88"/>
        <v/>
      </c>
      <c r="J902" s="13" t="str">
        <f t="shared" si="89"/>
        <v/>
      </c>
      <c r="K902" s="24" t="str">
        <f>IF(B902="","",TRIM(IF(COUNTIF('Registru borderouri'!$B$5:$B$504,B902)=0,"Borderou inexistent în registru. ","")&amp;IF(AND(D902&lt;&gt;"",E902=""),"Cod necunoscut. ","")&amp;IF(N(G902)&lt;=0,"Lipsește cantitatea. ","")&amp;IF(AND(J902&lt;&gt;"",COUNTIF('Registru borderouri'!$B$5:$B$504,B902)&gt;0),IF(J902&lt;&gt;INDEX('Registru borderouri'!$H$5:$H$504,MATCH(B902,'Registru borderouri'!$B$5:$B$504,0)),"Produs de alt tip decât borderoul. ",""),"")))</f>
        <v/>
      </c>
    </row>
    <row r="903" spans="1:11" x14ac:dyDescent="0.2">
      <c r="A903" s="1" t="str">
        <f t="shared" si="84"/>
        <v/>
      </c>
      <c r="B903" s="21"/>
      <c r="C903" s="22" t="str">
        <f>IF(B903="","",COUNTIF(INDEX($B:$B,5):B903,B903))</f>
        <v/>
      </c>
      <c r="D903" s="21"/>
      <c r="E903" s="13" t="str">
        <f t="shared" si="85"/>
        <v/>
      </c>
      <c r="F903" s="22" t="str">
        <f t="shared" si="86"/>
        <v/>
      </c>
      <c r="G903" s="14"/>
      <c r="H903" s="15" t="str">
        <f t="shared" si="87"/>
        <v/>
      </c>
      <c r="I903" s="23" t="str">
        <f t="shared" si="88"/>
        <v/>
      </c>
      <c r="J903" s="13" t="str">
        <f t="shared" si="89"/>
        <v/>
      </c>
      <c r="K903" s="24" t="str">
        <f>IF(B903="","",TRIM(IF(COUNTIF('Registru borderouri'!$B$5:$B$504,B903)=0,"Borderou inexistent în registru. ","")&amp;IF(AND(D903&lt;&gt;"",E903=""),"Cod necunoscut. ","")&amp;IF(N(G903)&lt;=0,"Lipsește cantitatea. ","")&amp;IF(AND(J903&lt;&gt;"",COUNTIF('Registru borderouri'!$B$5:$B$504,B903)&gt;0),IF(J903&lt;&gt;INDEX('Registru borderouri'!$H$5:$H$504,MATCH(B903,'Registru borderouri'!$B$5:$B$504,0)),"Produs de alt tip decât borderoul. ",""),"")))</f>
        <v/>
      </c>
    </row>
    <row r="904" spans="1:11" x14ac:dyDescent="0.2">
      <c r="A904" s="1" t="str">
        <f t="shared" si="84"/>
        <v/>
      </c>
      <c r="B904" s="21"/>
      <c r="C904" s="22" t="str">
        <f>IF(B904="","",COUNTIF(INDEX($B:$B,5):B904,B904))</f>
        <v/>
      </c>
      <c r="D904" s="21"/>
      <c r="E904" s="13" t="str">
        <f t="shared" si="85"/>
        <v/>
      </c>
      <c r="F904" s="22" t="str">
        <f t="shared" si="86"/>
        <v/>
      </c>
      <c r="G904" s="14"/>
      <c r="H904" s="15" t="str">
        <f t="shared" si="87"/>
        <v/>
      </c>
      <c r="I904" s="23" t="str">
        <f t="shared" si="88"/>
        <v/>
      </c>
      <c r="J904" s="13" t="str">
        <f t="shared" si="89"/>
        <v/>
      </c>
      <c r="K904" s="24" t="str">
        <f>IF(B904="","",TRIM(IF(COUNTIF('Registru borderouri'!$B$5:$B$504,B904)=0,"Borderou inexistent în registru. ","")&amp;IF(AND(D904&lt;&gt;"",E904=""),"Cod necunoscut. ","")&amp;IF(N(G904)&lt;=0,"Lipsește cantitatea. ","")&amp;IF(AND(J904&lt;&gt;"",COUNTIF('Registru borderouri'!$B$5:$B$504,B904)&gt;0),IF(J904&lt;&gt;INDEX('Registru borderouri'!$H$5:$H$504,MATCH(B904,'Registru borderouri'!$B$5:$B$504,0)),"Produs de alt tip decât borderoul. ",""),"")))</f>
        <v/>
      </c>
    </row>
    <row r="905" spans="1:11" x14ac:dyDescent="0.2">
      <c r="A905" s="1" t="str">
        <f t="shared" si="84"/>
        <v/>
      </c>
      <c r="B905" s="21"/>
      <c r="C905" s="22" t="str">
        <f>IF(B905="","",COUNTIF(INDEX($B:$B,5):B905,B905))</f>
        <v/>
      </c>
      <c r="D905" s="21"/>
      <c r="E905" s="13" t="str">
        <f t="shared" si="85"/>
        <v/>
      </c>
      <c r="F905" s="22" t="str">
        <f t="shared" si="86"/>
        <v/>
      </c>
      <c r="G905" s="14"/>
      <c r="H905" s="15" t="str">
        <f t="shared" si="87"/>
        <v/>
      </c>
      <c r="I905" s="23" t="str">
        <f t="shared" si="88"/>
        <v/>
      </c>
      <c r="J905" s="13" t="str">
        <f t="shared" si="89"/>
        <v/>
      </c>
      <c r="K905" s="24" t="str">
        <f>IF(B905="","",TRIM(IF(COUNTIF('Registru borderouri'!$B$5:$B$504,B905)=0,"Borderou inexistent în registru. ","")&amp;IF(AND(D905&lt;&gt;"",E905=""),"Cod necunoscut. ","")&amp;IF(N(G905)&lt;=0,"Lipsește cantitatea. ","")&amp;IF(AND(J905&lt;&gt;"",COUNTIF('Registru borderouri'!$B$5:$B$504,B905)&gt;0),IF(J905&lt;&gt;INDEX('Registru borderouri'!$H$5:$H$504,MATCH(B905,'Registru borderouri'!$B$5:$B$504,0)),"Produs de alt tip decât borderoul. ",""),"")))</f>
        <v/>
      </c>
    </row>
    <row r="906" spans="1:11" x14ac:dyDescent="0.2">
      <c r="A906" s="1" t="str">
        <f t="shared" si="84"/>
        <v/>
      </c>
      <c r="B906" s="21"/>
      <c r="C906" s="22" t="str">
        <f>IF(B906="","",COUNTIF(INDEX($B:$B,5):B906,B906))</f>
        <v/>
      </c>
      <c r="D906" s="21"/>
      <c r="E906" s="13" t="str">
        <f t="shared" si="85"/>
        <v/>
      </c>
      <c r="F906" s="22" t="str">
        <f t="shared" si="86"/>
        <v/>
      </c>
      <c r="G906" s="14"/>
      <c r="H906" s="15" t="str">
        <f t="shared" si="87"/>
        <v/>
      </c>
      <c r="I906" s="23" t="str">
        <f t="shared" si="88"/>
        <v/>
      </c>
      <c r="J906" s="13" t="str">
        <f t="shared" si="89"/>
        <v/>
      </c>
      <c r="K906" s="24" t="str">
        <f>IF(B906="","",TRIM(IF(COUNTIF('Registru borderouri'!$B$5:$B$504,B906)=0,"Borderou inexistent în registru. ","")&amp;IF(AND(D906&lt;&gt;"",E906=""),"Cod necunoscut. ","")&amp;IF(N(G906)&lt;=0,"Lipsește cantitatea. ","")&amp;IF(AND(J906&lt;&gt;"",COUNTIF('Registru borderouri'!$B$5:$B$504,B906)&gt;0),IF(J906&lt;&gt;INDEX('Registru borderouri'!$H$5:$H$504,MATCH(B906,'Registru borderouri'!$B$5:$B$504,0)),"Produs de alt tip decât borderoul. ",""),"")))</f>
        <v/>
      </c>
    </row>
    <row r="907" spans="1:11" x14ac:dyDescent="0.2">
      <c r="A907" s="1" t="str">
        <f t="shared" si="84"/>
        <v/>
      </c>
      <c r="B907" s="21"/>
      <c r="C907" s="22" t="str">
        <f>IF(B907="","",COUNTIF(INDEX($B:$B,5):B907,B907))</f>
        <v/>
      </c>
      <c r="D907" s="21"/>
      <c r="E907" s="13" t="str">
        <f t="shared" si="85"/>
        <v/>
      </c>
      <c r="F907" s="22" t="str">
        <f t="shared" si="86"/>
        <v/>
      </c>
      <c r="G907" s="14"/>
      <c r="H907" s="15" t="str">
        <f t="shared" si="87"/>
        <v/>
      </c>
      <c r="I907" s="23" t="str">
        <f t="shared" si="88"/>
        <v/>
      </c>
      <c r="J907" s="13" t="str">
        <f t="shared" si="89"/>
        <v/>
      </c>
      <c r="K907" s="24" t="str">
        <f>IF(B907="","",TRIM(IF(COUNTIF('Registru borderouri'!$B$5:$B$504,B907)=0,"Borderou inexistent în registru. ","")&amp;IF(AND(D907&lt;&gt;"",E907=""),"Cod necunoscut. ","")&amp;IF(N(G907)&lt;=0,"Lipsește cantitatea. ","")&amp;IF(AND(J907&lt;&gt;"",COUNTIF('Registru borderouri'!$B$5:$B$504,B907)&gt;0),IF(J907&lt;&gt;INDEX('Registru borderouri'!$H$5:$H$504,MATCH(B907,'Registru borderouri'!$B$5:$B$504,0)),"Produs de alt tip decât borderoul. ",""),"")))</f>
        <v/>
      </c>
    </row>
    <row r="908" spans="1:11" x14ac:dyDescent="0.2">
      <c r="A908" s="1" t="str">
        <f t="shared" si="84"/>
        <v/>
      </c>
      <c r="B908" s="21"/>
      <c r="C908" s="22" t="str">
        <f>IF(B908="","",COUNTIF(INDEX($B:$B,5):B908,B908))</f>
        <v/>
      </c>
      <c r="D908" s="21"/>
      <c r="E908" s="13" t="str">
        <f t="shared" si="85"/>
        <v/>
      </c>
      <c r="F908" s="22" t="str">
        <f t="shared" si="86"/>
        <v/>
      </c>
      <c r="G908" s="14"/>
      <c r="H908" s="15" t="str">
        <f t="shared" si="87"/>
        <v/>
      </c>
      <c r="I908" s="23" t="str">
        <f t="shared" si="88"/>
        <v/>
      </c>
      <c r="J908" s="13" t="str">
        <f t="shared" si="89"/>
        <v/>
      </c>
      <c r="K908" s="24" t="str">
        <f>IF(B908="","",TRIM(IF(COUNTIF('Registru borderouri'!$B$5:$B$504,B908)=0,"Borderou inexistent în registru. ","")&amp;IF(AND(D908&lt;&gt;"",E908=""),"Cod necunoscut. ","")&amp;IF(N(G908)&lt;=0,"Lipsește cantitatea. ","")&amp;IF(AND(J908&lt;&gt;"",COUNTIF('Registru borderouri'!$B$5:$B$504,B908)&gt;0),IF(J908&lt;&gt;INDEX('Registru borderouri'!$H$5:$H$504,MATCH(B908,'Registru borderouri'!$B$5:$B$504,0)),"Produs de alt tip decât borderoul. ",""),"")))</f>
        <v/>
      </c>
    </row>
    <row r="909" spans="1:11" x14ac:dyDescent="0.2">
      <c r="A909" s="1" t="str">
        <f t="shared" si="84"/>
        <v/>
      </c>
      <c r="B909" s="21"/>
      <c r="C909" s="22" t="str">
        <f>IF(B909="","",COUNTIF(INDEX($B:$B,5):B909,B909))</f>
        <v/>
      </c>
      <c r="D909" s="21"/>
      <c r="E909" s="13" t="str">
        <f t="shared" si="85"/>
        <v/>
      </c>
      <c r="F909" s="22" t="str">
        <f t="shared" si="86"/>
        <v/>
      </c>
      <c r="G909" s="14"/>
      <c r="H909" s="15" t="str">
        <f t="shared" si="87"/>
        <v/>
      </c>
      <c r="I909" s="23" t="str">
        <f t="shared" si="88"/>
        <v/>
      </c>
      <c r="J909" s="13" t="str">
        <f t="shared" si="89"/>
        <v/>
      </c>
      <c r="K909" s="24" t="str">
        <f>IF(B909="","",TRIM(IF(COUNTIF('Registru borderouri'!$B$5:$B$504,B909)=0,"Borderou inexistent în registru. ","")&amp;IF(AND(D909&lt;&gt;"",E909=""),"Cod necunoscut. ","")&amp;IF(N(G909)&lt;=0,"Lipsește cantitatea. ","")&amp;IF(AND(J909&lt;&gt;"",COUNTIF('Registru borderouri'!$B$5:$B$504,B909)&gt;0),IF(J909&lt;&gt;INDEX('Registru borderouri'!$H$5:$H$504,MATCH(B909,'Registru borderouri'!$B$5:$B$504,0)),"Produs de alt tip decât borderoul. ",""),"")))</f>
        <v/>
      </c>
    </row>
    <row r="910" spans="1:11" x14ac:dyDescent="0.2">
      <c r="A910" s="1" t="str">
        <f t="shared" si="84"/>
        <v/>
      </c>
      <c r="B910" s="21"/>
      <c r="C910" s="22" t="str">
        <f>IF(B910="","",COUNTIF(INDEX($B:$B,5):B910,B910))</f>
        <v/>
      </c>
      <c r="D910" s="21"/>
      <c r="E910" s="13" t="str">
        <f t="shared" si="85"/>
        <v/>
      </c>
      <c r="F910" s="22" t="str">
        <f t="shared" si="86"/>
        <v/>
      </c>
      <c r="G910" s="14"/>
      <c r="H910" s="15" t="str">
        <f t="shared" si="87"/>
        <v/>
      </c>
      <c r="I910" s="23" t="str">
        <f t="shared" si="88"/>
        <v/>
      </c>
      <c r="J910" s="13" t="str">
        <f t="shared" si="89"/>
        <v/>
      </c>
      <c r="K910" s="24" t="str">
        <f>IF(B910="","",TRIM(IF(COUNTIF('Registru borderouri'!$B$5:$B$504,B910)=0,"Borderou inexistent în registru. ","")&amp;IF(AND(D910&lt;&gt;"",E910=""),"Cod necunoscut. ","")&amp;IF(N(G910)&lt;=0,"Lipsește cantitatea. ","")&amp;IF(AND(J910&lt;&gt;"",COUNTIF('Registru borderouri'!$B$5:$B$504,B910)&gt;0),IF(J910&lt;&gt;INDEX('Registru borderouri'!$H$5:$H$504,MATCH(B910,'Registru borderouri'!$B$5:$B$504,0)),"Produs de alt tip decât borderoul. ",""),"")))</f>
        <v/>
      </c>
    </row>
    <row r="911" spans="1:11" x14ac:dyDescent="0.2">
      <c r="A911" s="1" t="str">
        <f t="shared" si="84"/>
        <v/>
      </c>
      <c r="B911" s="21"/>
      <c r="C911" s="22" t="str">
        <f>IF(B911="","",COUNTIF(INDEX($B:$B,5):B911,B911))</f>
        <v/>
      </c>
      <c r="D911" s="21"/>
      <c r="E911" s="13" t="str">
        <f t="shared" si="85"/>
        <v/>
      </c>
      <c r="F911" s="22" t="str">
        <f t="shared" si="86"/>
        <v/>
      </c>
      <c r="G911" s="14"/>
      <c r="H911" s="15" t="str">
        <f t="shared" si="87"/>
        <v/>
      </c>
      <c r="I911" s="23" t="str">
        <f t="shared" si="88"/>
        <v/>
      </c>
      <c r="J911" s="13" t="str">
        <f t="shared" si="89"/>
        <v/>
      </c>
      <c r="K911" s="24" t="str">
        <f>IF(B911="","",TRIM(IF(COUNTIF('Registru borderouri'!$B$5:$B$504,B911)=0,"Borderou inexistent în registru. ","")&amp;IF(AND(D911&lt;&gt;"",E911=""),"Cod necunoscut. ","")&amp;IF(N(G911)&lt;=0,"Lipsește cantitatea. ","")&amp;IF(AND(J911&lt;&gt;"",COUNTIF('Registru borderouri'!$B$5:$B$504,B911)&gt;0),IF(J911&lt;&gt;INDEX('Registru borderouri'!$H$5:$H$504,MATCH(B911,'Registru borderouri'!$B$5:$B$504,0)),"Produs de alt tip decât borderoul. ",""),"")))</f>
        <v/>
      </c>
    </row>
    <row r="912" spans="1:11" x14ac:dyDescent="0.2">
      <c r="A912" s="1" t="str">
        <f t="shared" si="84"/>
        <v/>
      </c>
      <c r="B912" s="21"/>
      <c r="C912" s="22" t="str">
        <f>IF(B912="","",COUNTIF(INDEX($B:$B,5):B912,B912))</f>
        <v/>
      </c>
      <c r="D912" s="21"/>
      <c r="E912" s="13" t="str">
        <f t="shared" si="85"/>
        <v/>
      </c>
      <c r="F912" s="22" t="str">
        <f t="shared" si="86"/>
        <v/>
      </c>
      <c r="G912" s="14"/>
      <c r="H912" s="15" t="str">
        <f t="shared" si="87"/>
        <v/>
      </c>
      <c r="I912" s="23" t="str">
        <f t="shared" si="88"/>
        <v/>
      </c>
      <c r="J912" s="13" t="str">
        <f t="shared" si="89"/>
        <v/>
      </c>
      <c r="K912" s="24" t="str">
        <f>IF(B912="","",TRIM(IF(COUNTIF('Registru borderouri'!$B$5:$B$504,B912)=0,"Borderou inexistent în registru. ","")&amp;IF(AND(D912&lt;&gt;"",E912=""),"Cod necunoscut. ","")&amp;IF(N(G912)&lt;=0,"Lipsește cantitatea. ","")&amp;IF(AND(J912&lt;&gt;"",COUNTIF('Registru borderouri'!$B$5:$B$504,B912)&gt;0),IF(J912&lt;&gt;INDEX('Registru borderouri'!$H$5:$H$504,MATCH(B912,'Registru borderouri'!$B$5:$B$504,0)),"Produs de alt tip decât borderoul. ",""),"")))</f>
        <v/>
      </c>
    </row>
    <row r="913" spans="1:11" x14ac:dyDescent="0.2">
      <c r="A913" s="1" t="str">
        <f t="shared" si="84"/>
        <v/>
      </c>
      <c r="B913" s="21"/>
      <c r="C913" s="22" t="str">
        <f>IF(B913="","",COUNTIF(INDEX($B:$B,5):B913,B913))</f>
        <v/>
      </c>
      <c r="D913" s="21"/>
      <c r="E913" s="13" t="str">
        <f t="shared" si="85"/>
        <v/>
      </c>
      <c r="F913" s="22" t="str">
        <f t="shared" si="86"/>
        <v/>
      </c>
      <c r="G913" s="14"/>
      <c r="H913" s="15" t="str">
        <f t="shared" si="87"/>
        <v/>
      </c>
      <c r="I913" s="23" t="str">
        <f t="shared" si="88"/>
        <v/>
      </c>
      <c r="J913" s="13" t="str">
        <f t="shared" si="89"/>
        <v/>
      </c>
      <c r="K913" s="24" t="str">
        <f>IF(B913="","",TRIM(IF(COUNTIF('Registru borderouri'!$B$5:$B$504,B913)=0,"Borderou inexistent în registru. ","")&amp;IF(AND(D913&lt;&gt;"",E913=""),"Cod necunoscut. ","")&amp;IF(N(G913)&lt;=0,"Lipsește cantitatea. ","")&amp;IF(AND(J913&lt;&gt;"",COUNTIF('Registru borderouri'!$B$5:$B$504,B913)&gt;0),IF(J913&lt;&gt;INDEX('Registru borderouri'!$H$5:$H$504,MATCH(B913,'Registru borderouri'!$B$5:$B$504,0)),"Produs de alt tip decât borderoul. ",""),"")))</f>
        <v/>
      </c>
    </row>
    <row r="914" spans="1:11" x14ac:dyDescent="0.2">
      <c r="A914" s="1" t="str">
        <f t="shared" si="84"/>
        <v/>
      </c>
      <c r="B914" s="21"/>
      <c r="C914" s="22" t="str">
        <f>IF(B914="","",COUNTIF(INDEX($B:$B,5):B914,B914))</f>
        <v/>
      </c>
      <c r="D914" s="21"/>
      <c r="E914" s="13" t="str">
        <f t="shared" si="85"/>
        <v/>
      </c>
      <c r="F914" s="22" t="str">
        <f t="shared" si="86"/>
        <v/>
      </c>
      <c r="G914" s="14"/>
      <c r="H914" s="15" t="str">
        <f t="shared" si="87"/>
        <v/>
      </c>
      <c r="I914" s="23" t="str">
        <f t="shared" si="88"/>
        <v/>
      </c>
      <c r="J914" s="13" t="str">
        <f t="shared" si="89"/>
        <v/>
      </c>
      <c r="K914" s="24" t="str">
        <f>IF(B914="","",TRIM(IF(COUNTIF('Registru borderouri'!$B$5:$B$504,B914)=0,"Borderou inexistent în registru. ","")&amp;IF(AND(D914&lt;&gt;"",E914=""),"Cod necunoscut. ","")&amp;IF(N(G914)&lt;=0,"Lipsește cantitatea. ","")&amp;IF(AND(J914&lt;&gt;"",COUNTIF('Registru borderouri'!$B$5:$B$504,B914)&gt;0),IF(J914&lt;&gt;INDEX('Registru borderouri'!$H$5:$H$504,MATCH(B914,'Registru borderouri'!$B$5:$B$504,0)),"Produs de alt tip decât borderoul. ",""),"")))</f>
        <v/>
      </c>
    </row>
    <row r="915" spans="1:11" x14ac:dyDescent="0.2">
      <c r="A915" s="1" t="str">
        <f t="shared" si="84"/>
        <v/>
      </c>
      <c r="B915" s="21"/>
      <c r="C915" s="22" t="str">
        <f>IF(B915="","",COUNTIF(INDEX($B:$B,5):B915,B915))</f>
        <v/>
      </c>
      <c r="D915" s="21"/>
      <c r="E915" s="13" t="str">
        <f t="shared" si="85"/>
        <v/>
      </c>
      <c r="F915" s="22" t="str">
        <f t="shared" si="86"/>
        <v/>
      </c>
      <c r="G915" s="14"/>
      <c r="H915" s="15" t="str">
        <f t="shared" si="87"/>
        <v/>
      </c>
      <c r="I915" s="23" t="str">
        <f t="shared" si="88"/>
        <v/>
      </c>
      <c r="J915" s="13" t="str">
        <f t="shared" si="89"/>
        <v/>
      </c>
      <c r="K915" s="24" t="str">
        <f>IF(B915="","",TRIM(IF(COUNTIF('Registru borderouri'!$B$5:$B$504,B915)=0,"Borderou inexistent în registru. ","")&amp;IF(AND(D915&lt;&gt;"",E915=""),"Cod necunoscut. ","")&amp;IF(N(G915)&lt;=0,"Lipsește cantitatea. ","")&amp;IF(AND(J915&lt;&gt;"",COUNTIF('Registru borderouri'!$B$5:$B$504,B915)&gt;0),IF(J915&lt;&gt;INDEX('Registru borderouri'!$H$5:$H$504,MATCH(B915,'Registru borderouri'!$B$5:$B$504,0)),"Produs de alt tip decât borderoul. ",""),"")))</f>
        <v/>
      </c>
    </row>
    <row r="916" spans="1:11" x14ac:dyDescent="0.2">
      <c r="A916" s="1" t="str">
        <f t="shared" si="84"/>
        <v/>
      </c>
      <c r="B916" s="21"/>
      <c r="C916" s="22" t="str">
        <f>IF(B916="","",COUNTIF(INDEX($B:$B,5):B916,B916))</f>
        <v/>
      </c>
      <c r="D916" s="21"/>
      <c r="E916" s="13" t="str">
        <f t="shared" si="85"/>
        <v/>
      </c>
      <c r="F916" s="22" t="str">
        <f t="shared" si="86"/>
        <v/>
      </c>
      <c r="G916" s="14"/>
      <c r="H916" s="15" t="str">
        <f t="shared" si="87"/>
        <v/>
      </c>
      <c r="I916" s="23" t="str">
        <f t="shared" si="88"/>
        <v/>
      </c>
      <c r="J916" s="13" t="str">
        <f t="shared" si="89"/>
        <v/>
      </c>
      <c r="K916" s="24" t="str">
        <f>IF(B916="","",TRIM(IF(COUNTIF('Registru borderouri'!$B$5:$B$504,B916)=0,"Borderou inexistent în registru. ","")&amp;IF(AND(D916&lt;&gt;"",E916=""),"Cod necunoscut. ","")&amp;IF(N(G916)&lt;=0,"Lipsește cantitatea. ","")&amp;IF(AND(J916&lt;&gt;"",COUNTIF('Registru borderouri'!$B$5:$B$504,B916)&gt;0),IF(J916&lt;&gt;INDEX('Registru borderouri'!$H$5:$H$504,MATCH(B916,'Registru borderouri'!$B$5:$B$504,0)),"Produs de alt tip decât borderoul. ",""),"")))</f>
        <v/>
      </c>
    </row>
    <row r="917" spans="1:11" x14ac:dyDescent="0.2">
      <c r="A917" s="1" t="str">
        <f t="shared" si="84"/>
        <v/>
      </c>
      <c r="B917" s="21"/>
      <c r="C917" s="22" t="str">
        <f>IF(B917="","",COUNTIF(INDEX($B:$B,5):B917,B917))</f>
        <v/>
      </c>
      <c r="D917" s="21"/>
      <c r="E917" s="13" t="str">
        <f t="shared" si="85"/>
        <v/>
      </c>
      <c r="F917" s="22" t="str">
        <f t="shared" si="86"/>
        <v/>
      </c>
      <c r="G917" s="14"/>
      <c r="H917" s="15" t="str">
        <f t="shared" si="87"/>
        <v/>
      </c>
      <c r="I917" s="23" t="str">
        <f t="shared" si="88"/>
        <v/>
      </c>
      <c r="J917" s="13" t="str">
        <f t="shared" si="89"/>
        <v/>
      </c>
      <c r="K917" s="24" t="str">
        <f>IF(B917="","",TRIM(IF(COUNTIF('Registru borderouri'!$B$5:$B$504,B917)=0,"Borderou inexistent în registru. ","")&amp;IF(AND(D917&lt;&gt;"",E917=""),"Cod necunoscut. ","")&amp;IF(N(G917)&lt;=0,"Lipsește cantitatea. ","")&amp;IF(AND(J917&lt;&gt;"",COUNTIF('Registru borderouri'!$B$5:$B$504,B917)&gt;0),IF(J917&lt;&gt;INDEX('Registru borderouri'!$H$5:$H$504,MATCH(B917,'Registru borderouri'!$B$5:$B$504,0)),"Produs de alt tip decât borderoul. ",""),"")))</f>
        <v/>
      </c>
    </row>
    <row r="918" spans="1:11" x14ac:dyDescent="0.2">
      <c r="A918" s="1" t="str">
        <f t="shared" si="84"/>
        <v/>
      </c>
      <c r="B918" s="21"/>
      <c r="C918" s="22" t="str">
        <f>IF(B918="","",COUNTIF(INDEX($B:$B,5):B918,B918))</f>
        <v/>
      </c>
      <c r="D918" s="21"/>
      <c r="E918" s="13" t="str">
        <f t="shared" si="85"/>
        <v/>
      </c>
      <c r="F918" s="22" t="str">
        <f t="shared" si="86"/>
        <v/>
      </c>
      <c r="G918" s="14"/>
      <c r="H918" s="15" t="str">
        <f t="shared" si="87"/>
        <v/>
      </c>
      <c r="I918" s="23" t="str">
        <f t="shared" si="88"/>
        <v/>
      </c>
      <c r="J918" s="13" t="str">
        <f t="shared" si="89"/>
        <v/>
      </c>
      <c r="K918" s="24" t="str">
        <f>IF(B918="","",TRIM(IF(COUNTIF('Registru borderouri'!$B$5:$B$504,B918)=0,"Borderou inexistent în registru. ","")&amp;IF(AND(D918&lt;&gt;"",E918=""),"Cod necunoscut. ","")&amp;IF(N(G918)&lt;=0,"Lipsește cantitatea. ","")&amp;IF(AND(J918&lt;&gt;"",COUNTIF('Registru borderouri'!$B$5:$B$504,B918)&gt;0),IF(J918&lt;&gt;INDEX('Registru borderouri'!$H$5:$H$504,MATCH(B918,'Registru borderouri'!$B$5:$B$504,0)),"Produs de alt tip decât borderoul. ",""),"")))</f>
        <v/>
      </c>
    </row>
    <row r="919" spans="1:11" x14ac:dyDescent="0.2">
      <c r="A919" s="1" t="str">
        <f t="shared" si="84"/>
        <v/>
      </c>
      <c r="B919" s="21"/>
      <c r="C919" s="22" t="str">
        <f>IF(B919="","",COUNTIF(INDEX($B:$B,5):B919,B919))</f>
        <v/>
      </c>
      <c r="D919" s="21"/>
      <c r="E919" s="13" t="str">
        <f t="shared" si="85"/>
        <v/>
      </c>
      <c r="F919" s="22" t="str">
        <f t="shared" si="86"/>
        <v/>
      </c>
      <c r="G919" s="14"/>
      <c r="H919" s="15" t="str">
        <f t="shared" si="87"/>
        <v/>
      </c>
      <c r="I919" s="23" t="str">
        <f t="shared" si="88"/>
        <v/>
      </c>
      <c r="J919" s="13" t="str">
        <f t="shared" si="89"/>
        <v/>
      </c>
      <c r="K919" s="24" t="str">
        <f>IF(B919="","",TRIM(IF(COUNTIF('Registru borderouri'!$B$5:$B$504,B919)=0,"Borderou inexistent în registru. ","")&amp;IF(AND(D919&lt;&gt;"",E919=""),"Cod necunoscut. ","")&amp;IF(N(G919)&lt;=0,"Lipsește cantitatea. ","")&amp;IF(AND(J919&lt;&gt;"",COUNTIF('Registru borderouri'!$B$5:$B$504,B919)&gt;0),IF(J919&lt;&gt;INDEX('Registru borderouri'!$H$5:$H$504,MATCH(B919,'Registru borderouri'!$B$5:$B$504,0)),"Produs de alt tip decât borderoul. ",""),"")))</f>
        <v/>
      </c>
    </row>
    <row r="920" spans="1:11" x14ac:dyDescent="0.2">
      <c r="A920" s="1" t="str">
        <f t="shared" si="84"/>
        <v/>
      </c>
      <c r="B920" s="21"/>
      <c r="C920" s="22" t="str">
        <f>IF(B920="","",COUNTIF(INDEX($B:$B,5):B920,B920))</f>
        <v/>
      </c>
      <c r="D920" s="21"/>
      <c r="E920" s="13" t="str">
        <f t="shared" si="85"/>
        <v/>
      </c>
      <c r="F920" s="22" t="str">
        <f t="shared" si="86"/>
        <v/>
      </c>
      <c r="G920" s="14"/>
      <c r="H920" s="15" t="str">
        <f t="shared" si="87"/>
        <v/>
      </c>
      <c r="I920" s="23" t="str">
        <f t="shared" si="88"/>
        <v/>
      </c>
      <c r="J920" s="13" t="str">
        <f t="shared" si="89"/>
        <v/>
      </c>
      <c r="K920" s="24" t="str">
        <f>IF(B920="","",TRIM(IF(COUNTIF('Registru borderouri'!$B$5:$B$504,B920)=0,"Borderou inexistent în registru. ","")&amp;IF(AND(D920&lt;&gt;"",E920=""),"Cod necunoscut. ","")&amp;IF(N(G920)&lt;=0,"Lipsește cantitatea. ","")&amp;IF(AND(J920&lt;&gt;"",COUNTIF('Registru borderouri'!$B$5:$B$504,B920)&gt;0),IF(J920&lt;&gt;INDEX('Registru borderouri'!$H$5:$H$504,MATCH(B920,'Registru borderouri'!$B$5:$B$504,0)),"Produs de alt tip decât borderoul. ",""),"")))</f>
        <v/>
      </c>
    </row>
    <row r="921" spans="1:11" x14ac:dyDescent="0.2">
      <c r="A921" s="1" t="str">
        <f t="shared" si="84"/>
        <v/>
      </c>
      <c r="B921" s="21"/>
      <c r="C921" s="22" t="str">
        <f>IF(B921="","",COUNTIF(INDEX($B:$B,5):B921,B921))</f>
        <v/>
      </c>
      <c r="D921" s="21"/>
      <c r="E921" s="13" t="str">
        <f t="shared" si="85"/>
        <v/>
      </c>
      <c r="F921" s="22" t="str">
        <f t="shared" si="86"/>
        <v/>
      </c>
      <c r="G921" s="14"/>
      <c r="H921" s="15" t="str">
        <f t="shared" si="87"/>
        <v/>
      </c>
      <c r="I921" s="23" t="str">
        <f t="shared" si="88"/>
        <v/>
      </c>
      <c r="J921" s="13" t="str">
        <f t="shared" si="89"/>
        <v/>
      </c>
      <c r="K921" s="24" t="str">
        <f>IF(B921="","",TRIM(IF(COUNTIF('Registru borderouri'!$B$5:$B$504,B921)=0,"Borderou inexistent în registru. ","")&amp;IF(AND(D921&lt;&gt;"",E921=""),"Cod necunoscut. ","")&amp;IF(N(G921)&lt;=0,"Lipsește cantitatea. ","")&amp;IF(AND(J921&lt;&gt;"",COUNTIF('Registru borderouri'!$B$5:$B$504,B921)&gt;0),IF(J921&lt;&gt;INDEX('Registru borderouri'!$H$5:$H$504,MATCH(B921,'Registru borderouri'!$B$5:$B$504,0)),"Produs de alt tip decât borderoul. ",""),"")))</f>
        <v/>
      </c>
    </row>
    <row r="922" spans="1:11" x14ac:dyDescent="0.2">
      <c r="A922" s="1" t="str">
        <f t="shared" si="84"/>
        <v/>
      </c>
      <c r="B922" s="21"/>
      <c r="C922" s="22" t="str">
        <f>IF(B922="","",COUNTIF(INDEX($B:$B,5):B922,B922))</f>
        <v/>
      </c>
      <c r="D922" s="21"/>
      <c r="E922" s="13" t="str">
        <f t="shared" si="85"/>
        <v/>
      </c>
      <c r="F922" s="22" t="str">
        <f t="shared" si="86"/>
        <v/>
      </c>
      <c r="G922" s="14"/>
      <c r="H922" s="15" t="str">
        <f t="shared" si="87"/>
        <v/>
      </c>
      <c r="I922" s="23" t="str">
        <f t="shared" si="88"/>
        <v/>
      </c>
      <c r="J922" s="13" t="str">
        <f t="shared" si="89"/>
        <v/>
      </c>
      <c r="K922" s="24" t="str">
        <f>IF(B922="","",TRIM(IF(COUNTIF('Registru borderouri'!$B$5:$B$504,B922)=0,"Borderou inexistent în registru. ","")&amp;IF(AND(D922&lt;&gt;"",E922=""),"Cod necunoscut. ","")&amp;IF(N(G922)&lt;=0,"Lipsește cantitatea. ","")&amp;IF(AND(J922&lt;&gt;"",COUNTIF('Registru borderouri'!$B$5:$B$504,B922)&gt;0),IF(J922&lt;&gt;INDEX('Registru borderouri'!$H$5:$H$504,MATCH(B922,'Registru borderouri'!$B$5:$B$504,0)),"Produs de alt tip decât borderoul. ",""),"")))</f>
        <v/>
      </c>
    </row>
    <row r="923" spans="1:11" x14ac:dyDescent="0.2">
      <c r="A923" s="1" t="str">
        <f t="shared" si="84"/>
        <v/>
      </c>
      <c r="B923" s="21"/>
      <c r="C923" s="22" t="str">
        <f>IF(B923="","",COUNTIF(INDEX($B:$B,5):B923,B923))</f>
        <v/>
      </c>
      <c r="D923" s="21"/>
      <c r="E923" s="13" t="str">
        <f t="shared" si="85"/>
        <v/>
      </c>
      <c r="F923" s="22" t="str">
        <f t="shared" si="86"/>
        <v/>
      </c>
      <c r="G923" s="14"/>
      <c r="H923" s="15" t="str">
        <f t="shared" si="87"/>
        <v/>
      </c>
      <c r="I923" s="23" t="str">
        <f t="shared" si="88"/>
        <v/>
      </c>
      <c r="J923" s="13" t="str">
        <f t="shared" si="89"/>
        <v/>
      </c>
      <c r="K923" s="24" t="str">
        <f>IF(B923="","",TRIM(IF(COUNTIF('Registru borderouri'!$B$5:$B$504,B923)=0,"Borderou inexistent în registru. ","")&amp;IF(AND(D923&lt;&gt;"",E923=""),"Cod necunoscut. ","")&amp;IF(N(G923)&lt;=0,"Lipsește cantitatea. ","")&amp;IF(AND(J923&lt;&gt;"",COUNTIF('Registru borderouri'!$B$5:$B$504,B923)&gt;0),IF(J923&lt;&gt;INDEX('Registru borderouri'!$H$5:$H$504,MATCH(B923,'Registru borderouri'!$B$5:$B$504,0)),"Produs de alt tip decât borderoul. ",""),"")))</f>
        <v/>
      </c>
    </row>
    <row r="924" spans="1:11" x14ac:dyDescent="0.2">
      <c r="A924" s="1" t="str">
        <f t="shared" si="84"/>
        <v/>
      </c>
      <c r="B924" s="21"/>
      <c r="C924" s="22" t="str">
        <f>IF(B924="","",COUNTIF(INDEX($B:$B,5):B924,B924))</f>
        <v/>
      </c>
      <c r="D924" s="21"/>
      <c r="E924" s="13" t="str">
        <f t="shared" si="85"/>
        <v/>
      </c>
      <c r="F924" s="22" t="str">
        <f t="shared" si="86"/>
        <v/>
      </c>
      <c r="G924" s="14"/>
      <c r="H924" s="15" t="str">
        <f t="shared" si="87"/>
        <v/>
      </c>
      <c r="I924" s="23" t="str">
        <f t="shared" si="88"/>
        <v/>
      </c>
      <c r="J924" s="13" t="str">
        <f t="shared" si="89"/>
        <v/>
      </c>
      <c r="K924" s="24" t="str">
        <f>IF(B924="","",TRIM(IF(COUNTIF('Registru borderouri'!$B$5:$B$504,B924)=0,"Borderou inexistent în registru. ","")&amp;IF(AND(D924&lt;&gt;"",E924=""),"Cod necunoscut. ","")&amp;IF(N(G924)&lt;=0,"Lipsește cantitatea. ","")&amp;IF(AND(J924&lt;&gt;"",COUNTIF('Registru borderouri'!$B$5:$B$504,B924)&gt;0),IF(J924&lt;&gt;INDEX('Registru borderouri'!$H$5:$H$504,MATCH(B924,'Registru borderouri'!$B$5:$B$504,0)),"Produs de alt tip decât borderoul. ",""),"")))</f>
        <v/>
      </c>
    </row>
    <row r="925" spans="1:11" x14ac:dyDescent="0.2">
      <c r="A925" s="1" t="str">
        <f t="shared" si="84"/>
        <v/>
      </c>
      <c r="B925" s="21"/>
      <c r="C925" s="22" t="str">
        <f>IF(B925="","",COUNTIF(INDEX($B:$B,5):B925,B925))</f>
        <v/>
      </c>
      <c r="D925" s="21"/>
      <c r="E925" s="13" t="str">
        <f t="shared" si="85"/>
        <v/>
      </c>
      <c r="F925" s="22" t="str">
        <f t="shared" si="86"/>
        <v/>
      </c>
      <c r="G925" s="14"/>
      <c r="H925" s="15" t="str">
        <f t="shared" si="87"/>
        <v/>
      </c>
      <c r="I925" s="23" t="str">
        <f t="shared" si="88"/>
        <v/>
      </c>
      <c r="J925" s="13" t="str">
        <f t="shared" si="89"/>
        <v/>
      </c>
      <c r="K925" s="24" t="str">
        <f>IF(B925="","",TRIM(IF(COUNTIF('Registru borderouri'!$B$5:$B$504,B925)=0,"Borderou inexistent în registru. ","")&amp;IF(AND(D925&lt;&gt;"",E925=""),"Cod necunoscut. ","")&amp;IF(N(G925)&lt;=0,"Lipsește cantitatea. ","")&amp;IF(AND(J925&lt;&gt;"",COUNTIF('Registru borderouri'!$B$5:$B$504,B925)&gt;0),IF(J925&lt;&gt;INDEX('Registru borderouri'!$H$5:$H$504,MATCH(B925,'Registru borderouri'!$B$5:$B$504,0)),"Produs de alt tip decât borderoul. ",""),"")))</f>
        <v/>
      </c>
    </row>
    <row r="926" spans="1:11" x14ac:dyDescent="0.2">
      <c r="A926" s="1" t="str">
        <f t="shared" si="84"/>
        <v/>
      </c>
      <c r="B926" s="21"/>
      <c r="C926" s="22" t="str">
        <f>IF(B926="","",COUNTIF(INDEX($B:$B,5):B926,B926))</f>
        <v/>
      </c>
      <c r="D926" s="21"/>
      <c r="E926" s="13" t="str">
        <f t="shared" si="85"/>
        <v/>
      </c>
      <c r="F926" s="22" t="str">
        <f t="shared" si="86"/>
        <v/>
      </c>
      <c r="G926" s="14"/>
      <c r="H926" s="15" t="str">
        <f t="shared" si="87"/>
        <v/>
      </c>
      <c r="I926" s="23" t="str">
        <f t="shared" si="88"/>
        <v/>
      </c>
      <c r="J926" s="13" t="str">
        <f t="shared" si="89"/>
        <v/>
      </c>
      <c r="K926" s="24" t="str">
        <f>IF(B926="","",TRIM(IF(COUNTIF('Registru borderouri'!$B$5:$B$504,B926)=0,"Borderou inexistent în registru. ","")&amp;IF(AND(D926&lt;&gt;"",E926=""),"Cod necunoscut. ","")&amp;IF(N(G926)&lt;=0,"Lipsește cantitatea. ","")&amp;IF(AND(J926&lt;&gt;"",COUNTIF('Registru borderouri'!$B$5:$B$504,B926)&gt;0),IF(J926&lt;&gt;INDEX('Registru borderouri'!$H$5:$H$504,MATCH(B926,'Registru borderouri'!$B$5:$B$504,0)),"Produs de alt tip decât borderoul. ",""),"")))</f>
        <v/>
      </c>
    </row>
    <row r="927" spans="1:11" x14ac:dyDescent="0.2">
      <c r="A927" s="1" t="str">
        <f t="shared" si="84"/>
        <v/>
      </c>
      <c r="B927" s="21"/>
      <c r="C927" s="22" t="str">
        <f>IF(B927="","",COUNTIF(INDEX($B:$B,5):B927,B927))</f>
        <v/>
      </c>
      <c r="D927" s="21"/>
      <c r="E927" s="13" t="str">
        <f t="shared" si="85"/>
        <v/>
      </c>
      <c r="F927" s="22" t="str">
        <f t="shared" si="86"/>
        <v/>
      </c>
      <c r="G927" s="14"/>
      <c r="H927" s="15" t="str">
        <f t="shared" si="87"/>
        <v/>
      </c>
      <c r="I927" s="23" t="str">
        <f t="shared" si="88"/>
        <v/>
      </c>
      <c r="J927" s="13" t="str">
        <f t="shared" si="89"/>
        <v/>
      </c>
      <c r="K927" s="24" t="str">
        <f>IF(B927="","",TRIM(IF(COUNTIF('Registru borderouri'!$B$5:$B$504,B927)=0,"Borderou inexistent în registru. ","")&amp;IF(AND(D927&lt;&gt;"",E927=""),"Cod necunoscut. ","")&amp;IF(N(G927)&lt;=0,"Lipsește cantitatea. ","")&amp;IF(AND(J927&lt;&gt;"",COUNTIF('Registru borderouri'!$B$5:$B$504,B927)&gt;0),IF(J927&lt;&gt;INDEX('Registru borderouri'!$H$5:$H$504,MATCH(B927,'Registru borderouri'!$B$5:$B$504,0)),"Produs de alt tip decât borderoul. ",""),"")))</f>
        <v/>
      </c>
    </row>
    <row r="928" spans="1:11" x14ac:dyDescent="0.2">
      <c r="A928" s="1" t="str">
        <f t="shared" si="84"/>
        <v/>
      </c>
      <c r="B928" s="21"/>
      <c r="C928" s="22" t="str">
        <f>IF(B928="","",COUNTIF(INDEX($B:$B,5):B928,B928))</f>
        <v/>
      </c>
      <c r="D928" s="21"/>
      <c r="E928" s="13" t="str">
        <f t="shared" si="85"/>
        <v/>
      </c>
      <c r="F928" s="22" t="str">
        <f t="shared" si="86"/>
        <v/>
      </c>
      <c r="G928" s="14"/>
      <c r="H928" s="15" t="str">
        <f t="shared" si="87"/>
        <v/>
      </c>
      <c r="I928" s="23" t="str">
        <f t="shared" si="88"/>
        <v/>
      </c>
      <c r="J928" s="13" t="str">
        <f t="shared" si="89"/>
        <v/>
      </c>
      <c r="K928" s="24" t="str">
        <f>IF(B928="","",TRIM(IF(COUNTIF('Registru borderouri'!$B$5:$B$504,B928)=0,"Borderou inexistent în registru. ","")&amp;IF(AND(D928&lt;&gt;"",E928=""),"Cod necunoscut. ","")&amp;IF(N(G928)&lt;=0,"Lipsește cantitatea. ","")&amp;IF(AND(J928&lt;&gt;"",COUNTIF('Registru borderouri'!$B$5:$B$504,B928)&gt;0),IF(J928&lt;&gt;INDEX('Registru borderouri'!$H$5:$H$504,MATCH(B928,'Registru borderouri'!$B$5:$B$504,0)),"Produs de alt tip decât borderoul. ",""),"")))</f>
        <v/>
      </c>
    </row>
    <row r="929" spans="1:11" x14ac:dyDescent="0.2">
      <c r="A929" s="1" t="str">
        <f t="shared" si="84"/>
        <v/>
      </c>
      <c r="B929" s="21"/>
      <c r="C929" s="22" t="str">
        <f>IF(B929="","",COUNTIF(INDEX($B:$B,5):B929,B929))</f>
        <v/>
      </c>
      <c r="D929" s="21"/>
      <c r="E929" s="13" t="str">
        <f t="shared" si="85"/>
        <v/>
      </c>
      <c r="F929" s="22" t="str">
        <f t="shared" si="86"/>
        <v/>
      </c>
      <c r="G929" s="14"/>
      <c r="H929" s="15" t="str">
        <f t="shared" si="87"/>
        <v/>
      </c>
      <c r="I929" s="23" t="str">
        <f t="shared" si="88"/>
        <v/>
      </c>
      <c r="J929" s="13" t="str">
        <f t="shared" si="89"/>
        <v/>
      </c>
      <c r="K929" s="24" t="str">
        <f>IF(B929="","",TRIM(IF(COUNTIF('Registru borderouri'!$B$5:$B$504,B929)=0,"Borderou inexistent în registru. ","")&amp;IF(AND(D929&lt;&gt;"",E929=""),"Cod necunoscut. ","")&amp;IF(N(G929)&lt;=0,"Lipsește cantitatea. ","")&amp;IF(AND(J929&lt;&gt;"",COUNTIF('Registru borderouri'!$B$5:$B$504,B929)&gt;0),IF(J929&lt;&gt;INDEX('Registru borderouri'!$H$5:$H$504,MATCH(B929,'Registru borderouri'!$B$5:$B$504,0)),"Produs de alt tip decât borderoul. ",""),"")))</f>
        <v/>
      </c>
    </row>
    <row r="930" spans="1:11" x14ac:dyDescent="0.2">
      <c r="A930" s="1" t="str">
        <f t="shared" si="84"/>
        <v/>
      </c>
      <c r="B930" s="21"/>
      <c r="C930" s="22" t="str">
        <f>IF(B930="","",COUNTIF(INDEX($B:$B,5):B930,B930))</f>
        <v/>
      </c>
      <c r="D930" s="21"/>
      <c r="E930" s="13" t="str">
        <f t="shared" si="85"/>
        <v/>
      </c>
      <c r="F930" s="22" t="str">
        <f t="shared" si="86"/>
        <v/>
      </c>
      <c r="G930" s="14"/>
      <c r="H930" s="15" t="str">
        <f t="shared" si="87"/>
        <v/>
      </c>
      <c r="I930" s="23" t="str">
        <f t="shared" si="88"/>
        <v/>
      </c>
      <c r="J930" s="13" t="str">
        <f t="shared" si="89"/>
        <v/>
      </c>
      <c r="K930" s="24" t="str">
        <f>IF(B930="","",TRIM(IF(COUNTIF('Registru borderouri'!$B$5:$B$504,B930)=0,"Borderou inexistent în registru. ","")&amp;IF(AND(D930&lt;&gt;"",E930=""),"Cod necunoscut. ","")&amp;IF(N(G930)&lt;=0,"Lipsește cantitatea. ","")&amp;IF(AND(J930&lt;&gt;"",COUNTIF('Registru borderouri'!$B$5:$B$504,B930)&gt;0),IF(J930&lt;&gt;INDEX('Registru borderouri'!$H$5:$H$504,MATCH(B930,'Registru borderouri'!$B$5:$B$504,0)),"Produs de alt tip decât borderoul. ",""),"")))</f>
        <v/>
      </c>
    </row>
    <row r="931" spans="1:11" x14ac:dyDescent="0.2">
      <c r="A931" s="1" t="str">
        <f t="shared" si="84"/>
        <v/>
      </c>
      <c r="B931" s="21"/>
      <c r="C931" s="22" t="str">
        <f>IF(B931="","",COUNTIF(INDEX($B:$B,5):B931,B931))</f>
        <v/>
      </c>
      <c r="D931" s="21"/>
      <c r="E931" s="13" t="str">
        <f t="shared" si="85"/>
        <v/>
      </c>
      <c r="F931" s="22" t="str">
        <f t="shared" si="86"/>
        <v/>
      </c>
      <c r="G931" s="14"/>
      <c r="H931" s="15" t="str">
        <f t="shared" si="87"/>
        <v/>
      </c>
      <c r="I931" s="23" t="str">
        <f t="shared" si="88"/>
        <v/>
      </c>
      <c r="J931" s="13" t="str">
        <f t="shared" si="89"/>
        <v/>
      </c>
      <c r="K931" s="24" t="str">
        <f>IF(B931="","",TRIM(IF(COUNTIF('Registru borderouri'!$B$5:$B$504,B931)=0,"Borderou inexistent în registru. ","")&amp;IF(AND(D931&lt;&gt;"",E931=""),"Cod necunoscut. ","")&amp;IF(N(G931)&lt;=0,"Lipsește cantitatea. ","")&amp;IF(AND(J931&lt;&gt;"",COUNTIF('Registru borderouri'!$B$5:$B$504,B931)&gt;0),IF(J931&lt;&gt;INDEX('Registru borderouri'!$H$5:$H$504,MATCH(B931,'Registru borderouri'!$B$5:$B$504,0)),"Produs de alt tip decât borderoul. ",""),"")))</f>
        <v/>
      </c>
    </row>
    <row r="932" spans="1:11" x14ac:dyDescent="0.2">
      <c r="A932" s="1" t="str">
        <f t="shared" si="84"/>
        <v/>
      </c>
      <c r="B932" s="21"/>
      <c r="C932" s="22" t="str">
        <f>IF(B932="","",COUNTIF(INDEX($B:$B,5):B932,B932))</f>
        <v/>
      </c>
      <c r="D932" s="21"/>
      <c r="E932" s="13" t="str">
        <f t="shared" si="85"/>
        <v/>
      </c>
      <c r="F932" s="22" t="str">
        <f t="shared" si="86"/>
        <v/>
      </c>
      <c r="G932" s="14"/>
      <c r="H932" s="15" t="str">
        <f t="shared" si="87"/>
        <v/>
      </c>
      <c r="I932" s="23" t="str">
        <f t="shared" si="88"/>
        <v/>
      </c>
      <c r="J932" s="13" t="str">
        <f t="shared" si="89"/>
        <v/>
      </c>
      <c r="K932" s="24" t="str">
        <f>IF(B932="","",TRIM(IF(COUNTIF('Registru borderouri'!$B$5:$B$504,B932)=0,"Borderou inexistent în registru. ","")&amp;IF(AND(D932&lt;&gt;"",E932=""),"Cod necunoscut. ","")&amp;IF(N(G932)&lt;=0,"Lipsește cantitatea. ","")&amp;IF(AND(J932&lt;&gt;"",COUNTIF('Registru borderouri'!$B$5:$B$504,B932)&gt;0),IF(J932&lt;&gt;INDEX('Registru borderouri'!$H$5:$H$504,MATCH(B932,'Registru borderouri'!$B$5:$B$504,0)),"Produs de alt tip decât borderoul. ",""),"")))</f>
        <v/>
      </c>
    </row>
    <row r="933" spans="1:11" x14ac:dyDescent="0.2">
      <c r="A933" s="1" t="str">
        <f t="shared" si="84"/>
        <v/>
      </c>
      <c r="B933" s="21"/>
      <c r="C933" s="22" t="str">
        <f>IF(B933="","",COUNTIF(INDEX($B:$B,5):B933,B933))</f>
        <v/>
      </c>
      <c r="D933" s="21"/>
      <c r="E933" s="13" t="str">
        <f t="shared" si="85"/>
        <v/>
      </c>
      <c r="F933" s="22" t="str">
        <f t="shared" si="86"/>
        <v/>
      </c>
      <c r="G933" s="14"/>
      <c r="H933" s="15" t="str">
        <f t="shared" si="87"/>
        <v/>
      </c>
      <c r="I933" s="23" t="str">
        <f t="shared" si="88"/>
        <v/>
      </c>
      <c r="J933" s="13" t="str">
        <f t="shared" si="89"/>
        <v/>
      </c>
      <c r="K933" s="24" t="str">
        <f>IF(B933="","",TRIM(IF(COUNTIF('Registru borderouri'!$B$5:$B$504,B933)=0,"Borderou inexistent în registru. ","")&amp;IF(AND(D933&lt;&gt;"",E933=""),"Cod necunoscut. ","")&amp;IF(N(G933)&lt;=0,"Lipsește cantitatea. ","")&amp;IF(AND(J933&lt;&gt;"",COUNTIF('Registru borderouri'!$B$5:$B$504,B933)&gt;0),IF(J933&lt;&gt;INDEX('Registru borderouri'!$H$5:$H$504,MATCH(B933,'Registru borderouri'!$B$5:$B$504,0)),"Produs de alt tip decât borderoul. ",""),"")))</f>
        <v/>
      </c>
    </row>
    <row r="934" spans="1:11" x14ac:dyDescent="0.2">
      <c r="A934" s="1" t="str">
        <f t="shared" si="84"/>
        <v/>
      </c>
      <c r="B934" s="21"/>
      <c r="C934" s="22" t="str">
        <f>IF(B934="","",COUNTIF(INDEX($B:$B,5):B934,B934))</f>
        <v/>
      </c>
      <c r="D934" s="21"/>
      <c r="E934" s="13" t="str">
        <f t="shared" si="85"/>
        <v/>
      </c>
      <c r="F934" s="22" t="str">
        <f t="shared" si="86"/>
        <v/>
      </c>
      <c r="G934" s="14"/>
      <c r="H934" s="15" t="str">
        <f t="shared" si="87"/>
        <v/>
      </c>
      <c r="I934" s="23" t="str">
        <f t="shared" si="88"/>
        <v/>
      </c>
      <c r="J934" s="13" t="str">
        <f t="shared" si="89"/>
        <v/>
      </c>
      <c r="K934" s="24" t="str">
        <f>IF(B934="","",TRIM(IF(COUNTIF('Registru borderouri'!$B$5:$B$504,B934)=0,"Borderou inexistent în registru. ","")&amp;IF(AND(D934&lt;&gt;"",E934=""),"Cod necunoscut. ","")&amp;IF(N(G934)&lt;=0,"Lipsește cantitatea. ","")&amp;IF(AND(J934&lt;&gt;"",COUNTIF('Registru borderouri'!$B$5:$B$504,B934)&gt;0),IF(J934&lt;&gt;INDEX('Registru borderouri'!$H$5:$H$504,MATCH(B934,'Registru borderouri'!$B$5:$B$504,0)),"Produs de alt tip decât borderoul. ",""),"")))</f>
        <v/>
      </c>
    </row>
    <row r="935" spans="1:11" x14ac:dyDescent="0.2">
      <c r="A935" s="1" t="str">
        <f t="shared" si="84"/>
        <v/>
      </c>
      <c r="B935" s="21"/>
      <c r="C935" s="22" t="str">
        <f>IF(B935="","",COUNTIF(INDEX($B:$B,5):B935,B935))</f>
        <v/>
      </c>
      <c r="D935" s="21"/>
      <c r="E935" s="13" t="str">
        <f t="shared" si="85"/>
        <v/>
      </c>
      <c r="F935" s="22" t="str">
        <f t="shared" si="86"/>
        <v/>
      </c>
      <c r="G935" s="14"/>
      <c r="H935" s="15" t="str">
        <f t="shared" si="87"/>
        <v/>
      </c>
      <c r="I935" s="23" t="str">
        <f t="shared" si="88"/>
        <v/>
      </c>
      <c r="J935" s="13" t="str">
        <f t="shared" si="89"/>
        <v/>
      </c>
      <c r="K935" s="24" t="str">
        <f>IF(B935="","",TRIM(IF(COUNTIF('Registru borderouri'!$B$5:$B$504,B935)=0,"Borderou inexistent în registru. ","")&amp;IF(AND(D935&lt;&gt;"",E935=""),"Cod necunoscut. ","")&amp;IF(N(G935)&lt;=0,"Lipsește cantitatea. ","")&amp;IF(AND(J935&lt;&gt;"",COUNTIF('Registru borderouri'!$B$5:$B$504,B935)&gt;0),IF(J935&lt;&gt;INDEX('Registru borderouri'!$H$5:$H$504,MATCH(B935,'Registru borderouri'!$B$5:$B$504,0)),"Produs de alt tip decât borderoul. ",""),"")))</f>
        <v/>
      </c>
    </row>
    <row r="936" spans="1:11" x14ac:dyDescent="0.2">
      <c r="A936" s="1" t="str">
        <f t="shared" si="84"/>
        <v/>
      </c>
      <c r="B936" s="21"/>
      <c r="C936" s="22" t="str">
        <f>IF(B936="","",COUNTIF(INDEX($B:$B,5):B936,B936))</f>
        <v/>
      </c>
      <c r="D936" s="21"/>
      <c r="E936" s="13" t="str">
        <f t="shared" si="85"/>
        <v/>
      </c>
      <c r="F936" s="22" t="str">
        <f t="shared" si="86"/>
        <v/>
      </c>
      <c r="G936" s="14"/>
      <c r="H936" s="15" t="str">
        <f t="shared" si="87"/>
        <v/>
      </c>
      <c r="I936" s="23" t="str">
        <f t="shared" si="88"/>
        <v/>
      </c>
      <c r="J936" s="13" t="str">
        <f t="shared" si="89"/>
        <v/>
      </c>
      <c r="K936" s="24" t="str">
        <f>IF(B936="","",TRIM(IF(COUNTIF('Registru borderouri'!$B$5:$B$504,B936)=0,"Borderou inexistent în registru. ","")&amp;IF(AND(D936&lt;&gt;"",E936=""),"Cod necunoscut. ","")&amp;IF(N(G936)&lt;=0,"Lipsește cantitatea. ","")&amp;IF(AND(J936&lt;&gt;"",COUNTIF('Registru borderouri'!$B$5:$B$504,B936)&gt;0),IF(J936&lt;&gt;INDEX('Registru borderouri'!$H$5:$H$504,MATCH(B936,'Registru borderouri'!$B$5:$B$504,0)),"Produs de alt tip decât borderoul. ",""),"")))</f>
        <v/>
      </c>
    </row>
    <row r="937" spans="1:11" x14ac:dyDescent="0.2">
      <c r="A937" s="1" t="str">
        <f t="shared" si="84"/>
        <v/>
      </c>
      <c r="B937" s="21"/>
      <c r="C937" s="22" t="str">
        <f>IF(B937="","",COUNTIF(INDEX($B:$B,5):B937,B937))</f>
        <v/>
      </c>
      <c r="D937" s="21"/>
      <c r="E937" s="13" t="str">
        <f t="shared" si="85"/>
        <v/>
      </c>
      <c r="F937" s="22" t="str">
        <f t="shared" si="86"/>
        <v/>
      </c>
      <c r="G937" s="14"/>
      <c r="H937" s="15" t="str">
        <f t="shared" si="87"/>
        <v/>
      </c>
      <c r="I937" s="23" t="str">
        <f t="shared" si="88"/>
        <v/>
      </c>
      <c r="J937" s="13" t="str">
        <f t="shared" si="89"/>
        <v/>
      </c>
      <c r="K937" s="24" t="str">
        <f>IF(B937="","",TRIM(IF(COUNTIF('Registru borderouri'!$B$5:$B$504,B937)=0,"Borderou inexistent în registru. ","")&amp;IF(AND(D937&lt;&gt;"",E937=""),"Cod necunoscut. ","")&amp;IF(N(G937)&lt;=0,"Lipsește cantitatea. ","")&amp;IF(AND(J937&lt;&gt;"",COUNTIF('Registru borderouri'!$B$5:$B$504,B937)&gt;0),IF(J937&lt;&gt;INDEX('Registru borderouri'!$H$5:$H$504,MATCH(B937,'Registru borderouri'!$B$5:$B$504,0)),"Produs de alt tip decât borderoul. ",""),"")))</f>
        <v/>
      </c>
    </row>
    <row r="938" spans="1:11" x14ac:dyDescent="0.2">
      <c r="A938" s="1" t="str">
        <f t="shared" si="84"/>
        <v/>
      </c>
      <c r="B938" s="21"/>
      <c r="C938" s="22" t="str">
        <f>IF(B938="","",COUNTIF(INDEX($B:$B,5):B938,B938))</f>
        <v/>
      </c>
      <c r="D938" s="21"/>
      <c r="E938" s="13" t="str">
        <f t="shared" si="85"/>
        <v/>
      </c>
      <c r="F938" s="22" t="str">
        <f t="shared" si="86"/>
        <v/>
      </c>
      <c r="G938" s="14"/>
      <c r="H938" s="15" t="str">
        <f t="shared" si="87"/>
        <v/>
      </c>
      <c r="I938" s="23" t="str">
        <f t="shared" si="88"/>
        <v/>
      </c>
      <c r="J938" s="13" t="str">
        <f t="shared" si="89"/>
        <v/>
      </c>
      <c r="K938" s="24" t="str">
        <f>IF(B938="","",TRIM(IF(COUNTIF('Registru borderouri'!$B$5:$B$504,B938)=0,"Borderou inexistent în registru. ","")&amp;IF(AND(D938&lt;&gt;"",E938=""),"Cod necunoscut. ","")&amp;IF(N(G938)&lt;=0,"Lipsește cantitatea. ","")&amp;IF(AND(J938&lt;&gt;"",COUNTIF('Registru borderouri'!$B$5:$B$504,B938)&gt;0),IF(J938&lt;&gt;INDEX('Registru borderouri'!$H$5:$H$504,MATCH(B938,'Registru borderouri'!$B$5:$B$504,0)),"Produs de alt tip decât borderoul. ",""),"")))</f>
        <v/>
      </c>
    </row>
    <row r="939" spans="1:11" x14ac:dyDescent="0.2">
      <c r="A939" s="1" t="str">
        <f t="shared" si="84"/>
        <v/>
      </c>
      <c r="B939" s="21"/>
      <c r="C939" s="22" t="str">
        <f>IF(B939="","",COUNTIF(INDEX($B:$B,5):B939,B939))</f>
        <v/>
      </c>
      <c r="D939" s="21"/>
      <c r="E939" s="13" t="str">
        <f t="shared" si="85"/>
        <v/>
      </c>
      <c r="F939" s="22" t="str">
        <f t="shared" si="86"/>
        <v/>
      </c>
      <c r="G939" s="14"/>
      <c r="H939" s="15" t="str">
        <f t="shared" si="87"/>
        <v/>
      </c>
      <c r="I939" s="23" t="str">
        <f t="shared" si="88"/>
        <v/>
      </c>
      <c r="J939" s="13" t="str">
        <f t="shared" si="89"/>
        <v/>
      </c>
      <c r="K939" s="24" t="str">
        <f>IF(B939="","",TRIM(IF(COUNTIF('Registru borderouri'!$B$5:$B$504,B939)=0,"Borderou inexistent în registru. ","")&amp;IF(AND(D939&lt;&gt;"",E939=""),"Cod necunoscut. ","")&amp;IF(N(G939)&lt;=0,"Lipsește cantitatea. ","")&amp;IF(AND(J939&lt;&gt;"",COUNTIF('Registru borderouri'!$B$5:$B$504,B939)&gt;0),IF(J939&lt;&gt;INDEX('Registru borderouri'!$H$5:$H$504,MATCH(B939,'Registru borderouri'!$B$5:$B$504,0)),"Produs de alt tip decât borderoul. ",""),"")))</f>
        <v/>
      </c>
    </row>
    <row r="940" spans="1:11" x14ac:dyDescent="0.2">
      <c r="A940" s="1" t="str">
        <f t="shared" si="84"/>
        <v/>
      </c>
      <c r="B940" s="21"/>
      <c r="C940" s="22" t="str">
        <f>IF(B940="","",COUNTIF(INDEX($B:$B,5):B940,B940))</f>
        <v/>
      </c>
      <c r="D940" s="21"/>
      <c r="E940" s="13" t="str">
        <f t="shared" si="85"/>
        <v/>
      </c>
      <c r="F940" s="22" t="str">
        <f t="shared" si="86"/>
        <v/>
      </c>
      <c r="G940" s="14"/>
      <c r="H940" s="15" t="str">
        <f t="shared" si="87"/>
        <v/>
      </c>
      <c r="I940" s="23" t="str">
        <f t="shared" si="88"/>
        <v/>
      </c>
      <c r="J940" s="13" t="str">
        <f t="shared" si="89"/>
        <v/>
      </c>
      <c r="K940" s="24" t="str">
        <f>IF(B940="","",TRIM(IF(COUNTIF('Registru borderouri'!$B$5:$B$504,B940)=0,"Borderou inexistent în registru. ","")&amp;IF(AND(D940&lt;&gt;"",E940=""),"Cod necunoscut. ","")&amp;IF(N(G940)&lt;=0,"Lipsește cantitatea. ","")&amp;IF(AND(J940&lt;&gt;"",COUNTIF('Registru borderouri'!$B$5:$B$504,B940)&gt;0),IF(J940&lt;&gt;INDEX('Registru borderouri'!$H$5:$H$504,MATCH(B940,'Registru borderouri'!$B$5:$B$504,0)),"Produs de alt tip decât borderoul. ",""),"")))</f>
        <v/>
      </c>
    </row>
    <row r="941" spans="1:11" x14ac:dyDescent="0.2">
      <c r="A941" s="1" t="str">
        <f t="shared" si="84"/>
        <v/>
      </c>
      <c r="B941" s="21"/>
      <c r="C941" s="22" t="str">
        <f>IF(B941="","",COUNTIF(INDEX($B:$B,5):B941,B941))</f>
        <v/>
      </c>
      <c r="D941" s="21"/>
      <c r="E941" s="13" t="str">
        <f t="shared" si="85"/>
        <v/>
      </c>
      <c r="F941" s="22" t="str">
        <f t="shared" si="86"/>
        <v/>
      </c>
      <c r="G941" s="14"/>
      <c r="H941" s="15" t="str">
        <f t="shared" si="87"/>
        <v/>
      </c>
      <c r="I941" s="23" t="str">
        <f t="shared" si="88"/>
        <v/>
      </c>
      <c r="J941" s="13" t="str">
        <f t="shared" si="89"/>
        <v/>
      </c>
      <c r="K941" s="24" t="str">
        <f>IF(B941="","",TRIM(IF(COUNTIF('Registru borderouri'!$B$5:$B$504,B941)=0,"Borderou inexistent în registru. ","")&amp;IF(AND(D941&lt;&gt;"",E941=""),"Cod necunoscut. ","")&amp;IF(N(G941)&lt;=0,"Lipsește cantitatea. ","")&amp;IF(AND(J941&lt;&gt;"",COUNTIF('Registru borderouri'!$B$5:$B$504,B941)&gt;0),IF(J941&lt;&gt;INDEX('Registru borderouri'!$H$5:$H$504,MATCH(B941,'Registru borderouri'!$B$5:$B$504,0)),"Produs de alt tip decât borderoul. ",""),"")))</f>
        <v/>
      </c>
    </row>
    <row r="942" spans="1:11" x14ac:dyDescent="0.2">
      <c r="A942" s="1" t="str">
        <f t="shared" si="84"/>
        <v/>
      </c>
      <c r="B942" s="21"/>
      <c r="C942" s="22" t="str">
        <f>IF(B942="","",COUNTIF(INDEX($B:$B,5):B942,B942))</f>
        <v/>
      </c>
      <c r="D942" s="21"/>
      <c r="E942" s="13" t="str">
        <f t="shared" si="85"/>
        <v/>
      </c>
      <c r="F942" s="22" t="str">
        <f t="shared" si="86"/>
        <v/>
      </c>
      <c r="G942" s="14"/>
      <c r="H942" s="15" t="str">
        <f t="shared" si="87"/>
        <v/>
      </c>
      <c r="I942" s="23" t="str">
        <f t="shared" si="88"/>
        <v/>
      </c>
      <c r="J942" s="13" t="str">
        <f t="shared" si="89"/>
        <v/>
      </c>
      <c r="K942" s="24" t="str">
        <f>IF(B942="","",TRIM(IF(COUNTIF('Registru borderouri'!$B$5:$B$504,B942)=0,"Borderou inexistent în registru. ","")&amp;IF(AND(D942&lt;&gt;"",E942=""),"Cod necunoscut. ","")&amp;IF(N(G942)&lt;=0,"Lipsește cantitatea. ","")&amp;IF(AND(J942&lt;&gt;"",COUNTIF('Registru borderouri'!$B$5:$B$504,B942)&gt;0),IF(J942&lt;&gt;INDEX('Registru borderouri'!$H$5:$H$504,MATCH(B942,'Registru borderouri'!$B$5:$B$504,0)),"Produs de alt tip decât borderoul. ",""),"")))</f>
        <v/>
      </c>
    </row>
    <row r="943" spans="1:11" x14ac:dyDescent="0.2">
      <c r="A943" s="1" t="str">
        <f t="shared" si="84"/>
        <v/>
      </c>
      <c r="B943" s="21"/>
      <c r="C943" s="22" t="str">
        <f>IF(B943="","",COUNTIF(INDEX($B:$B,5):B943,B943))</f>
        <v/>
      </c>
      <c r="D943" s="21"/>
      <c r="E943" s="13" t="str">
        <f t="shared" si="85"/>
        <v/>
      </c>
      <c r="F943" s="22" t="str">
        <f t="shared" si="86"/>
        <v/>
      </c>
      <c r="G943" s="14"/>
      <c r="H943" s="15" t="str">
        <f t="shared" si="87"/>
        <v/>
      </c>
      <c r="I943" s="23" t="str">
        <f t="shared" si="88"/>
        <v/>
      </c>
      <c r="J943" s="13" t="str">
        <f t="shared" si="89"/>
        <v/>
      </c>
      <c r="K943" s="24" t="str">
        <f>IF(B943="","",TRIM(IF(COUNTIF('Registru borderouri'!$B$5:$B$504,B943)=0,"Borderou inexistent în registru. ","")&amp;IF(AND(D943&lt;&gt;"",E943=""),"Cod necunoscut. ","")&amp;IF(N(G943)&lt;=0,"Lipsește cantitatea. ","")&amp;IF(AND(J943&lt;&gt;"",COUNTIF('Registru borderouri'!$B$5:$B$504,B943)&gt;0),IF(J943&lt;&gt;INDEX('Registru borderouri'!$H$5:$H$504,MATCH(B943,'Registru borderouri'!$B$5:$B$504,0)),"Produs de alt tip decât borderoul. ",""),"")))</f>
        <v/>
      </c>
    </row>
    <row r="944" spans="1:11" x14ac:dyDescent="0.2">
      <c r="A944" s="1" t="str">
        <f t="shared" si="84"/>
        <v/>
      </c>
      <c r="B944" s="21"/>
      <c r="C944" s="22" t="str">
        <f>IF(B944="","",COUNTIF(INDEX($B:$B,5):B944,B944))</f>
        <v/>
      </c>
      <c r="D944" s="21"/>
      <c r="E944" s="13" t="str">
        <f t="shared" si="85"/>
        <v/>
      </c>
      <c r="F944" s="22" t="str">
        <f t="shared" si="86"/>
        <v/>
      </c>
      <c r="G944" s="14"/>
      <c r="H944" s="15" t="str">
        <f t="shared" si="87"/>
        <v/>
      </c>
      <c r="I944" s="23" t="str">
        <f t="shared" si="88"/>
        <v/>
      </c>
      <c r="J944" s="13" t="str">
        <f t="shared" si="89"/>
        <v/>
      </c>
      <c r="K944" s="24" t="str">
        <f>IF(B944="","",TRIM(IF(COUNTIF('Registru borderouri'!$B$5:$B$504,B944)=0,"Borderou inexistent în registru. ","")&amp;IF(AND(D944&lt;&gt;"",E944=""),"Cod necunoscut. ","")&amp;IF(N(G944)&lt;=0,"Lipsește cantitatea. ","")&amp;IF(AND(J944&lt;&gt;"",COUNTIF('Registru borderouri'!$B$5:$B$504,B944)&gt;0),IF(J944&lt;&gt;INDEX('Registru borderouri'!$H$5:$H$504,MATCH(B944,'Registru borderouri'!$B$5:$B$504,0)),"Produs de alt tip decât borderoul. ",""),"")))</f>
        <v/>
      </c>
    </row>
    <row r="945" spans="1:11" x14ac:dyDescent="0.2">
      <c r="A945" s="1" t="str">
        <f t="shared" si="84"/>
        <v/>
      </c>
      <c r="B945" s="21"/>
      <c r="C945" s="22" t="str">
        <f>IF(B945="","",COUNTIF(INDEX($B:$B,5):B945,B945))</f>
        <v/>
      </c>
      <c r="D945" s="21"/>
      <c r="E945" s="13" t="str">
        <f t="shared" si="85"/>
        <v/>
      </c>
      <c r="F945" s="22" t="str">
        <f t="shared" si="86"/>
        <v/>
      </c>
      <c r="G945" s="14"/>
      <c r="H945" s="15" t="str">
        <f t="shared" si="87"/>
        <v/>
      </c>
      <c r="I945" s="23" t="str">
        <f t="shared" si="88"/>
        <v/>
      </c>
      <c r="J945" s="13" t="str">
        <f t="shared" si="89"/>
        <v/>
      </c>
      <c r="K945" s="24" t="str">
        <f>IF(B945="","",TRIM(IF(COUNTIF('Registru borderouri'!$B$5:$B$504,B945)=0,"Borderou inexistent în registru. ","")&amp;IF(AND(D945&lt;&gt;"",E945=""),"Cod necunoscut. ","")&amp;IF(N(G945)&lt;=0,"Lipsește cantitatea. ","")&amp;IF(AND(J945&lt;&gt;"",COUNTIF('Registru borderouri'!$B$5:$B$504,B945)&gt;0),IF(J945&lt;&gt;INDEX('Registru borderouri'!$H$5:$H$504,MATCH(B945,'Registru borderouri'!$B$5:$B$504,0)),"Produs de alt tip decât borderoul. ",""),"")))</f>
        <v/>
      </c>
    </row>
    <row r="946" spans="1:11" x14ac:dyDescent="0.2">
      <c r="A946" s="1" t="str">
        <f t="shared" si="84"/>
        <v/>
      </c>
      <c r="B946" s="21"/>
      <c r="C946" s="22" t="str">
        <f>IF(B946="","",COUNTIF(INDEX($B:$B,5):B946,B946))</f>
        <v/>
      </c>
      <c r="D946" s="21"/>
      <c r="E946" s="13" t="str">
        <f t="shared" si="85"/>
        <v/>
      </c>
      <c r="F946" s="22" t="str">
        <f t="shared" si="86"/>
        <v/>
      </c>
      <c r="G946" s="14"/>
      <c r="H946" s="15" t="str">
        <f t="shared" si="87"/>
        <v/>
      </c>
      <c r="I946" s="23" t="str">
        <f t="shared" si="88"/>
        <v/>
      </c>
      <c r="J946" s="13" t="str">
        <f t="shared" si="89"/>
        <v/>
      </c>
      <c r="K946" s="24" t="str">
        <f>IF(B946="","",TRIM(IF(COUNTIF('Registru borderouri'!$B$5:$B$504,B946)=0,"Borderou inexistent în registru. ","")&amp;IF(AND(D946&lt;&gt;"",E946=""),"Cod necunoscut. ","")&amp;IF(N(G946)&lt;=0,"Lipsește cantitatea. ","")&amp;IF(AND(J946&lt;&gt;"",COUNTIF('Registru borderouri'!$B$5:$B$504,B946)&gt;0),IF(J946&lt;&gt;INDEX('Registru borderouri'!$H$5:$H$504,MATCH(B946,'Registru borderouri'!$B$5:$B$504,0)),"Produs de alt tip decât borderoul. ",""),"")))</f>
        <v/>
      </c>
    </row>
    <row r="947" spans="1:11" x14ac:dyDescent="0.2">
      <c r="A947" s="1" t="str">
        <f t="shared" si="84"/>
        <v/>
      </c>
      <c r="B947" s="21"/>
      <c r="C947" s="22" t="str">
        <f>IF(B947="","",COUNTIF(INDEX($B:$B,5):B947,B947))</f>
        <v/>
      </c>
      <c r="D947" s="21"/>
      <c r="E947" s="13" t="str">
        <f t="shared" si="85"/>
        <v/>
      </c>
      <c r="F947" s="22" t="str">
        <f t="shared" si="86"/>
        <v/>
      </c>
      <c r="G947" s="14"/>
      <c r="H947" s="15" t="str">
        <f t="shared" si="87"/>
        <v/>
      </c>
      <c r="I947" s="23" t="str">
        <f t="shared" si="88"/>
        <v/>
      </c>
      <c r="J947" s="13" t="str">
        <f t="shared" si="89"/>
        <v/>
      </c>
      <c r="K947" s="24" t="str">
        <f>IF(B947="","",TRIM(IF(COUNTIF('Registru borderouri'!$B$5:$B$504,B947)=0,"Borderou inexistent în registru. ","")&amp;IF(AND(D947&lt;&gt;"",E947=""),"Cod necunoscut. ","")&amp;IF(N(G947)&lt;=0,"Lipsește cantitatea. ","")&amp;IF(AND(J947&lt;&gt;"",COUNTIF('Registru borderouri'!$B$5:$B$504,B947)&gt;0),IF(J947&lt;&gt;INDEX('Registru borderouri'!$H$5:$H$504,MATCH(B947,'Registru borderouri'!$B$5:$B$504,0)),"Produs de alt tip decât borderoul. ",""),"")))</f>
        <v/>
      </c>
    </row>
    <row r="948" spans="1:11" x14ac:dyDescent="0.2">
      <c r="A948" s="1" t="str">
        <f t="shared" si="84"/>
        <v/>
      </c>
      <c r="B948" s="21"/>
      <c r="C948" s="22" t="str">
        <f>IF(B948="","",COUNTIF(INDEX($B:$B,5):B948,B948))</f>
        <v/>
      </c>
      <c r="D948" s="21"/>
      <c r="E948" s="13" t="str">
        <f t="shared" si="85"/>
        <v/>
      </c>
      <c r="F948" s="22" t="str">
        <f t="shared" si="86"/>
        <v/>
      </c>
      <c r="G948" s="14"/>
      <c r="H948" s="15" t="str">
        <f t="shared" si="87"/>
        <v/>
      </c>
      <c r="I948" s="23" t="str">
        <f t="shared" si="88"/>
        <v/>
      </c>
      <c r="J948" s="13" t="str">
        <f t="shared" si="89"/>
        <v/>
      </c>
      <c r="K948" s="24" t="str">
        <f>IF(B948="","",TRIM(IF(COUNTIF('Registru borderouri'!$B$5:$B$504,B948)=0,"Borderou inexistent în registru. ","")&amp;IF(AND(D948&lt;&gt;"",E948=""),"Cod necunoscut. ","")&amp;IF(N(G948)&lt;=0,"Lipsește cantitatea. ","")&amp;IF(AND(J948&lt;&gt;"",COUNTIF('Registru borderouri'!$B$5:$B$504,B948)&gt;0),IF(J948&lt;&gt;INDEX('Registru borderouri'!$H$5:$H$504,MATCH(B948,'Registru borderouri'!$B$5:$B$504,0)),"Produs de alt tip decât borderoul. ",""),"")))</f>
        <v/>
      </c>
    </row>
    <row r="949" spans="1:11" x14ac:dyDescent="0.2">
      <c r="A949" s="1" t="str">
        <f t="shared" si="84"/>
        <v/>
      </c>
      <c r="B949" s="21"/>
      <c r="C949" s="22" t="str">
        <f>IF(B949="","",COUNTIF(INDEX($B:$B,5):B949,B949))</f>
        <v/>
      </c>
      <c r="D949" s="21"/>
      <c r="E949" s="13" t="str">
        <f t="shared" si="85"/>
        <v/>
      </c>
      <c r="F949" s="22" t="str">
        <f t="shared" si="86"/>
        <v/>
      </c>
      <c r="G949" s="14"/>
      <c r="H949" s="15" t="str">
        <f t="shared" si="87"/>
        <v/>
      </c>
      <c r="I949" s="23" t="str">
        <f t="shared" si="88"/>
        <v/>
      </c>
      <c r="J949" s="13" t="str">
        <f t="shared" si="89"/>
        <v/>
      </c>
      <c r="K949" s="24" t="str">
        <f>IF(B949="","",TRIM(IF(COUNTIF('Registru borderouri'!$B$5:$B$504,B949)=0,"Borderou inexistent în registru. ","")&amp;IF(AND(D949&lt;&gt;"",E949=""),"Cod necunoscut. ","")&amp;IF(N(G949)&lt;=0,"Lipsește cantitatea. ","")&amp;IF(AND(J949&lt;&gt;"",COUNTIF('Registru borderouri'!$B$5:$B$504,B949)&gt;0),IF(J949&lt;&gt;INDEX('Registru borderouri'!$H$5:$H$504,MATCH(B949,'Registru borderouri'!$B$5:$B$504,0)),"Produs de alt tip decât borderoul. ",""),"")))</f>
        <v/>
      </c>
    </row>
    <row r="950" spans="1:11" x14ac:dyDescent="0.2">
      <c r="A950" s="1" t="str">
        <f t="shared" si="84"/>
        <v/>
      </c>
      <c r="B950" s="21"/>
      <c r="C950" s="22" t="str">
        <f>IF(B950="","",COUNTIF(INDEX($B:$B,5):B950,B950))</f>
        <v/>
      </c>
      <c r="D950" s="21"/>
      <c r="E950" s="13" t="str">
        <f t="shared" si="85"/>
        <v/>
      </c>
      <c r="F950" s="22" t="str">
        <f t="shared" si="86"/>
        <v/>
      </c>
      <c r="G950" s="14"/>
      <c r="H950" s="15" t="str">
        <f t="shared" si="87"/>
        <v/>
      </c>
      <c r="I950" s="23" t="str">
        <f t="shared" si="88"/>
        <v/>
      </c>
      <c r="J950" s="13" t="str">
        <f t="shared" si="89"/>
        <v/>
      </c>
      <c r="K950" s="24" t="str">
        <f>IF(B950="","",TRIM(IF(COUNTIF('Registru borderouri'!$B$5:$B$504,B950)=0,"Borderou inexistent în registru. ","")&amp;IF(AND(D950&lt;&gt;"",E950=""),"Cod necunoscut. ","")&amp;IF(N(G950)&lt;=0,"Lipsește cantitatea. ","")&amp;IF(AND(J950&lt;&gt;"",COUNTIF('Registru borderouri'!$B$5:$B$504,B950)&gt;0),IF(J950&lt;&gt;INDEX('Registru borderouri'!$H$5:$H$504,MATCH(B950,'Registru borderouri'!$B$5:$B$504,0)),"Produs de alt tip decât borderoul. ",""),"")))</f>
        <v/>
      </c>
    </row>
    <row r="951" spans="1:11" x14ac:dyDescent="0.2">
      <c r="A951" s="1" t="str">
        <f t="shared" si="84"/>
        <v/>
      </c>
      <c r="B951" s="21"/>
      <c r="C951" s="22" t="str">
        <f>IF(B951="","",COUNTIF(INDEX($B:$B,5):B951,B951))</f>
        <v/>
      </c>
      <c r="D951" s="21"/>
      <c r="E951" s="13" t="str">
        <f t="shared" si="85"/>
        <v/>
      </c>
      <c r="F951" s="22" t="str">
        <f t="shared" si="86"/>
        <v/>
      </c>
      <c r="G951" s="14"/>
      <c r="H951" s="15" t="str">
        <f t="shared" si="87"/>
        <v/>
      </c>
      <c r="I951" s="23" t="str">
        <f t="shared" si="88"/>
        <v/>
      </c>
      <c r="J951" s="13" t="str">
        <f t="shared" si="89"/>
        <v/>
      </c>
      <c r="K951" s="24" t="str">
        <f>IF(B951="","",TRIM(IF(COUNTIF('Registru borderouri'!$B$5:$B$504,B951)=0,"Borderou inexistent în registru. ","")&amp;IF(AND(D951&lt;&gt;"",E951=""),"Cod necunoscut. ","")&amp;IF(N(G951)&lt;=0,"Lipsește cantitatea. ","")&amp;IF(AND(J951&lt;&gt;"",COUNTIF('Registru borderouri'!$B$5:$B$504,B951)&gt;0),IF(J951&lt;&gt;INDEX('Registru borderouri'!$H$5:$H$504,MATCH(B951,'Registru borderouri'!$B$5:$B$504,0)),"Produs de alt tip decât borderoul. ",""),"")))</f>
        <v/>
      </c>
    </row>
    <row r="952" spans="1:11" x14ac:dyDescent="0.2">
      <c r="A952" s="1" t="str">
        <f t="shared" si="84"/>
        <v/>
      </c>
      <c r="B952" s="21"/>
      <c r="C952" s="22" t="str">
        <f>IF(B952="","",COUNTIF(INDEX($B:$B,5):B952,B952))</f>
        <v/>
      </c>
      <c r="D952" s="21"/>
      <c r="E952" s="13" t="str">
        <f t="shared" si="85"/>
        <v/>
      </c>
      <c r="F952" s="22" t="str">
        <f t="shared" si="86"/>
        <v/>
      </c>
      <c r="G952" s="14"/>
      <c r="H952" s="15" t="str">
        <f t="shared" si="87"/>
        <v/>
      </c>
      <c r="I952" s="23" t="str">
        <f t="shared" si="88"/>
        <v/>
      </c>
      <c r="J952" s="13" t="str">
        <f t="shared" si="89"/>
        <v/>
      </c>
      <c r="K952" s="24" t="str">
        <f>IF(B952="","",TRIM(IF(COUNTIF('Registru borderouri'!$B$5:$B$504,B952)=0,"Borderou inexistent în registru. ","")&amp;IF(AND(D952&lt;&gt;"",E952=""),"Cod necunoscut. ","")&amp;IF(N(G952)&lt;=0,"Lipsește cantitatea. ","")&amp;IF(AND(J952&lt;&gt;"",COUNTIF('Registru borderouri'!$B$5:$B$504,B952)&gt;0),IF(J952&lt;&gt;INDEX('Registru borderouri'!$H$5:$H$504,MATCH(B952,'Registru borderouri'!$B$5:$B$504,0)),"Produs de alt tip decât borderoul. ",""),"")))</f>
        <v/>
      </c>
    </row>
    <row r="953" spans="1:11" x14ac:dyDescent="0.2">
      <c r="A953" s="1" t="str">
        <f t="shared" si="84"/>
        <v/>
      </c>
      <c r="B953" s="21"/>
      <c r="C953" s="22" t="str">
        <f>IF(B953="","",COUNTIF(INDEX($B:$B,5):B953,B953))</f>
        <v/>
      </c>
      <c r="D953" s="21"/>
      <c r="E953" s="13" t="str">
        <f t="shared" si="85"/>
        <v/>
      </c>
      <c r="F953" s="22" t="str">
        <f t="shared" si="86"/>
        <v/>
      </c>
      <c r="G953" s="14"/>
      <c r="H953" s="15" t="str">
        <f t="shared" si="87"/>
        <v/>
      </c>
      <c r="I953" s="23" t="str">
        <f t="shared" si="88"/>
        <v/>
      </c>
      <c r="J953" s="13" t="str">
        <f t="shared" si="89"/>
        <v/>
      </c>
      <c r="K953" s="24" t="str">
        <f>IF(B953="","",TRIM(IF(COUNTIF('Registru borderouri'!$B$5:$B$504,B953)=0,"Borderou inexistent în registru. ","")&amp;IF(AND(D953&lt;&gt;"",E953=""),"Cod necunoscut. ","")&amp;IF(N(G953)&lt;=0,"Lipsește cantitatea. ","")&amp;IF(AND(J953&lt;&gt;"",COUNTIF('Registru borderouri'!$B$5:$B$504,B953)&gt;0),IF(J953&lt;&gt;INDEX('Registru borderouri'!$H$5:$H$504,MATCH(B953,'Registru borderouri'!$B$5:$B$504,0)),"Produs de alt tip decât borderoul. ",""),"")))</f>
        <v/>
      </c>
    </row>
    <row r="954" spans="1:11" x14ac:dyDescent="0.2">
      <c r="A954" s="1" t="str">
        <f t="shared" si="84"/>
        <v/>
      </c>
      <c r="B954" s="21"/>
      <c r="C954" s="22" t="str">
        <f>IF(B954="","",COUNTIF(INDEX($B:$B,5):B954,B954))</f>
        <v/>
      </c>
      <c r="D954" s="21"/>
      <c r="E954" s="13" t="str">
        <f t="shared" si="85"/>
        <v/>
      </c>
      <c r="F954" s="22" t="str">
        <f t="shared" si="86"/>
        <v/>
      </c>
      <c r="G954" s="14"/>
      <c r="H954" s="15" t="str">
        <f t="shared" si="87"/>
        <v/>
      </c>
      <c r="I954" s="23" t="str">
        <f t="shared" si="88"/>
        <v/>
      </c>
      <c r="J954" s="13" t="str">
        <f t="shared" si="89"/>
        <v/>
      </c>
      <c r="K954" s="24" t="str">
        <f>IF(B954="","",TRIM(IF(COUNTIF('Registru borderouri'!$B$5:$B$504,B954)=0,"Borderou inexistent în registru. ","")&amp;IF(AND(D954&lt;&gt;"",E954=""),"Cod necunoscut. ","")&amp;IF(N(G954)&lt;=0,"Lipsește cantitatea. ","")&amp;IF(AND(J954&lt;&gt;"",COUNTIF('Registru borderouri'!$B$5:$B$504,B954)&gt;0),IF(J954&lt;&gt;INDEX('Registru borderouri'!$H$5:$H$504,MATCH(B954,'Registru borderouri'!$B$5:$B$504,0)),"Produs de alt tip decât borderoul. ",""),"")))</f>
        <v/>
      </c>
    </row>
    <row r="955" spans="1:11" x14ac:dyDescent="0.2">
      <c r="A955" s="1" t="str">
        <f t="shared" si="84"/>
        <v/>
      </c>
      <c r="B955" s="21"/>
      <c r="C955" s="22" t="str">
        <f>IF(B955="","",COUNTIF(INDEX($B:$B,5):B955,B955))</f>
        <v/>
      </c>
      <c r="D955" s="21"/>
      <c r="E955" s="13" t="str">
        <f t="shared" si="85"/>
        <v/>
      </c>
      <c r="F955" s="22" t="str">
        <f t="shared" si="86"/>
        <v/>
      </c>
      <c r="G955" s="14"/>
      <c r="H955" s="15" t="str">
        <f t="shared" si="87"/>
        <v/>
      </c>
      <c r="I955" s="23" t="str">
        <f t="shared" si="88"/>
        <v/>
      </c>
      <c r="J955" s="13" t="str">
        <f t="shared" si="89"/>
        <v/>
      </c>
      <c r="K955" s="24" t="str">
        <f>IF(B955="","",TRIM(IF(COUNTIF('Registru borderouri'!$B$5:$B$504,B955)=0,"Borderou inexistent în registru. ","")&amp;IF(AND(D955&lt;&gt;"",E955=""),"Cod necunoscut. ","")&amp;IF(N(G955)&lt;=0,"Lipsește cantitatea. ","")&amp;IF(AND(J955&lt;&gt;"",COUNTIF('Registru borderouri'!$B$5:$B$504,B955)&gt;0),IF(J955&lt;&gt;INDEX('Registru borderouri'!$H$5:$H$504,MATCH(B955,'Registru borderouri'!$B$5:$B$504,0)),"Produs de alt tip decât borderoul. ",""),"")))</f>
        <v/>
      </c>
    </row>
    <row r="956" spans="1:11" x14ac:dyDescent="0.2">
      <c r="A956" s="1" t="str">
        <f t="shared" si="84"/>
        <v/>
      </c>
      <c r="B956" s="21"/>
      <c r="C956" s="22" t="str">
        <f>IF(B956="","",COUNTIF(INDEX($B:$B,5):B956,B956))</f>
        <v/>
      </c>
      <c r="D956" s="21"/>
      <c r="E956" s="13" t="str">
        <f t="shared" si="85"/>
        <v/>
      </c>
      <c r="F956" s="22" t="str">
        <f t="shared" si="86"/>
        <v/>
      </c>
      <c r="G956" s="14"/>
      <c r="H956" s="15" t="str">
        <f t="shared" si="87"/>
        <v/>
      </c>
      <c r="I956" s="23" t="str">
        <f t="shared" si="88"/>
        <v/>
      </c>
      <c r="J956" s="13" t="str">
        <f t="shared" si="89"/>
        <v/>
      </c>
      <c r="K956" s="24" t="str">
        <f>IF(B956="","",TRIM(IF(COUNTIF('Registru borderouri'!$B$5:$B$504,B956)=0,"Borderou inexistent în registru. ","")&amp;IF(AND(D956&lt;&gt;"",E956=""),"Cod necunoscut. ","")&amp;IF(N(G956)&lt;=0,"Lipsește cantitatea. ","")&amp;IF(AND(J956&lt;&gt;"",COUNTIF('Registru borderouri'!$B$5:$B$504,B956)&gt;0),IF(J956&lt;&gt;INDEX('Registru borderouri'!$H$5:$H$504,MATCH(B956,'Registru borderouri'!$B$5:$B$504,0)),"Produs de alt tip decât borderoul. ",""),"")))</f>
        <v/>
      </c>
    </row>
    <row r="957" spans="1:11" x14ac:dyDescent="0.2">
      <c r="A957" s="1" t="str">
        <f t="shared" si="84"/>
        <v/>
      </c>
      <c r="B957" s="21"/>
      <c r="C957" s="22" t="str">
        <f>IF(B957="","",COUNTIF(INDEX($B:$B,5):B957,B957))</f>
        <v/>
      </c>
      <c r="D957" s="21"/>
      <c r="E957" s="13" t="str">
        <f t="shared" si="85"/>
        <v/>
      </c>
      <c r="F957" s="22" t="str">
        <f t="shared" si="86"/>
        <v/>
      </c>
      <c r="G957" s="14"/>
      <c r="H957" s="15" t="str">
        <f t="shared" si="87"/>
        <v/>
      </c>
      <c r="I957" s="23" t="str">
        <f t="shared" si="88"/>
        <v/>
      </c>
      <c r="J957" s="13" t="str">
        <f t="shared" si="89"/>
        <v/>
      </c>
      <c r="K957" s="24" t="str">
        <f>IF(B957="","",TRIM(IF(COUNTIF('Registru borderouri'!$B$5:$B$504,B957)=0,"Borderou inexistent în registru. ","")&amp;IF(AND(D957&lt;&gt;"",E957=""),"Cod necunoscut. ","")&amp;IF(N(G957)&lt;=0,"Lipsește cantitatea. ","")&amp;IF(AND(J957&lt;&gt;"",COUNTIF('Registru borderouri'!$B$5:$B$504,B957)&gt;0),IF(J957&lt;&gt;INDEX('Registru borderouri'!$H$5:$H$504,MATCH(B957,'Registru borderouri'!$B$5:$B$504,0)),"Produs de alt tip decât borderoul. ",""),"")))</f>
        <v/>
      </c>
    </row>
    <row r="958" spans="1:11" x14ac:dyDescent="0.2">
      <c r="A958" s="1" t="str">
        <f t="shared" si="84"/>
        <v/>
      </c>
      <c r="B958" s="21"/>
      <c r="C958" s="22" t="str">
        <f>IF(B958="","",COUNTIF(INDEX($B:$B,5):B958,B958))</f>
        <v/>
      </c>
      <c r="D958" s="21"/>
      <c r="E958" s="13" t="str">
        <f t="shared" si="85"/>
        <v/>
      </c>
      <c r="F958" s="22" t="str">
        <f t="shared" si="86"/>
        <v/>
      </c>
      <c r="G958" s="14"/>
      <c r="H958" s="15" t="str">
        <f t="shared" si="87"/>
        <v/>
      </c>
      <c r="I958" s="23" t="str">
        <f t="shared" si="88"/>
        <v/>
      </c>
      <c r="J958" s="13" t="str">
        <f t="shared" si="89"/>
        <v/>
      </c>
      <c r="K958" s="24" t="str">
        <f>IF(B958="","",TRIM(IF(COUNTIF('Registru borderouri'!$B$5:$B$504,B958)=0,"Borderou inexistent în registru. ","")&amp;IF(AND(D958&lt;&gt;"",E958=""),"Cod necunoscut. ","")&amp;IF(N(G958)&lt;=0,"Lipsește cantitatea. ","")&amp;IF(AND(J958&lt;&gt;"",COUNTIF('Registru borderouri'!$B$5:$B$504,B958)&gt;0),IF(J958&lt;&gt;INDEX('Registru borderouri'!$H$5:$H$504,MATCH(B958,'Registru borderouri'!$B$5:$B$504,0)),"Produs de alt tip decât borderoul. ",""),"")))</f>
        <v/>
      </c>
    </row>
    <row r="959" spans="1:11" x14ac:dyDescent="0.2">
      <c r="A959" s="1" t="str">
        <f t="shared" si="84"/>
        <v/>
      </c>
      <c r="B959" s="21"/>
      <c r="C959" s="22" t="str">
        <f>IF(B959="","",COUNTIF(INDEX($B:$B,5):B959,B959))</f>
        <v/>
      </c>
      <c r="D959" s="21"/>
      <c r="E959" s="13" t="str">
        <f t="shared" si="85"/>
        <v/>
      </c>
      <c r="F959" s="22" t="str">
        <f t="shared" si="86"/>
        <v/>
      </c>
      <c r="G959" s="14"/>
      <c r="H959" s="15" t="str">
        <f t="shared" si="87"/>
        <v/>
      </c>
      <c r="I959" s="23" t="str">
        <f t="shared" si="88"/>
        <v/>
      </c>
      <c r="J959" s="13" t="str">
        <f t="shared" si="89"/>
        <v/>
      </c>
      <c r="K959" s="24" t="str">
        <f>IF(B959="","",TRIM(IF(COUNTIF('Registru borderouri'!$B$5:$B$504,B959)=0,"Borderou inexistent în registru. ","")&amp;IF(AND(D959&lt;&gt;"",E959=""),"Cod necunoscut. ","")&amp;IF(N(G959)&lt;=0,"Lipsește cantitatea. ","")&amp;IF(AND(J959&lt;&gt;"",COUNTIF('Registru borderouri'!$B$5:$B$504,B959)&gt;0),IF(J959&lt;&gt;INDEX('Registru borderouri'!$H$5:$H$504,MATCH(B959,'Registru borderouri'!$B$5:$B$504,0)),"Produs de alt tip decât borderoul. ",""),"")))</f>
        <v/>
      </c>
    </row>
    <row r="960" spans="1:11" x14ac:dyDescent="0.2">
      <c r="A960" s="1" t="str">
        <f t="shared" si="84"/>
        <v/>
      </c>
      <c r="B960" s="21"/>
      <c r="C960" s="22" t="str">
        <f>IF(B960="","",COUNTIF(INDEX($B:$B,5):B960,B960))</f>
        <v/>
      </c>
      <c r="D960" s="21"/>
      <c r="E960" s="13" t="str">
        <f t="shared" si="85"/>
        <v/>
      </c>
      <c r="F960" s="22" t="str">
        <f t="shared" si="86"/>
        <v/>
      </c>
      <c r="G960" s="14"/>
      <c r="H960" s="15" t="str">
        <f t="shared" si="87"/>
        <v/>
      </c>
      <c r="I960" s="23" t="str">
        <f t="shared" si="88"/>
        <v/>
      </c>
      <c r="J960" s="13" t="str">
        <f t="shared" si="89"/>
        <v/>
      </c>
      <c r="K960" s="24" t="str">
        <f>IF(B960="","",TRIM(IF(COUNTIF('Registru borderouri'!$B$5:$B$504,B960)=0,"Borderou inexistent în registru. ","")&amp;IF(AND(D960&lt;&gt;"",E960=""),"Cod necunoscut. ","")&amp;IF(N(G960)&lt;=0,"Lipsește cantitatea. ","")&amp;IF(AND(J960&lt;&gt;"",COUNTIF('Registru borderouri'!$B$5:$B$504,B960)&gt;0),IF(J960&lt;&gt;INDEX('Registru borderouri'!$H$5:$H$504,MATCH(B960,'Registru borderouri'!$B$5:$B$504,0)),"Produs de alt tip decât borderoul. ",""),"")))</f>
        <v/>
      </c>
    </row>
    <row r="961" spans="1:11" x14ac:dyDescent="0.2">
      <c r="A961" s="1" t="str">
        <f t="shared" si="84"/>
        <v/>
      </c>
      <c r="B961" s="21"/>
      <c r="C961" s="22" t="str">
        <f>IF(B961="","",COUNTIF(INDEX($B:$B,5):B961,B961))</f>
        <v/>
      </c>
      <c r="D961" s="21"/>
      <c r="E961" s="13" t="str">
        <f t="shared" si="85"/>
        <v/>
      </c>
      <c r="F961" s="22" t="str">
        <f t="shared" si="86"/>
        <v/>
      </c>
      <c r="G961" s="14"/>
      <c r="H961" s="15" t="str">
        <f t="shared" si="87"/>
        <v/>
      </c>
      <c r="I961" s="23" t="str">
        <f t="shared" si="88"/>
        <v/>
      </c>
      <c r="J961" s="13" t="str">
        <f t="shared" si="89"/>
        <v/>
      </c>
      <c r="K961" s="24" t="str">
        <f>IF(B961="","",TRIM(IF(COUNTIF('Registru borderouri'!$B$5:$B$504,B961)=0,"Borderou inexistent în registru. ","")&amp;IF(AND(D961&lt;&gt;"",E961=""),"Cod necunoscut. ","")&amp;IF(N(G961)&lt;=0,"Lipsește cantitatea. ","")&amp;IF(AND(J961&lt;&gt;"",COUNTIF('Registru borderouri'!$B$5:$B$504,B961)&gt;0),IF(J961&lt;&gt;INDEX('Registru borderouri'!$H$5:$H$504,MATCH(B961,'Registru borderouri'!$B$5:$B$504,0)),"Produs de alt tip decât borderoul. ",""),"")))</f>
        <v/>
      </c>
    </row>
    <row r="962" spans="1:11" x14ac:dyDescent="0.2">
      <c r="A962" s="1" t="str">
        <f t="shared" si="84"/>
        <v/>
      </c>
      <c r="B962" s="21"/>
      <c r="C962" s="22" t="str">
        <f>IF(B962="","",COUNTIF(INDEX($B:$B,5):B962,B962))</f>
        <v/>
      </c>
      <c r="D962" s="21"/>
      <c r="E962" s="13" t="str">
        <f t="shared" si="85"/>
        <v/>
      </c>
      <c r="F962" s="22" t="str">
        <f t="shared" si="86"/>
        <v/>
      </c>
      <c r="G962" s="14"/>
      <c r="H962" s="15" t="str">
        <f t="shared" si="87"/>
        <v/>
      </c>
      <c r="I962" s="23" t="str">
        <f t="shared" si="88"/>
        <v/>
      </c>
      <c r="J962" s="13" t="str">
        <f t="shared" si="89"/>
        <v/>
      </c>
      <c r="K962" s="24" t="str">
        <f>IF(B962="","",TRIM(IF(COUNTIF('Registru borderouri'!$B$5:$B$504,B962)=0,"Borderou inexistent în registru. ","")&amp;IF(AND(D962&lt;&gt;"",E962=""),"Cod necunoscut. ","")&amp;IF(N(G962)&lt;=0,"Lipsește cantitatea. ","")&amp;IF(AND(J962&lt;&gt;"",COUNTIF('Registru borderouri'!$B$5:$B$504,B962)&gt;0),IF(J962&lt;&gt;INDEX('Registru borderouri'!$H$5:$H$504,MATCH(B962,'Registru borderouri'!$B$5:$B$504,0)),"Produs de alt tip decât borderoul. ",""),"")))</f>
        <v/>
      </c>
    </row>
    <row r="963" spans="1:11" x14ac:dyDescent="0.2">
      <c r="A963" s="1" t="str">
        <f t="shared" si="84"/>
        <v/>
      </c>
      <c r="B963" s="21"/>
      <c r="C963" s="22" t="str">
        <f>IF(B963="","",COUNTIF(INDEX($B:$B,5):B963,B963))</f>
        <v/>
      </c>
      <c r="D963" s="21"/>
      <c r="E963" s="13" t="str">
        <f t="shared" si="85"/>
        <v/>
      </c>
      <c r="F963" s="22" t="str">
        <f t="shared" si="86"/>
        <v/>
      </c>
      <c r="G963" s="14"/>
      <c r="H963" s="15" t="str">
        <f t="shared" si="87"/>
        <v/>
      </c>
      <c r="I963" s="23" t="str">
        <f t="shared" si="88"/>
        <v/>
      </c>
      <c r="J963" s="13" t="str">
        <f t="shared" si="89"/>
        <v/>
      </c>
      <c r="K963" s="24" t="str">
        <f>IF(B963="","",TRIM(IF(COUNTIF('Registru borderouri'!$B$5:$B$504,B963)=0,"Borderou inexistent în registru. ","")&amp;IF(AND(D963&lt;&gt;"",E963=""),"Cod necunoscut. ","")&amp;IF(N(G963)&lt;=0,"Lipsește cantitatea. ","")&amp;IF(AND(J963&lt;&gt;"",COUNTIF('Registru borderouri'!$B$5:$B$504,B963)&gt;0),IF(J963&lt;&gt;INDEX('Registru borderouri'!$H$5:$H$504,MATCH(B963,'Registru borderouri'!$B$5:$B$504,0)),"Produs de alt tip decât borderoul. ",""),"")))</f>
        <v/>
      </c>
    </row>
    <row r="964" spans="1:11" x14ac:dyDescent="0.2">
      <c r="A964" s="1" t="str">
        <f t="shared" si="84"/>
        <v/>
      </c>
      <c r="B964" s="21"/>
      <c r="C964" s="22" t="str">
        <f>IF(B964="","",COUNTIF(INDEX($B:$B,5):B964,B964))</f>
        <v/>
      </c>
      <c r="D964" s="21"/>
      <c r="E964" s="13" t="str">
        <f t="shared" si="85"/>
        <v/>
      </c>
      <c r="F964" s="22" t="str">
        <f t="shared" si="86"/>
        <v/>
      </c>
      <c r="G964" s="14"/>
      <c r="H964" s="15" t="str">
        <f t="shared" si="87"/>
        <v/>
      </c>
      <c r="I964" s="23" t="str">
        <f t="shared" si="88"/>
        <v/>
      </c>
      <c r="J964" s="13" t="str">
        <f t="shared" si="89"/>
        <v/>
      </c>
      <c r="K964" s="24" t="str">
        <f>IF(B964="","",TRIM(IF(COUNTIF('Registru borderouri'!$B$5:$B$504,B964)=0,"Borderou inexistent în registru. ","")&amp;IF(AND(D964&lt;&gt;"",E964=""),"Cod necunoscut. ","")&amp;IF(N(G964)&lt;=0,"Lipsește cantitatea. ","")&amp;IF(AND(J964&lt;&gt;"",COUNTIF('Registru borderouri'!$B$5:$B$504,B964)&gt;0),IF(J964&lt;&gt;INDEX('Registru borderouri'!$H$5:$H$504,MATCH(B964,'Registru borderouri'!$B$5:$B$504,0)),"Produs de alt tip decât borderoul. ",""),"")))</f>
        <v/>
      </c>
    </row>
    <row r="965" spans="1:11" x14ac:dyDescent="0.2">
      <c r="A965" s="1" t="str">
        <f t="shared" ref="A965:A1028" si="90">IF(B965="","",B965&amp;"|"&amp;C965)</f>
        <v/>
      </c>
      <c r="B965" s="21"/>
      <c r="C965" s="22" t="str">
        <f>IF(B965="","",COUNTIF(INDEX($B:$B,5):B965,B965))</f>
        <v/>
      </c>
      <c r="D965" s="21"/>
      <c r="E965" s="13" t="str">
        <f t="shared" ref="E965:E1028" si="91">IF(D965="","",IFERROR(VLOOKUP(D965,Catalog,2,FALSE),""))</f>
        <v/>
      </c>
      <c r="F965" s="22" t="str">
        <f t="shared" ref="F965:F1028" si="92">IF(D965="","",IFERROR(VLOOKUP(D965,Catalog,3,FALSE),""))</f>
        <v/>
      </c>
      <c r="G965" s="14"/>
      <c r="H965" s="15" t="str">
        <f t="shared" ref="H965:H1028" si="93">IF(D965="","",IFERROR(VLOOKUP(D965,Catalog,4,FALSE),""))</f>
        <v/>
      </c>
      <c r="I965" s="23" t="str">
        <f t="shared" ref="I965:I1028" si="94">IF(OR(N(G965)=0,N(H965)=0),"",ROUND(G965*H965,2))</f>
        <v/>
      </c>
      <c r="J965" s="13" t="str">
        <f t="shared" ref="J965:J1028" si="95">IF(D965="","",IFERROR(VLOOKUP(D965,Catalog,5,FALSE),""))</f>
        <v/>
      </c>
      <c r="K965" s="24" t="str">
        <f>IF(B965="","",TRIM(IF(COUNTIF('Registru borderouri'!$B$5:$B$504,B965)=0,"Borderou inexistent în registru. ","")&amp;IF(AND(D965&lt;&gt;"",E965=""),"Cod necunoscut. ","")&amp;IF(N(G965)&lt;=0,"Lipsește cantitatea. ","")&amp;IF(AND(J965&lt;&gt;"",COUNTIF('Registru borderouri'!$B$5:$B$504,B965)&gt;0),IF(J965&lt;&gt;INDEX('Registru borderouri'!$H$5:$H$504,MATCH(B965,'Registru borderouri'!$B$5:$B$504,0)),"Produs de alt tip decât borderoul. ",""),"")))</f>
        <v/>
      </c>
    </row>
    <row r="966" spans="1:11" x14ac:dyDescent="0.2">
      <c r="A966" s="1" t="str">
        <f t="shared" si="90"/>
        <v/>
      </c>
      <c r="B966" s="21"/>
      <c r="C966" s="22" t="str">
        <f>IF(B966="","",COUNTIF(INDEX($B:$B,5):B966,B966))</f>
        <v/>
      </c>
      <c r="D966" s="21"/>
      <c r="E966" s="13" t="str">
        <f t="shared" si="91"/>
        <v/>
      </c>
      <c r="F966" s="22" t="str">
        <f t="shared" si="92"/>
        <v/>
      </c>
      <c r="G966" s="14"/>
      <c r="H966" s="15" t="str">
        <f t="shared" si="93"/>
        <v/>
      </c>
      <c r="I966" s="23" t="str">
        <f t="shared" si="94"/>
        <v/>
      </c>
      <c r="J966" s="13" t="str">
        <f t="shared" si="95"/>
        <v/>
      </c>
      <c r="K966" s="24" t="str">
        <f>IF(B966="","",TRIM(IF(COUNTIF('Registru borderouri'!$B$5:$B$504,B966)=0,"Borderou inexistent în registru. ","")&amp;IF(AND(D966&lt;&gt;"",E966=""),"Cod necunoscut. ","")&amp;IF(N(G966)&lt;=0,"Lipsește cantitatea. ","")&amp;IF(AND(J966&lt;&gt;"",COUNTIF('Registru borderouri'!$B$5:$B$504,B966)&gt;0),IF(J966&lt;&gt;INDEX('Registru borderouri'!$H$5:$H$504,MATCH(B966,'Registru borderouri'!$B$5:$B$504,0)),"Produs de alt tip decât borderoul. ",""),"")))</f>
        <v/>
      </c>
    </row>
    <row r="967" spans="1:11" x14ac:dyDescent="0.2">
      <c r="A967" s="1" t="str">
        <f t="shared" si="90"/>
        <v/>
      </c>
      <c r="B967" s="21"/>
      <c r="C967" s="22" t="str">
        <f>IF(B967="","",COUNTIF(INDEX($B:$B,5):B967,B967))</f>
        <v/>
      </c>
      <c r="D967" s="21"/>
      <c r="E967" s="13" t="str">
        <f t="shared" si="91"/>
        <v/>
      </c>
      <c r="F967" s="22" t="str">
        <f t="shared" si="92"/>
        <v/>
      </c>
      <c r="G967" s="14"/>
      <c r="H967" s="15" t="str">
        <f t="shared" si="93"/>
        <v/>
      </c>
      <c r="I967" s="23" t="str">
        <f t="shared" si="94"/>
        <v/>
      </c>
      <c r="J967" s="13" t="str">
        <f t="shared" si="95"/>
        <v/>
      </c>
      <c r="K967" s="24" t="str">
        <f>IF(B967="","",TRIM(IF(COUNTIF('Registru borderouri'!$B$5:$B$504,B967)=0,"Borderou inexistent în registru. ","")&amp;IF(AND(D967&lt;&gt;"",E967=""),"Cod necunoscut. ","")&amp;IF(N(G967)&lt;=0,"Lipsește cantitatea. ","")&amp;IF(AND(J967&lt;&gt;"",COUNTIF('Registru borderouri'!$B$5:$B$504,B967)&gt;0),IF(J967&lt;&gt;INDEX('Registru borderouri'!$H$5:$H$504,MATCH(B967,'Registru borderouri'!$B$5:$B$504,0)),"Produs de alt tip decât borderoul. ",""),"")))</f>
        <v/>
      </c>
    </row>
    <row r="968" spans="1:11" x14ac:dyDescent="0.2">
      <c r="A968" s="1" t="str">
        <f t="shared" si="90"/>
        <v/>
      </c>
      <c r="B968" s="21"/>
      <c r="C968" s="22" t="str">
        <f>IF(B968="","",COUNTIF(INDEX($B:$B,5):B968,B968))</f>
        <v/>
      </c>
      <c r="D968" s="21"/>
      <c r="E968" s="13" t="str">
        <f t="shared" si="91"/>
        <v/>
      </c>
      <c r="F968" s="22" t="str">
        <f t="shared" si="92"/>
        <v/>
      </c>
      <c r="G968" s="14"/>
      <c r="H968" s="15" t="str">
        <f t="shared" si="93"/>
        <v/>
      </c>
      <c r="I968" s="23" t="str">
        <f t="shared" si="94"/>
        <v/>
      </c>
      <c r="J968" s="13" t="str">
        <f t="shared" si="95"/>
        <v/>
      </c>
      <c r="K968" s="24" t="str">
        <f>IF(B968="","",TRIM(IF(COUNTIF('Registru borderouri'!$B$5:$B$504,B968)=0,"Borderou inexistent în registru. ","")&amp;IF(AND(D968&lt;&gt;"",E968=""),"Cod necunoscut. ","")&amp;IF(N(G968)&lt;=0,"Lipsește cantitatea. ","")&amp;IF(AND(J968&lt;&gt;"",COUNTIF('Registru borderouri'!$B$5:$B$504,B968)&gt;0),IF(J968&lt;&gt;INDEX('Registru borderouri'!$H$5:$H$504,MATCH(B968,'Registru borderouri'!$B$5:$B$504,0)),"Produs de alt tip decât borderoul. ",""),"")))</f>
        <v/>
      </c>
    </row>
    <row r="969" spans="1:11" x14ac:dyDescent="0.2">
      <c r="A969" s="1" t="str">
        <f t="shared" si="90"/>
        <v/>
      </c>
      <c r="B969" s="21"/>
      <c r="C969" s="22" t="str">
        <f>IF(B969="","",COUNTIF(INDEX($B:$B,5):B969,B969))</f>
        <v/>
      </c>
      <c r="D969" s="21"/>
      <c r="E969" s="13" t="str">
        <f t="shared" si="91"/>
        <v/>
      </c>
      <c r="F969" s="22" t="str">
        <f t="shared" si="92"/>
        <v/>
      </c>
      <c r="G969" s="14"/>
      <c r="H969" s="15" t="str">
        <f t="shared" si="93"/>
        <v/>
      </c>
      <c r="I969" s="23" t="str">
        <f t="shared" si="94"/>
        <v/>
      </c>
      <c r="J969" s="13" t="str">
        <f t="shared" si="95"/>
        <v/>
      </c>
      <c r="K969" s="24" t="str">
        <f>IF(B969="","",TRIM(IF(COUNTIF('Registru borderouri'!$B$5:$B$504,B969)=0,"Borderou inexistent în registru. ","")&amp;IF(AND(D969&lt;&gt;"",E969=""),"Cod necunoscut. ","")&amp;IF(N(G969)&lt;=0,"Lipsește cantitatea. ","")&amp;IF(AND(J969&lt;&gt;"",COUNTIF('Registru borderouri'!$B$5:$B$504,B969)&gt;0),IF(J969&lt;&gt;INDEX('Registru borderouri'!$H$5:$H$504,MATCH(B969,'Registru borderouri'!$B$5:$B$504,0)),"Produs de alt tip decât borderoul. ",""),"")))</f>
        <v/>
      </c>
    </row>
    <row r="970" spans="1:11" x14ac:dyDescent="0.2">
      <c r="A970" s="1" t="str">
        <f t="shared" si="90"/>
        <v/>
      </c>
      <c r="B970" s="21"/>
      <c r="C970" s="22" t="str">
        <f>IF(B970="","",COUNTIF(INDEX($B:$B,5):B970,B970))</f>
        <v/>
      </c>
      <c r="D970" s="21"/>
      <c r="E970" s="13" t="str">
        <f t="shared" si="91"/>
        <v/>
      </c>
      <c r="F970" s="22" t="str">
        <f t="shared" si="92"/>
        <v/>
      </c>
      <c r="G970" s="14"/>
      <c r="H970" s="15" t="str">
        <f t="shared" si="93"/>
        <v/>
      </c>
      <c r="I970" s="23" t="str">
        <f t="shared" si="94"/>
        <v/>
      </c>
      <c r="J970" s="13" t="str">
        <f t="shared" si="95"/>
        <v/>
      </c>
      <c r="K970" s="24" t="str">
        <f>IF(B970="","",TRIM(IF(COUNTIF('Registru borderouri'!$B$5:$B$504,B970)=0,"Borderou inexistent în registru. ","")&amp;IF(AND(D970&lt;&gt;"",E970=""),"Cod necunoscut. ","")&amp;IF(N(G970)&lt;=0,"Lipsește cantitatea. ","")&amp;IF(AND(J970&lt;&gt;"",COUNTIF('Registru borderouri'!$B$5:$B$504,B970)&gt;0),IF(J970&lt;&gt;INDEX('Registru borderouri'!$H$5:$H$504,MATCH(B970,'Registru borderouri'!$B$5:$B$504,0)),"Produs de alt tip decât borderoul. ",""),"")))</f>
        <v/>
      </c>
    </row>
    <row r="971" spans="1:11" x14ac:dyDescent="0.2">
      <c r="A971" s="1" t="str">
        <f t="shared" si="90"/>
        <v/>
      </c>
      <c r="B971" s="21"/>
      <c r="C971" s="22" t="str">
        <f>IF(B971="","",COUNTIF(INDEX($B:$B,5):B971,B971))</f>
        <v/>
      </c>
      <c r="D971" s="21"/>
      <c r="E971" s="13" t="str">
        <f t="shared" si="91"/>
        <v/>
      </c>
      <c r="F971" s="22" t="str">
        <f t="shared" si="92"/>
        <v/>
      </c>
      <c r="G971" s="14"/>
      <c r="H971" s="15" t="str">
        <f t="shared" si="93"/>
        <v/>
      </c>
      <c r="I971" s="23" t="str">
        <f t="shared" si="94"/>
        <v/>
      </c>
      <c r="J971" s="13" t="str">
        <f t="shared" si="95"/>
        <v/>
      </c>
      <c r="K971" s="24" t="str">
        <f>IF(B971="","",TRIM(IF(COUNTIF('Registru borderouri'!$B$5:$B$504,B971)=0,"Borderou inexistent în registru. ","")&amp;IF(AND(D971&lt;&gt;"",E971=""),"Cod necunoscut. ","")&amp;IF(N(G971)&lt;=0,"Lipsește cantitatea. ","")&amp;IF(AND(J971&lt;&gt;"",COUNTIF('Registru borderouri'!$B$5:$B$504,B971)&gt;0),IF(J971&lt;&gt;INDEX('Registru borderouri'!$H$5:$H$504,MATCH(B971,'Registru borderouri'!$B$5:$B$504,0)),"Produs de alt tip decât borderoul. ",""),"")))</f>
        <v/>
      </c>
    </row>
    <row r="972" spans="1:11" x14ac:dyDescent="0.2">
      <c r="A972" s="1" t="str">
        <f t="shared" si="90"/>
        <v/>
      </c>
      <c r="B972" s="21"/>
      <c r="C972" s="22" t="str">
        <f>IF(B972="","",COUNTIF(INDEX($B:$B,5):B972,B972))</f>
        <v/>
      </c>
      <c r="D972" s="21"/>
      <c r="E972" s="13" t="str">
        <f t="shared" si="91"/>
        <v/>
      </c>
      <c r="F972" s="22" t="str">
        <f t="shared" si="92"/>
        <v/>
      </c>
      <c r="G972" s="14"/>
      <c r="H972" s="15" t="str">
        <f t="shared" si="93"/>
        <v/>
      </c>
      <c r="I972" s="23" t="str">
        <f t="shared" si="94"/>
        <v/>
      </c>
      <c r="J972" s="13" t="str">
        <f t="shared" si="95"/>
        <v/>
      </c>
      <c r="K972" s="24" t="str">
        <f>IF(B972="","",TRIM(IF(COUNTIF('Registru borderouri'!$B$5:$B$504,B972)=0,"Borderou inexistent în registru. ","")&amp;IF(AND(D972&lt;&gt;"",E972=""),"Cod necunoscut. ","")&amp;IF(N(G972)&lt;=0,"Lipsește cantitatea. ","")&amp;IF(AND(J972&lt;&gt;"",COUNTIF('Registru borderouri'!$B$5:$B$504,B972)&gt;0),IF(J972&lt;&gt;INDEX('Registru borderouri'!$H$5:$H$504,MATCH(B972,'Registru borderouri'!$B$5:$B$504,0)),"Produs de alt tip decât borderoul. ",""),"")))</f>
        <v/>
      </c>
    </row>
    <row r="973" spans="1:11" x14ac:dyDescent="0.2">
      <c r="A973" s="1" t="str">
        <f t="shared" si="90"/>
        <v/>
      </c>
      <c r="B973" s="21"/>
      <c r="C973" s="22" t="str">
        <f>IF(B973="","",COUNTIF(INDEX($B:$B,5):B973,B973))</f>
        <v/>
      </c>
      <c r="D973" s="21"/>
      <c r="E973" s="13" t="str">
        <f t="shared" si="91"/>
        <v/>
      </c>
      <c r="F973" s="22" t="str">
        <f t="shared" si="92"/>
        <v/>
      </c>
      <c r="G973" s="14"/>
      <c r="H973" s="15" t="str">
        <f t="shared" si="93"/>
        <v/>
      </c>
      <c r="I973" s="23" t="str">
        <f t="shared" si="94"/>
        <v/>
      </c>
      <c r="J973" s="13" t="str">
        <f t="shared" si="95"/>
        <v/>
      </c>
      <c r="K973" s="24" t="str">
        <f>IF(B973="","",TRIM(IF(COUNTIF('Registru borderouri'!$B$5:$B$504,B973)=0,"Borderou inexistent în registru. ","")&amp;IF(AND(D973&lt;&gt;"",E973=""),"Cod necunoscut. ","")&amp;IF(N(G973)&lt;=0,"Lipsește cantitatea. ","")&amp;IF(AND(J973&lt;&gt;"",COUNTIF('Registru borderouri'!$B$5:$B$504,B973)&gt;0),IF(J973&lt;&gt;INDEX('Registru borderouri'!$H$5:$H$504,MATCH(B973,'Registru borderouri'!$B$5:$B$504,0)),"Produs de alt tip decât borderoul. ",""),"")))</f>
        <v/>
      </c>
    </row>
    <row r="974" spans="1:11" x14ac:dyDescent="0.2">
      <c r="A974" s="1" t="str">
        <f t="shared" si="90"/>
        <v/>
      </c>
      <c r="B974" s="21"/>
      <c r="C974" s="22" t="str">
        <f>IF(B974="","",COUNTIF(INDEX($B:$B,5):B974,B974))</f>
        <v/>
      </c>
      <c r="D974" s="21"/>
      <c r="E974" s="13" t="str">
        <f t="shared" si="91"/>
        <v/>
      </c>
      <c r="F974" s="22" t="str">
        <f t="shared" si="92"/>
        <v/>
      </c>
      <c r="G974" s="14"/>
      <c r="H974" s="15" t="str">
        <f t="shared" si="93"/>
        <v/>
      </c>
      <c r="I974" s="23" t="str">
        <f t="shared" si="94"/>
        <v/>
      </c>
      <c r="J974" s="13" t="str">
        <f t="shared" si="95"/>
        <v/>
      </c>
      <c r="K974" s="24" t="str">
        <f>IF(B974="","",TRIM(IF(COUNTIF('Registru borderouri'!$B$5:$B$504,B974)=0,"Borderou inexistent în registru. ","")&amp;IF(AND(D974&lt;&gt;"",E974=""),"Cod necunoscut. ","")&amp;IF(N(G974)&lt;=0,"Lipsește cantitatea. ","")&amp;IF(AND(J974&lt;&gt;"",COUNTIF('Registru borderouri'!$B$5:$B$504,B974)&gt;0),IF(J974&lt;&gt;INDEX('Registru borderouri'!$H$5:$H$504,MATCH(B974,'Registru borderouri'!$B$5:$B$504,0)),"Produs de alt tip decât borderoul. ",""),"")))</f>
        <v/>
      </c>
    </row>
    <row r="975" spans="1:11" x14ac:dyDescent="0.2">
      <c r="A975" s="1" t="str">
        <f t="shared" si="90"/>
        <v/>
      </c>
      <c r="B975" s="21"/>
      <c r="C975" s="22" t="str">
        <f>IF(B975="","",COUNTIF(INDEX($B:$B,5):B975,B975))</f>
        <v/>
      </c>
      <c r="D975" s="21"/>
      <c r="E975" s="13" t="str">
        <f t="shared" si="91"/>
        <v/>
      </c>
      <c r="F975" s="22" t="str">
        <f t="shared" si="92"/>
        <v/>
      </c>
      <c r="G975" s="14"/>
      <c r="H975" s="15" t="str">
        <f t="shared" si="93"/>
        <v/>
      </c>
      <c r="I975" s="23" t="str">
        <f t="shared" si="94"/>
        <v/>
      </c>
      <c r="J975" s="13" t="str">
        <f t="shared" si="95"/>
        <v/>
      </c>
      <c r="K975" s="24" t="str">
        <f>IF(B975="","",TRIM(IF(COUNTIF('Registru borderouri'!$B$5:$B$504,B975)=0,"Borderou inexistent în registru. ","")&amp;IF(AND(D975&lt;&gt;"",E975=""),"Cod necunoscut. ","")&amp;IF(N(G975)&lt;=0,"Lipsește cantitatea. ","")&amp;IF(AND(J975&lt;&gt;"",COUNTIF('Registru borderouri'!$B$5:$B$504,B975)&gt;0),IF(J975&lt;&gt;INDEX('Registru borderouri'!$H$5:$H$504,MATCH(B975,'Registru borderouri'!$B$5:$B$504,0)),"Produs de alt tip decât borderoul. ",""),"")))</f>
        <v/>
      </c>
    </row>
    <row r="976" spans="1:11" x14ac:dyDescent="0.2">
      <c r="A976" s="1" t="str">
        <f t="shared" si="90"/>
        <v/>
      </c>
      <c r="B976" s="21"/>
      <c r="C976" s="22" t="str">
        <f>IF(B976="","",COUNTIF(INDEX($B:$B,5):B976,B976))</f>
        <v/>
      </c>
      <c r="D976" s="21"/>
      <c r="E976" s="13" t="str">
        <f t="shared" si="91"/>
        <v/>
      </c>
      <c r="F976" s="22" t="str">
        <f t="shared" si="92"/>
        <v/>
      </c>
      <c r="G976" s="14"/>
      <c r="H976" s="15" t="str">
        <f t="shared" si="93"/>
        <v/>
      </c>
      <c r="I976" s="23" t="str">
        <f t="shared" si="94"/>
        <v/>
      </c>
      <c r="J976" s="13" t="str">
        <f t="shared" si="95"/>
        <v/>
      </c>
      <c r="K976" s="24" t="str">
        <f>IF(B976="","",TRIM(IF(COUNTIF('Registru borderouri'!$B$5:$B$504,B976)=0,"Borderou inexistent în registru. ","")&amp;IF(AND(D976&lt;&gt;"",E976=""),"Cod necunoscut. ","")&amp;IF(N(G976)&lt;=0,"Lipsește cantitatea. ","")&amp;IF(AND(J976&lt;&gt;"",COUNTIF('Registru borderouri'!$B$5:$B$504,B976)&gt;0),IF(J976&lt;&gt;INDEX('Registru borderouri'!$H$5:$H$504,MATCH(B976,'Registru borderouri'!$B$5:$B$504,0)),"Produs de alt tip decât borderoul. ",""),"")))</f>
        <v/>
      </c>
    </row>
    <row r="977" spans="1:11" x14ac:dyDescent="0.2">
      <c r="A977" s="1" t="str">
        <f t="shared" si="90"/>
        <v/>
      </c>
      <c r="B977" s="21"/>
      <c r="C977" s="22" t="str">
        <f>IF(B977="","",COUNTIF(INDEX($B:$B,5):B977,B977))</f>
        <v/>
      </c>
      <c r="D977" s="21"/>
      <c r="E977" s="13" t="str">
        <f t="shared" si="91"/>
        <v/>
      </c>
      <c r="F977" s="22" t="str">
        <f t="shared" si="92"/>
        <v/>
      </c>
      <c r="G977" s="14"/>
      <c r="H977" s="15" t="str">
        <f t="shared" si="93"/>
        <v/>
      </c>
      <c r="I977" s="23" t="str">
        <f t="shared" si="94"/>
        <v/>
      </c>
      <c r="J977" s="13" t="str">
        <f t="shared" si="95"/>
        <v/>
      </c>
      <c r="K977" s="24" t="str">
        <f>IF(B977="","",TRIM(IF(COUNTIF('Registru borderouri'!$B$5:$B$504,B977)=0,"Borderou inexistent în registru. ","")&amp;IF(AND(D977&lt;&gt;"",E977=""),"Cod necunoscut. ","")&amp;IF(N(G977)&lt;=0,"Lipsește cantitatea. ","")&amp;IF(AND(J977&lt;&gt;"",COUNTIF('Registru borderouri'!$B$5:$B$504,B977)&gt;0),IF(J977&lt;&gt;INDEX('Registru borderouri'!$H$5:$H$504,MATCH(B977,'Registru borderouri'!$B$5:$B$504,0)),"Produs de alt tip decât borderoul. ",""),"")))</f>
        <v/>
      </c>
    </row>
    <row r="978" spans="1:11" x14ac:dyDescent="0.2">
      <c r="A978" s="1" t="str">
        <f t="shared" si="90"/>
        <v/>
      </c>
      <c r="B978" s="21"/>
      <c r="C978" s="22" t="str">
        <f>IF(B978="","",COUNTIF(INDEX($B:$B,5):B978,B978))</f>
        <v/>
      </c>
      <c r="D978" s="21"/>
      <c r="E978" s="13" t="str">
        <f t="shared" si="91"/>
        <v/>
      </c>
      <c r="F978" s="22" t="str">
        <f t="shared" si="92"/>
        <v/>
      </c>
      <c r="G978" s="14"/>
      <c r="H978" s="15" t="str">
        <f t="shared" si="93"/>
        <v/>
      </c>
      <c r="I978" s="23" t="str">
        <f t="shared" si="94"/>
        <v/>
      </c>
      <c r="J978" s="13" t="str">
        <f t="shared" si="95"/>
        <v/>
      </c>
      <c r="K978" s="24" t="str">
        <f>IF(B978="","",TRIM(IF(COUNTIF('Registru borderouri'!$B$5:$B$504,B978)=0,"Borderou inexistent în registru. ","")&amp;IF(AND(D978&lt;&gt;"",E978=""),"Cod necunoscut. ","")&amp;IF(N(G978)&lt;=0,"Lipsește cantitatea. ","")&amp;IF(AND(J978&lt;&gt;"",COUNTIF('Registru borderouri'!$B$5:$B$504,B978)&gt;0),IF(J978&lt;&gt;INDEX('Registru borderouri'!$H$5:$H$504,MATCH(B978,'Registru borderouri'!$B$5:$B$504,0)),"Produs de alt tip decât borderoul. ",""),"")))</f>
        <v/>
      </c>
    </row>
    <row r="979" spans="1:11" x14ac:dyDescent="0.2">
      <c r="A979" s="1" t="str">
        <f t="shared" si="90"/>
        <v/>
      </c>
      <c r="B979" s="21"/>
      <c r="C979" s="22" t="str">
        <f>IF(B979="","",COUNTIF(INDEX($B:$B,5):B979,B979))</f>
        <v/>
      </c>
      <c r="D979" s="21"/>
      <c r="E979" s="13" t="str">
        <f t="shared" si="91"/>
        <v/>
      </c>
      <c r="F979" s="22" t="str">
        <f t="shared" si="92"/>
        <v/>
      </c>
      <c r="G979" s="14"/>
      <c r="H979" s="15" t="str">
        <f t="shared" si="93"/>
        <v/>
      </c>
      <c r="I979" s="23" t="str">
        <f t="shared" si="94"/>
        <v/>
      </c>
      <c r="J979" s="13" t="str">
        <f t="shared" si="95"/>
        <v/>
      </c>
      <c r="K979" s="24" t="str">
        <f>IF(B979="","",TRIM(IF(COUNTIF('Registru borderouri'!$B$5:$B$504,B979)=0,"Borderou inexistent în registru. ","")&amp;IF(AND(D979&lt;&gt;"",E979=""),"Cod necunoscut. ","")&amp;IF(N(G979)&lt;=0,"Lipsește cantitatea. ","")&amp;IF(AND(J979&lt;&gt;"",COUNTIF('Registru borderouri'!$B$5:$B$504,B979)&gt;0),IF(J979&lt;&gt;INDEX('Registru borderouri'!$H$5:$H$504,MATCH(B979,'Registru borderouri'!$B$5:$B$504,0)),"Produs de alt tip decât borderoul. ",""),"")))</f>
        <v/>
      </c>
    </row>
    <row r="980" spans="1:11" x14ac:dyDescent="0.2">
      <c r="A980" s="1" t="str">
        <f t="shared" si="90"/>
        <v/>
      </c>
      <c r="B980" s="21"/>
      <c r="C980" s="22" t="str">
        <f>IF(B980="","",COUNTIF(INDEX($B:$B,5):B980,B980))</f>
        <v/>
      </c>
      <c r="D980" s="21"/>
      <c r="E980" s="13" t="str">
        <f t="shared" si="91"/>
        <v/>
      </c>
      <c r="F980" s="22" t="str">
        <f t="shared" si="92"/>
        <v/>
      </c>
      <c r="G980" s="14"/>
      <c r="H980" s="15" t="str">
        <f t="shared" si="93"/>
        <v/>
      </c>
      <c r="I980" s="23" t="str">
        <f t="shared" si="94"/>
        <v/>
      </c>
      <c r="J980" s="13" t="str">
        <f t="shared" si="95"/>
        <v/>
      </c>
      <c r="K980" s="24" t="str">
        <f>IF(B980="","",TRIM(IF(COUNTIF('Registru borderouri'!$B$5:$B$504,B980)=0,"Borderou inexistent în registru. ","")&amp;IF(AND(D980&lt;&gt;"",E980=""),"Cod necunoscut. ","")&amp;IF(N(G980)&lt;=0,"Lipsește cantitatea. ","")&amp;IF(AND(J980&lt;&gt;"",COUNTIF('Registru borderouri'!$B$5:$B$504,B980)&gt;0),IF(J980&lt;&gt;INDEX('Registru borderouri'!$H$5:$H$504,MATCH(B980,'Registru borderouri'!$B$5:$B$504,0)),"Produs de alt tip decât borderoul. ",""),"")))</f>
        <v/>
      </c>
    </row>
    <row r="981" spans="1:11" x14ac:dyDescent="0.2">
      <c r="A981" s="1" t="str">
        <f t="shared" si="90"/>
        <v/>
      </c>
      <c r="B981" s="21"/>
      <c r="C981" s="22" t="str">
        <f>IF(B981="","",COUNTIF(INDEX($B:$B,5):B981,B981))</f>
        <v/>
      </c>
      <c r="D981" s="21"/>
      <c r="E981" s="13" t="str">
        <f t="shared" si="91"/>
        <v/>
      </c>
      <c r="F981" s="22" t="str">
        <f t="shared" si="92"/>
        <v/>
      </c>
      <c r="G981" s="14"/>
      <c r="H981" s="15" t="str">
        <f t="shared" si="93"/>
        <v/>
      </c>
      <c r="I981" s="23" t="str">
        <f t="shared" si="94"/>
        <v/>
      </c>
      <c r="J981" s="13" t="str">
        <f t="shared" si="95"/>
        <v/>
      </c>
      <c r="K981" s="24" t="str">
        <f>IF(B981="","",TRIM(IF(COUNTIF('Registru borderouri'!$B$5:$B$504,B981)=0,"Borderou inexistent în registru. ","")&amp;IF(AND(D981&lt;&gt;"",E981=""),"Cod necunoscut. ","")&amp;IF(N(G981)&lt;=0,"Lipsește cantitatea. ","")&amp;IF(AND(J981&lt;&gt;"",COUNTIF('Registru borderouri'!$B$5:$B$504,B981)&gt;0),IF(J981&lt;&gt;INDEX('Registru borderouri'!$H$5:$H$504,MATCH(B981,'Registru borderouri'!$B$5:$B$504,0)),"Produs de alt tip decât borderoul. ",""),"")))</f>
        <v/>
      </c>
    </row>
    <row r="982" spans="1:11" x14ac:dyDescent="0.2">
      <c r="A982" s="1" t="str">
        <f t="shared" si="90"/>
        <v/>
      </c>
      <c r="B982" s="21"/>
      <c r="C982" s="22" t="str">
        <f>IF(B982="","",COUNTIF(INDEX($B:$B,5):B982,B982))</f>
        <v/>
      </c>
      <c r="D982" s="21"/>
      <c r="E982" s="13" t="str">
        <f t="shared" si="91"/>
        <v/>
      </c>
      <c r="F982" s="22" t="str">
        <f t="shared" si="92"/>
        <v/>
      </c>
      <c r="G982" s="14"/>
      <c r="H982" s="15" t="str">
        <f t="shared" si="93"/>
        <v/>
      </c>
      <c r="I982" s="23" t="str">
        <f t="shared" si="94"/>
        <v/>
      </c>
      <c r="J982" s="13" t="str">
        <f t="shared" si="95"/>
        <v/>
      </c>
      <c r="K982" s="24" t="str">
        <f>IF(B982="","",TRIM(IF(COUNTIF('Registru borderouri'!$B$5:$B$504,B982)=0,"Borderou inexistent în registru. ","")&amp;IF(AND(D982&lt;&gt;"",E982=""),"Cod necunoscut. ","")&amp;IF(N(G982)&lt;=0,"Lipsește cantitatea. ","")&amp;IF(AND(J982&lt;&gt;"",COUNTIF('Registru borderouri'!$B$5:$B$504,B982)&gt;0),IF(J982&lt;&gt;INDEX('Registru borderouri'!$H$5:$H$504,MATCH(B982,'Registru borderouri'!$B$5:$B$504,0)),"Produs de alt tip decât borderoul. ",""),"")))</f>
        <v/>
      </c>
    </row>
    <row r="983" spans="1:11" x14ac:dyDescent="0.2">
      <c r="A983" s="1" t="str">
        <f t="shared" si="90"/>
        <v/>
      </c>
      <c r="B983" s="21"/>
      <c r="C983" s="22" t="str">
        <f>IF(B983="","",COUNTIF(INDEX($B:$B,5):B983,B983))</f>
        <v/>
      </c>
      <c r="D983" s="21"/>
      <c r="E983" s="13" t="str">
        <f t="shared" si="91"/>
        <v/>
      </c>
      <c r="F983" s="22" t="str">
        <f t="shared" si="92"/>
        <v/>
      </c>
      <c r="G983" s="14"/>
      <c r="H983" s="15" t="str">
        <f t="shared" si="93"/>
        <v/>
      </c>
      <c r="I983" s="23" t="str">
        <f t="shared" si="94"/>
        <v/>
      </c>
      <c r="J983" s="13" t="str">
        <f t="shared" si="95"/>
        <v/>
      </c>
      <c r="K983" s="24" t="str">
        <f>IF(B983="","",TRIM(IF(COUNTIF('Registru borderouri'!$B$5:$B$504,B983)=0,"Borderou inexistent în registru. ","")&amp;IF(AND(D983&lt;&gt;"",E983=""),"Cod necunoscut. ","")&amp;IF(N(G983)&lt;=0,"Lipsește cantitatea. ","")&amp;IF(AND(J983&lt;&gt;"",COUNTIF('Registru borderouri'!$B$5:$B$504,B983)&gt;0),IF(J983&lt;&gt;INDEX('Registru borderouri'!$H$5:$H$504,MATCH(B983,'Registru borderouri'!$B$5:$B$504,0)),"Produs de alt tip decât borderoul. ",""),"")))</f>
        <v/>
      </c>
    </row>
    <row r="984" spans="1:11" x14ac:dyDescent="0.2">
      <c r="A984" s="1" t="str">
        <f t="shared" si="90"/>
        <v/>
      </c>
      <c r="B984" s="21"/>
      <c r="C984" s="22" t="str">
        <f>IF(B984="","",COUNTIF(INDEX($B:$B,5):B984,B984))</f>
        <v/>
      </c>
      <c r="D984" s="21"/>
      <c r="E984" s="13" t="str">
        <f t="shared" si="91"/>
        <v/>
      </c>
      <c r="F984" s="22" t="str">
        <f t="shared" si="92"/>
        <v/>
      </c>
      <c r="G984" s="14"/>
      <c r="H984" s="15" t="str">
        <f t="shared" si="93"/>
        <v/>
      </c>
      <c r="I984" s="23" t="str">
        <f t="shared" si="94"/>
        <v/>
      </c>
      <c r="J984" s="13" t="str">
        <f t="shared" si="95"/>
        <v/>
      </c>
      <c r="K984" s="24" t="str">
        <f>IF(B984="","",TRIM(IF(COUNTIF('Registru borderouri'!$B$5:$B$504,B984)=0,"Borderou inexistent în registru. ","")&amp;IF(AND(D984&lt;&gt;"",E984=""),"Cod necunoscut. ","")&amp;IF(N(G984)&lt;=0,"Lipsește cantitatea. ","")&amp;IF(AND(J984&lt;&gt;"",COUNTIF('Registru borderouri'!$B$5:$B$504,B984)&gt;0),IF(J984&lt;&gt;INDEX('Registru borderouri'!$H$5:$H$504,MATCH(B984,'Registru borderouri'!$B$5:$B$504,0)),"Produs de alt tip decât borderoul. ",""),"")))</f>
        <v/>
      </c>
    </row>
    <row r="985" spans="1:11" x14ac:dyDescent="0.2">
      <c r="A985" s="1" t="str">
        <f t="shared" si="90"/>
        <v/>
      </c>
      <c r="B985" s="21"/>
      <c r="C985" s="22" t="str">
        <f>IF(B985="","",COUNTIF(INDEX($B:$B,5):B985,B985))</f>
        <v/>
      </c>
      <c r="D985" s="21"/>
      <c r="E985" s="13" t="str">
        <f t="shared" si="91"/>
        <v/>
      </c>
      <c r="F985" s="22" t="str">
        <f t="shared" si="92"/>
        <v/>
      </c>
      <c r="G985" s="14"/>
      <c r="H985" s="15" t="str">
        <f t="shared" si="93"/>
        <v/>
      </c>
      <c r="I985" s="23" t="str">
        <f t="shared" si="94"/>
        <v/>
      </c>
      <c r="J985" s="13" t="str">
        <f t="shared" si="95"/>
        <v/>
      </c>
      <c r="K985" s="24" t="str">
        <f>IF(B985="","",TRIM(IF(COUNTIF('Registru borderouri'!$B$5:$B$504,B985)=0,"Borderou inexistent în registru. ","")&amp;IF(AND(D985&lt;&gt;"",E985=""),"Cod necunoscut. ","")&amp;IF(N(G985)&lt;=0,"Lipsește cantitatea. ","")&amp;IF(AND(J985&lt;&gt;"",COUNTIF('Registru borderouri'!$B$5:$B$504,B985)&gt;0),IF(J985&lt;&gt;INDEX('Registru borderouri'!$H$5:$H$504,MATCH(B985,'Registru borderouri'!$B$5:$B$504,0)),"Produs de alt tip decât borderoul. ",""),"")))</f>
        <v/>
      </c>
    </row>
    <row r="986" spans="1:11" x14ac:dyDescent="0.2">
      <c r="A986" s="1" t="str">
        <f t="shared" si="90"/>
        <v/>
      </c>
      <c r="B986" s="21"/>
      <c r="C986" s="22" t="str">
        <f>IF(B986="","",COUNTIF(INDEX($B:$B,5):B986,B986))</f>
        <v/>
      </c>
      <c r="D986" s="21"/>
      <c r="E986" s="13" t="str">
        <f t="shared" si="91"/>
        <v/>
      </c>
      <c r="F986" s="22" t="str">
        <f t="shared" si="92"/>
        <v/>
      </c>
      <c r="G986" s="14"/>
      <c r="H986" s="15" t="str">
        <f t="shared" si="93"/>
        <v/>
      </c>
      <c r="I986" s="23" t="str">
        <f t="shared" si="94"/>
        <v/>
      </c>
      <c r="J986" s="13" t="str">
        <f t="shared" si="95"/>
        <v/>
      </c>
      <c r="K986" s="24" t="str">
        <f>IF(B986="","",TRIM(IF(COUNTIF('Registru borderouri'!$B$5:$B$504,B986)=0,"Borderou inexistent în registru. ","")&amp;IF(AND(D986&lt;&gt;"",E986=""),"Cod necunoscut. ","")&amp;IF(N(G986)&lt;=0,"Lipsește cantitatea. ","")&amp;IF(AND(J986&lt;&gt;"",COUNTIF('Registru borderouri'!$B$5:$B$504,B986)&gt;0),IF(J986&lt;&gt;INDEX('Registru borderouri'!$H$5:$H$504,MATCH(B986,'Registru borderouri'!$B$5:$B$504,0)),"Produs de alt tip decât borderoul. ",""),"")))</f>
        <v/>
      </c>
    </row>
    <row r="987" spans="1:11" x14ac:dyDescent="0.2">
      <c r="A987" s="1" t="str">
        <f t="shared" si="90"/>
        <v/>
      </c>
      <c r="B987" s="21"/>
      <c r="C987" s="22" t="str">
        <f>IF(B987="","",COUNTIF(INDEX($B:$B,5):B987,B987))</f>
        <v/>
      </c>
      <c r="D987" s="21"/>
      <c r="E987" s="13" t="str">
        <f t="shared" si="91"/>
        <v/>
      </c>
      <c r="F987" s="22" t="str">
        <f t="shared" si="92"/>
        <v/>
      </c>
      <c r="G987" s="14"/>
      <c r="H987" s="15" t="str">
        <f t="shared" si="93"/>
        <v/>
      </c>
      <c r="I987" s="23" t="str">
        <f t="shared" si="94"/>
        <v/>
      </c>
      <c r="J987" s="13" t="str">
        <f t="shared" si="95"/>
        <v/>
      </c>
      <c r="K987" s="24" t="str">
        <f>IF(B987="","",TRIM(IF(COUNTIF('Registru borderouri'!$B$5:$B$504,B987)=0,"Borderou inexistent în registru. ","")&amp;IF(AND(D987&lt;&gt;"",E987=""),"Cod necunoscut. ","")&amp;IF(N(G987)&lt;=0,"Lipsește cantitatea. ","")&amp;IF(AND(J987&lt;&gt;"",COUNTIF('Registru borderouri'!$B$5:$B$504,B987)&gt;0),IF(J987&lt;&gt;INDEX('Registru borderouri'!$H$5:$H$504,MATCH(B987,'Registru borderouri'!$B$5:$B$504,0)),"Produs de alt tip decât borderoul. ",""),"")))</f>
        <v/>
      </c>
    </row>
    <row r="988" spans="1:11" x14ac:dyDescent="0.2">
      <c r="A988" s="1" t="str">
        <f t="shared" si="90"/>
        <v/>
      </c>
      <c r="B988" s="21"/>
      <c r="C988" s="22" t="str">
        <f>IF(B988="","",COUNTIF(INDEX($B:$B,5):B988,B988))</f>
        <v/>
      </c>
      <c r="D988" s="21"/>
      <c r="E988" s="13" t="str">
        <f t="shared" si="91"/>
        <v/>
      </c>
      <c r="F988" s="22" t="str">
        <f t="shared" si="92"/>
        <v/>
      </c>
      <c r="G988" s="14"/>
      <c r="H988" s="15" t="str">
        <f t="shared" si="93"/>
        <v/>
      </c>
      <c r="I988" s="23" t="str">
        <f t="shared" si="94"/>
        <v/>
      </c>
      <c r="J988" s="13" t="str">
        <f t="shared" si="95"/>
        <v/>
      </c>
      <c r="K988" s="24" t="str">
        <f>IF(B988="","",TRIM(IF(COUNTIF('Registru borderouri'!$B$5:$B$504,B988)=0,"Borderou inexistent în registru. ","")&amp;IF(AND(D988&lt;&gt;"",E988=""),"Cod necunoscut. ","")&amp;IF(N(G988)&lt;=0,"Lipsește cantitatea. ","")&amp;IF(AND(J988&lt;&gt;"",COUNTIF('Registru borderouri'!$B$5:$B$504,B988)&gt;0),IF(J988&lt;&gt;INDEX('Registru borderouri'!$H$5:$H$504,MATCH(B988,'Registru borderouri'!$B$5:$B$504,0)),"Produs de alt tip decât borderoul. ",""),"")))</f>
        <v/>
      </c>
    </row>
    <row r="989" spans="1:11" x14ac:dyDescent="0.2">
      <c r="A989" s="1" t="str">
        <f t="shared" si="90"/>
        <v/>
      </c>
      <c r="B989" s="21"/>
      <c r="C989" s="22" t="str">
        <f>IF(B989="","",COUNTIF(INDEX($B:$B,5):B989,B989))</f>
        <v/>
      </c>
      <c r="D989" s="21"/>
      <c r="E989" s="13" t="str">
        <f t="shared" si="91"/>
        <v/>
      </c>
      <c r="F989" s="22" t="str">
        <f t="shared" si="92"/>
        <v/>
      </c>
      <c r="G989" s="14"/>
      <c r="H989" s="15" t="str">
        <f t="shared" si="93"/>
        <v/>
      </c>
      <c r="I989" s="23" t="str">
        <f t="shared" si="94"/>
        <v/>
      </c>
      <c r="J989" s="13" t="str">
        <f t="shared" si="95"/>
        <v/>
      </c>
      <c r="K989" s="24" t="str">
        <f>IF(B989="","",TRIM(IF(COUNTIF('Registru borderouri'!$B$5:$B$504,B989)=0,"Borderou inexistent în registru. ","")&amp;IF(AND(D989&lt;&gt;"",E989=""),"Cod necunoscut. ","")&amp;IF(N(G989)&lt;=0,"Lipsește cantitatea. ","")&amp;IF(AND(J989&lt;&gt;"",COUNTIF('Registru borderouri'!$B$5:$B$504,B989)&gt;0),IF(J989&lt;&gt;INDEX('Registru borderouri'!$H$5:$H$504,MATCH(B989,'Registru borderouri'!$B$5:$B$504,0)),"Produs de alt tip decât borderoul. ",""),"")))</f>
        <v/>
      </c>
    </row>
    <row r="990" spans="1:11" x14ac:dyDescent="0.2">
      <c r="A990" s="1" t="str">
        <f t="shared" si="90"/>
        <v/>
      </c>
      <c r="B990" s="21"/>
      <c r="C990" s="22" t="str">
        <f>IF(B990="","",COUNTIF(INDEX($B:$B,5):B990,B990))</f>
        <v/>
      </c>
      <c r="D990" s="21"/>
      <c r="E990" s="13" t="str">
        <f t="shared" si="91"/>
        <v/>
      </c>
      <c r="F990" s="22" t="str">
        <f t="shared" si="92"/>
        <v/>
      </c>
      <c r="G990" s="14"/>
      <c r="H990" s="15" t="str">
        <f t="shared" si="93"/>
        <v/>
      </c>
      <c r="I990" s="23" t="str">
        <f t="shared" si="94"/>
        <v/>
      </c>
      <c r="J990" s="13" t="str">
        <f t="shared" si="95"/>
        <v/>
      </c>
      <c r="K990" s="24" t="str">
        <f>IF(B990="","",TRIM(IF(COUNTIF('Registru borderouri'!$B$5:$B$504,B990)=0,"Borderou inexistent în registru. ","")&amp;IF(AND(D990&lt;&gt;"",E990=""),"Cod necunoscut. ","")&amp;IF(N(G990)&lt;=0,"Lipsește cantitatea. ","")&amp;IF(AND(J990&lt;&gt;"",COUNTIF('Registru borderouri'!$B$5:$B$504,B990)&gt;0),IF(J990&lt;&gt;INDEX('Registru borderouri'!$H$5:$H$504,MATCH(B990,'Registru borderouri'!$B$5:$B$504,0)),"Produs de alt tip decât borderoul. ",""),"")))</f>
        <v/>
      </c>
    </row>
    <row r="991" spans="1:11" x14ac:dyDescent="0.2">
      <c r="A991" s="1" t="str">
        <f t="shared" si="90"/>
        <v/>
      </c>
      <c r="B991" s="21"/>
      <c r="C991" s="22" t="str">
        <f>IF(B991="","",COUNTIF(INDEX($B:$B,5):B991,B991))</f>
        <v/>
      </c>
      <c r="D991" s="21"/>
      <c r="E991" s="13" t="str">
        <f t="shared" si="91"/>
        <v/>
      </c>
      <c r="F991" s="22" t="str">
        <f t="shared" si="92"/>
        <v/>
      </c>
      <c r="G991" s="14"/>
      <c r="H991" s="15" t="str">
        <f t="shared" si="93"/>
        <v/>
      </c>
      <c r="I991" s="23" t="str">
        <f t="shared" si="94"/>
        <v/>
      </c>
      <c r="J991" s="13" t="str">
        <f t="shared" si="95"/>
        <v/>
      </c>
      <c r="K991" s="24" t="str">
        <f>IF(B991="","",TRIM(IF(COUNTIF('Registru borderouri'!$B$5:$B$504,B991)=0,"Borderou inexistent în registru. ","")&amp;IF(AND(D991&lt;&gt;"",E991=""),"Cod necunoscut. ","")&amp;IF(N(G991)&lt;=0,"Lipsește cantitatea. ","")&amp;IF(AND(J991&lt;&gt;"",COUNTIF('Registru borderouri'!$B$5:$B$504,B991)&gt;0),IF(J991&lt;&gt;INDEX('Registru borderouri'!$H$5:$H$504,MATCH(B991,'Registru borderouri'!$B$5:$B$504,0)),"Produs de alt tip decât borderoul. ",""),"")))</f>
        <v/>
      </c>
    </row>
    <row r="992" spans="1:11" x14ac:dyDescent="0.2">
      <c r="A992" s="1" t="str">
        <f t="shared" si="90"/>
        <v/>
      </c>
      <c r="B992" s="21"/>
      <c r="C992" s="22" t="str">
        <f>IF(B992="","",COUNTIF(INDEX($B:$B,5):B992,B992))</f>
        <v/>
      </c>
      <c r="D992" s="21"/>
      <c r="E992" s="13" t="str">
        <f t="shared" si="91"/>
        <v/>
      </c>
      <c r="F992" s="22" t="str">
        <f t="shared" si="92"/>
        <v/>
      </c>
      <c r="G992" s="14"/>
      <c r="H992" s="15" t="str">
        <f t="shared" si="93"/>
        <v/>
      </c>
      <c r="I992" s="23" t="str">
        <f t="shared" si="94"/>
        <v/>
      </c>
      <c r="J992" s="13" t="str">
        <f t="shared" si="95"/>
        <v/>
      </c>
      <c r="K992" s="24" t="str">
        <f>IF(B992="","",TRIM(IF(COUNTIF('Registru borderouri'!$B$5:$B$504,B992)=0,"Borderou inexistent în registru. ","")&amp;IF(AND(D992&lt;&gt;"",E992=""),"Cod necunoscut. ","")&amp;IF(N(G992)&lt;=0,"Lipsește cantitatea. ","")&amp;IF(AND(J992&lt;&gt;"",COUNTIF('Registru borderouri'!$B$5:$B$504,B992)&gt;0),IF(J992&lt;&gt;INDEX('Registru borderouri'!$H$5:$H$504,MATCH(B992,'Registru borderouri'!$B$5:$B$504,0)),"Produs de alt tip decât borderoul. ",""),"")))</f>
        <v/>
      </c>
    </row>
    <row r="993" spans="1:11" x14ac:dyDescent="0.2">
      <c r="A993" s="1" t="str">
        <f t="shared" si="90"/>
        <v/>
      </c>
      <c r="B993" s="21"/>
      <c r="C993" s="22" t="str">
        <f>IF(B993="","",COUNTIF(INDEX($B:$B,5):B993,B993))</f>
        <v/>
      </c>
      <c r="D993" s="21"/>
      <c r="E993" s="13" t="str">
        <f t="shared" si="91"/>
        <v/>
      </c>
      <c r="F993" s="22" t="str">
        <f t="shared" si="92"/>
        <v/>
      </c>
      <c r="G993" s="14"/>
      <c r="H993" s="15" t="str">
        <f t="shared" si="93"/>
        <v/>
      </c>
      <c r="I993" s="23" t="str">
        <f t="shared" si="94"/>
        <v/>
      </c>
      <c r="J993" s="13" t="str">
        <f t="shared" si="95"/>
        <v/>
      </c>
      <c r="K993" s="24" t="str">
        <f>IF(B993="","",TRIM(IF(COUNTIF('Registru borderouri'!$B$5:$B$504,B993)=0,"Borderou inexistent în registru. ","")&amp;IF(AND(D993&lt;&gt;"",E993=""),"Cod necunoscut. ","")&amp;IF(N(G993)&lt;=0,"Lipsește cantitatea. ","")&amp;IF(AND(J993&lt;&gt;"",COUNTIF('Registru borderouri'!$B$5:$B$504,B993)&gt;0),IF(J993&lt;&gt;INDEX('Registru borderouri'!$H$5:$H$504,MATCH(B993,'Registru borderouri'!$B$5:$B$504,0)),"Produs de alt tip decât borderoul. ",""),"")))</f>
        <v/>
      </c>
    </row>
    <row r="994" spans="1:11" x14ac:dyDescent="0.2">
      <c r="A994" s="1" t="str">
        <f t="shared" si="90"/>
        <v/>
      </c>
      <c r="B994" s="21"/>
      <c r="C994" s="22" t="str">
        <f>IF(B994="","",COUNTIF(INDEX($B:$B,5):B994,B994))</f>
        <v/>
      </c>
      <c r="D994" s="21"/>
      <c r="E994" s="13" t="str">
        <f t="shared" si="91"/>
        <v/>
      </c>
      <c r="F994" s="22" t="str">
        <f t="shared" si="92"/>
        <v/>
      </c>
      <c r="G994" s="14"/>
      <c r="H994" s="15" t="str">
        <f t="shared" si="93"/>
        <v/>
      </c>
      <c r="I994" s="23" t="str">
        <f t="shared" si="94"/>
        <v/>
      </c>
      <c r="J994" s="13" t="str">
        <f t="shared" si="95"/>
        <v/>
      </c>
      <c r="K994" s="24" t="str">
        <f>IF(B994="","",TRIM(IF(COUNTIF('Registru borderouri'!$B$5:$B$504,B994)=0,"Borderou inexistent în registru. ","")&amp;IF(AND(D994&lt;&gt;"",E994=""),"Cod necunoscut. ","")&amp;IF(N(G994)&lt;=0,"Lipsește cantitatea. ","")&amp;IF(AND(J994&lt;&gt;"",COUNTIF('Registru borderouri'!$B$5:$B$504,B994)&gt;0),IF(J994&lt;&gt;INDEX('Registru borderouri'!$H$5:$H$504,MATCH(B994,'Registru borderouri'!$B$5:$B$504,0)),"Produs de alt tip decât borderoul. ",""),"")))</f>
        <v/>
      </c>
    </row>
    <row r="995" spans="1:11" x14ac:dyDescent="0.2">
      <c r="A995" s="1" t="str">
        <f t="shared" si="90"/>
        <v/>
      </c>
      <c r="B995" s="21"/>
      <c r="C995" s="22" t="str">
        <f>IF(B995="","",COUNTIF(INDEX($B:$B,5):B995,B995))</f>
        <v/>
      </c>
      <c r="D995" s="21"/>
      <c r="E995" s="13" t="str">
        <f t="shared" si="91"/>
        <v/>
      </c>
      <c r="F995" s="22" t="str">
        <f t="shared" si="92"/>
        <v/>
      </c>
      <c r="G995" s="14"/>
      <c r="H995" s="15" t="str">
        <f t="shared" si="93"/>
        <v/>
      </c>
      <c r="I995" s="23" t="str">
        <f t="shared" si="94"/>
        <v/>
      </c>
      <c r="J995" s="13" t="str">
        <f t="shared" si="95"/>
        <v/>
      </c>
      <c r="K995" s="24" t="str">
        <f>IF(B995="","",TRIM(IF(COUNTIF('Registru borderouri'!$B$5:$B$504,B995)=0,"Borderou inexistent în registru. ","")&amp;IF(AND(D995&lt;&gt;"",E995=""),"Cod necunoscut. ","")&amp;IF(N(G995)&lt;=0,"Lipsește cantitatea. ","")&amp;IF(AND(J995&lt;&gt;"",COUNTIF('Registru borderouri'!$B$5:$B$504,B995)&gt;0),IF(J995&lt;&gt;INDEX('Registru borderouri'!$H$5:$H$504,MATCH(B995,'Registru borderouri'!$B$5:$B$504,0)),"Produs de alt tip decât borderoul. ",""),"")))</f>
        <v/>
      </c>
    </row>
    <row r="996" spans="1:11" x14ac:dyDescent="0.2">
      <c r="A996" s="1" t="str">
        <f t="shared" si="90"/>
        <v/>
      </c>
      <c r="B996" s="21"/>
      <c r="C996" s="22" t="str">
        <f>IF(B996="","",COUNTIF(INDEX($B:$B,5):B996,B996))</f>
        <v/>
      </c>
      <c r="D996" s="21"/>
      <c r="E996" s="13" t="str">
        <f t="shared" si="91"/>
        <v/>
      </c>
      <c r="F996" s="22" t="str">
        <f t="shared" si="92"/>
        <v/>
      </c>
      <c r="G996" s="14"/>
      <c r="H996" s="15" t="str">
        <f t="shared" si="93"/>
        <v/>
      </c>
      <c r="I996" s="23" t="str">
        <f t="shared" si="94"/>
        <v/>
      </c>
      <c r="J996" s="13" t="str">
        <f t="shared" si="95"/>
        <v/>
      </c>
      <c r="K996" s="24" t="str">
        <f>IF(B996="","",TRIM(IF(COUNTIF('Registru borderouri'!$B$5:$B$504,B996)=0,"Borderou inexistent în registru. ","")&amp;IF(AND(D996&lt;&gt;"",E996=""),"Cod necunoscut. ","")&amp;IF(N(G996)&lt;=0,"Lipsește cantitatea. ","")&amp;IF(AND(J996&lt;&gt;"",COUNTIF('Registru borderouri'!$B$5:$B$504,B996)&gt;0),IF(J996&lt;&gt;INDEX('Registru borderouri'!$H$5:$H$504,MATCH(B996,'Registru borderouri'!$B$5:$B$504,0)),"Produs de alt tip decât borderoul. ",""),"")))</f>
        <v/>
      </c>
    </row>
    <row r="997" spans="1:11" x14ac:dyDescent="0.2">
      <c r="A997" s="1" t="str">
        <f t="shared" si="90"/>
        <v/>
      </c>
      <c r="B997" s="21"/>
      <c r="C997" s="22" t="str">
        <f>IF(B997="","",COUNTIF(INDEX($B:$B,5):B997,B997))</f>
        <v/>
      </c>
      <c r="D997" s="21"/>
      <c r="E997" s="13" t="str">
        <f t="shared" si="91"/>
        <v/>
      </c>
      <c r="F997" s="22" t="str">
        <f t="shared" si="92"/>
        <v/>
      </c>
      <c r="G997" s="14"/>
      <c r="H997" s="15" t="str">
        <f t="shared" si="93"/>
        <v/>
      </c>
      <c r="I997" s="23" t="str">
        <f t="shared" si="94"/>
        <v/>
      </c>
      <c r="J997" s="13" t="str">
        <f t="shared" si="95"/>
        <v/>
      </c>
      <c r="K997" s="24" t="str">
        <f>IF(B997="","",TRIM(IF(COUNTIF('Registru borderouri'!$B$5:$B$504,B997)=0,"Borderou inexistent în registru. ","")&amp;IF(AND(D997&lt;&gt;"",E997=""),"Cod necunoscut. ","")&amp;IF(N(G997)&lt;=0,"Lipsește cantitatea. ","")&amp;IF(AND(J997&lt;&gt;"",COUNTIF('Registru borderouri'!$B$5:$B$504,B997)&gt;0),IF(J997&lt;&gt;INDEX('Registru borderouri'!$H$5:$H$504,MATCH(B997,'Registru borderouri'!$B$5:$B$504,0)),"Produs de alt tip decât borderoul. ",""),"")))</f>
        <v/>
      </c>
    </row>
    <row r="998" spans="1:11" x14ac:dyDescent="0.2">
      <c r="A998" s="1" t="str">
        <f t="shared" si="90"/>
        <v/>
      </c>
      <c r="B998" s="21"/>
      <c r="C998" s="22" t="str">
        <f>IF(B998="","",COUNTIF(INDEX($B:$B,5):B998,B998))</f>
        <v/>
      </c>
      <c r="D998" s="21"/>
      <c r="E998" s="13" t="str">
        <f t="shared" si="91"/>
        <v/>
      </c>
      <c r="F998" s="22" t="str">
        <f t="shared" si="92"/>
        <v/>
      </c>
      <c r="G998" s="14"/>
      <c r="H998" s="15" t="str">
        <f t="shared" si="93"/>
        <v/>
      </c>
      <c r="I998" s="23" t="str">
        <f t="shared" si="94"/>
        <v/>
      </c>
      <c r="J998" s="13" t="str">
        <f t="shared" si="95"/>
        <v/>
      </c>
      <c r="K998" s="24" t="str">
        <f>IF(B998="","",TRIM(IF(COUNTIF('Registru borderouri'!$B$5:$B$504,B998)=0,"Borderou inexistent în registru. ","")&amp;IF(AND(D998&lt;&gt;"",E998=""),"Cod necunoscut. ","")&amp;IF(N(G998)&lt;=0,"Lipsește cantitatea. ","")&amp;IF(AND(J998&lt;&gt;"",COUNTIF('Registru borderouri'!$B$5:$B$504,B998)&gt;0),IF(J998&lt;&gt;INDEX('Registru borderouri'!$H$5:$H$504,MATCH(B998,'Registru borderouri'!$B$5:$B$504,0)),"Produs de alt tip decât borderoul. ",""),"")))</f>
        <v/>
      </c>
    </row>
    <row r="999" spans="1:11" x14ac:dyDescent="0.2">
      <c r="A999" s="1" t="str">
        <f t="shared" si="90"/>
        <v/>
      </c>
      <c r="B999" s="21"/>
      <c r="C999" s="22" t="str">
        <f>IF(B999="","",COUNTIF(INDEX($B:$B,5):B999,B999))</f>
        <v/>
      </c>
      <c r="D999" s="21"/>
      <c r="E999" s="13" t="str">
        <f t="shared" si="91"/>
        <v/>
      </c>
      <c r="F999" s="22" t="str">
        <f t="shared" si="92"/>
        <v/>
      </c>
      <c r="G999" s="14"/>
      <c r="H999" s="15" t="str">
        <f t="shared" si="93"/>
        <v/>
      </c>
      <c r="I999" s="23" t="str">
        <f t="shared" si="94"/>
        <v/>
      </c>
      <c r="J999" s="13" t="str">
        <f t="shared" si="95"/>
        <v/>
      </c>
      <c r="K999" s="24" t="str">
        <f>IF(B999="","",TRIM(IF(COUNTIF('Registru borderouri'!$B$5:$B$504,B999)=0,"Borderou inexistent în registru. ","")&amp;IF(AND(D999&lt;&gt;"",E999=""),"Cod necunoscut. ","")&amp;IF(N(G999)&lt;=0,"Lipsește cantitatea. ","")&amp;IF(AND(J999&lt;&gt;"",COUNTIF('Registru borderouri'!$B$5:$B$504,B999)&gt;0),IF(J999&lt;&gt;INDEX('Registru borderouri'!$H$5:$H$504,MATCH(B999,'Registru borderouri'!$B$5:$B$504,0)),"Produs de alt tip decât borderoul. ",""),"")))</f>
        <v/>
      </c>
    </row>
    <row r="1000" spans="1:11" x14ac:dyDescent="0.2">
      <c r="A1000" s="1" t="str">
        <f t="shared" si="90"/>
        <v/>
      </c>
      <c r="B1000" s="21"/>
      <c r="C1000" s="22" t="str">
        <f>IF(B1000="","",COUNTIF(INDEX($B:$B,5):B1000,B1000))</f>
        <v/>
      </c>
      <c r="D1000" s="21"/>
      <c r="E1000" s="13" t="str">
        <f t="shared" si="91"/>
        <v/>
      </c>
      <c r="F1000" s="22" t="str">
        <f t="shared" si="92"/>
        <v/>
      </c>
      <c r="G1000" s="14"/>
      <c r="H1000" s="15" t="str">
        <f t="shared" si="93"/>
        <v/>
      </c>
      <c r="I1000" s="23" t="str">
        <f t="shared" si="94"/>
        <v/>
      </c>
      <c r="J1000" s="13" t="str">
        <f t="shared" si="95"/>
        <v/>
      </c>
      <c r="K1000" s="24" t="str">
        <f>IF(B1000="","",TRIM(IF(COUNTIF('Registru borderouri'!$B$5:$B$504,B1000)=0,"Borderou inexistent în registru. ","")&amp;IF(AND(D1000&lt;&gt;"",E1000=""),"Cod necunoscut. ","")&amp;IF(N(G1000)&lt;=0,"Lipsește cantitatea. ","")&amp;IF(AND(J1000&lt;&gt;"",COUNTIF('Registru borderouri'!$B$5:$B$504,B1000)&gt;0),IF(J1000&lt;&gt;INDEX('Registru borderouri'!$H$5:$H$504,MATCH(B1000,'Registru borderouri'!$B$5:$B$504,0)),"Produs de alt tip decât borderoul. ",""),"")))</f>
        <v/>
      </c>
    </row>
    <row r="1001" spans="1:11" x14ac:dyDescent="0.2">
      <c r="A1001" s="1" t="str">
        <f t="shared" si="90"/>
        <v/>
      </c>
      <c r="B1001" s="21"/>
      <c r="C1001" s="22" t="str">
        <f>IF(B1001="","",COUNTIF(INDEX($B:$B,5):B1001,B1001))</f>
        <v/>
      </c>
      <c r="D1001" s="21"/>
      <c r="E1001" s="13" t="str">
        <f t="shared" si="91"/>
        <v/>
      </c>
      <c r="F1001" s="22" t="str">
        <f t="shared" si="92"/>
        <v/>
      </c>
      <c r="G1001" s="14"/>
      <c r="H1001" s="15" t="str">
        <f t="shared" si="93"/>
        <v/>
      </c>
      <c r="I1001" s="23" t="str">
        <f t="shared" si="94"/>
        <v/>
      </c>
      <c r="J1001" s="13" t="str">
        <f t="shared" si="95"/>
        <v/>
      </c>
      <c r="K1001" s="24" t="str">
        <f>IF(B1001="","",TRIM(IF(COUNTIF('Registru borderouri'!$B$5:$B$504,B1001)=0,"Borderou inexistent în registru. ","")&amp;IF(AND(D1001&lt;&gt;"",E1001=""),"Cod necunoscut. ","")&amp;IF(N(G1001)&lt;=0,"Lipsește cantitatea. ","")&amp;IF(AND(J1001&lt;&gt;"",COUNTIF('Registru borderouri'!$B$5:$B$504,B1001)&gt;0),IF(J1001&lt;&gt;INDEX('Registru borderouri'!$H$5:$H$504,MATCH(B1001,'Registru borderouri'!$B$5:$B$504,0)),"Produs de alt tip decât borderoul. ",""),"")))</f>
        <v/>
      </c>
    </row>
    <row r="1002" spans="1:11" x14ac:dyDescent="0.2">
      <c r="A1002" s="1" t="str">
        <f t="shared" si="90"/>
        <v/>
      </c>
      <c r="B1002" s="21"/>
      <c r="C1002" s="22" t="str">
        <f>IF(B1002="","",COUNTIF(INDEX($B:$B,5):B1002,B1002))</f>
        <v/>
      </c>
      <c r="D1002" s="21"/>
      <c r="E1002" s="13" t="str">
        <f t="shared" si="91"/>
        <v/>
      </c>
      <c r="F1002" s="22" t="str">
        <f t="shared" si="92"/>
        <v/>
      </c>
      <c r="G1002" s="14"/>
      <c r="H1002" s="15" t="str">
        <f t="shared" si="93"/>
        <v/>
      </c>
      <c r="I1002" s="23" t="str">
        <f t="shared" si="94"/>
        <v/>
      </c>
      <c r="J1002" s="13" t="str">
        <f t="shared" si="95"/>
        <v/>
      </c>
      <c r="K1002" s="24" t="str">
        <f>IF(B1002="","",TRIM(IF(COUNTIF('Registru borderouri'!$B$5:$B$504,B1002)=0,"Borderou inexistent în registru. ","")&amp;IF(AND(D1002&lt;&gt;"",E1002=""),"Cod necunoscut. ","")&amp;IF(N(G1002)&lt;=0,"Lipsește cantitatea. ","")&amp;IF(AND(J1002&lt;&gt;"",COUNTIF('Registru borderouri'!$B$5:$B$504,B1002)&gt;0),IF(J1002&lt;&gt;INDEX('Registru borderouri'!$H$5:$H$504,MATCH(B1002,'Registru borderouri'!$B$5:$B$504,0)),"Produs de alt tip decât borderoul. ",""),"")))</f>
        <v/>
      </c>
    </row>
    <row r="1003" spans="1:11" x14ac:dyDescent="0.2">
      <c r="A1003" s="1" t="str">
        <f t="shared" si="90"/>
        <v/>
      </c>
      <c r="B1003" s="21"/>
      <c r="C1003" s="22" t="str">
        <f>IF(B1003="","",COUNTIF(INDEX($B:$B,5):B1003,B1003))</f>
        <v/>
      </c>
      <c r="D1003" s="21"/>
      <c r="E1003" s="13" t="str">
        <f t="shared" si="91"/>
        <v/>
      </c>
      <c r="F1003" s="22" t="str">
        <f t="shared" si="92"/>
        <v/>
      </c>
      <c r="G1003" s="14"/>
      <c r="H1003" s="15" t="str">
        <f t="shared" si="93"/>
        <v/>
      </c>
      <c r="I1003" s="23" t="str">
        <f t="shared" si="94"/>
        <v/>
      </c>
      <c r="J1003" s="13" t="str">
        <f t="shared" si="95"/>
        <v/>
      </c>
      <c r="K1003" s="24" t="str">
        <f>IF(B1003="","",TRIM(IF(COUNTIF('Registru borderouri'!$B$5:$B$504,B1003)=0,"Borderou inexistent în registru. ","")&amp;IF(AND(D1003&lt;&gt;"",E1003=""),"Cod necunoscut. ","")&amp;IF(N(G1003)&lt;=0,"Lipsește cantitatea. ","")&amp;IF(AND(J1003&lt;&gt;"",COUNTIF('Registru borderouri'!$B$5:$B$504,B1003)&gt;0),IF(J1003&lt;&gt;INDEX('Registru borderouri'!$H$5:$H$504,MATCH(B1003,'Registru borderouri'!$B$5:$B$504,0)),"Produs de alt tip decât borderoul. ",""),"")))</f>
        <v/>
      </c>
    </row>
    <row r="1004" spans="1:11" x14ac:dyDescent="0.2">
      <c r="A1004" s="1" t="str">
        <f t="shared" si="90"/>
        <v/>
      </c>
      <c r="B1004" s="21"/>
      <c r="C1004" s="22" t="str">
        <f>IF(B1004="","",COUNTIF(INDEX($B:$B,5):B1004,B1004))</f>
        <v/>
      </c>
      <c r="D1004" s="21"/>
      <c r="E1004" s="13" t="str">
        <f t="shared" si="91"/>
        <v/>
      </c>
      <c r="F1004" s="22" t="str">
        <f t="shared" si="92"/>
        <v/>
      </c>
      <c r="G1004" s="14"/>
      <c r="H1004" s="15" t="str">
        <f t="shared" si="93"/>
        <v/>
      </c>
      <c r="I1004" s="23" t="str">
        <f t="shared" si="94"/>
        <v/>
      </c>
      <c r="J1004" s="13" t="str">
        <f t="shared" si="95"/>
        <v/>
      </c>
      <c r="K1004" s="24" t="str">
        <f>IF(B1004="","",TRIM(IF(COUNTIF('Registru borderouri'!$B$5:$B$504,B1004)=0,"Borderou inexistent în registru. ","")&amp;IF(AND(D1004&lt;&gt;"",E1004=""),"Cod necunoscut. ","")&amp;IF(N(G1004)&lt;=0,"Lipsește cantitatea. ","")&amp;IF(AND(J1004&lt;&gt;"",COUNTIF('Registru borderouri'!$B$5:$B$504,B1004)&gt;0),IF(J1004&lt;&gt;INDEX('Registru borderouri'!$H$5:$H$504,MATCH(B1004,'Registru borderouri'!$B$5:$B$504,0)),"Produs de alt tip decât borderoul. ",""),"")))</f>
        <v/>
      </c>
    </row>
    <row r="1005" spans="1:11" x14ac:dyDescent="0.2">
      <c r="A1005" s="1" t="str">
        <f t="shared" si="90"/>
        <v/>
      </c>
      <c r="B1005" s="21"/>
      <c r="C1005" s="22" t="str">
        <f>IF(B1005="","",COUNTIF(INDEX($B:$B,5):B1005,B1005))</f>
        <v/>
      </c>
      <c r="D1005" s="21"/>
      <c r="E1005" s="13" t="str">
        <f t="shared" si="91"/>
        <v/>
      </c>
      <c r="F1005" s="22" t="str">
        <f t="shared" si="92"/>
        <v/>
      </c>
      <c r="G1005" s="14"/>
      <c r="H1005" s="15" t="str">
        <f t="shared" si="93"/>
        <v/>
      </c>
      <c r="I1005" s="23" t="str">
        <f t="shared" si="94"/>
        <v/>
      </c>
      <c r="J1005" s="13" t="str">
        <f t="shared" si="95"/>
        <v/>
      </c>
      <c r="K1005" s="24" t="str">
        <f>IF(B1005="","",TRIM(IF(COUNTIF('Registru borderouri'!$B$5:$B$504,B1005)=0,"Borderou inexistent în registru. ","")&amp;IF(AND(D1005&lt;&gt;"",E1005=""),"Cod necunoscut. ","")&amp;IF(N(G1005)&lt;=0,"Lipsește cantitatea. ","")&amp;IF(AND(J1005&lt;&gt;"",COUNTIF('Registru borderouri'!$B$5:$B$504,B1005)&gt;0),IF(J1005&lt;&gt;INDEX('Registru borderouri'!$H$5:$H$504,MATCH(B1005,'Registru borderouri'!$B$5:$B$504,0)),"Produs de alt tip decât borderoul. ",""),"")))</f>
        <v/>
      </c>
    </row>
    <row r="1006" spans="1:11" x14ac:dyDescent="0.2">
      <c r="A1006" s="1" t="str">
        <f t="shared" si="90"/>
        <v/>
      </c>
      <c r="B1006" s="21"/>
      <c r="C1006" s="22" t="str">
        <f>IF(B1006="","",COUNTIF(INDEX($B:$B,5):B1006,B1006))</f>
        <v/>
      </c>
      <c r="D1006" s="21"/>
      <c r="E1006" s="13" t="str">
        <f t="shared" si="91"/>
        <v/>
      </c>
      <c r="F1006" s="22" t="str">
        <f t="shared" si="92"/>
        <v/>
      </c>
      <c r="G1006" s="14"/>
      <c r="H1006" s="15" t="str">
        <f t="shared" si="93"/>
        <v/>
      </c>
      <c r="I1006" s="23" t="str">
        <f t="shared" si="94"/>
        <v/>
      </c>
      <c r="J1006" s="13" t="str">
        <f t="shared" si="95"/>
        <v/>
      </c>
      <c r="K1006" s="24" t="str">
        <f>IF(B1006="","",TRIM(IF(COUNTIF('Registru borderouri'!$B$5:$B$504,B1006)=0,"Borderou inexistent în registru. ","")&amp;IF(AND(D1006&lt;&gt;"",E1006=""),"Cod necunoscut. ","")&amp;IF(N(G1006)&lt;=0,"Lipsește cantitatea. ","")&amp;IF(AND(J1006&lt;&gt;"",COUNTIF('Registru borderouri'!$B$5:$B$504,B1006)&gt;0),IF(J1006&lt;&gt;INDEX('Registru borderouri'!$H$5:$H$504,MATCH(B1006,'Registru borderouri'!$B$5:$B$504,0)),"Produs de alt tip decât borderoul. ",""),"")))</f>
        <v/>
      </c>
    </row>
    <row r="1007" spans="1:11" x14ac:dyDescent="0.2">
      <c r="A1007" s="1" t="str">
        <f t="shared" si="90"/>
        <v/>
      </c>
      <c r="B1007" s="21"/>
      <c r="C1007" s="22" t="str">
        <f>IF(B1007="","",COUNTIF(INDEX($B:$B,5):B1007,B1007))</f>
        <v/>
      </c>
      <c r="D1007" s="21"/>
      <c r="E1007" s="13" t="str">
        <f t="shared" si="91"/>
        <v/>
      </c>
      <c r="F1007" s="22" t="str">
        <f t="shared" si="92"/>
        <v/>
      </c>
      <c r="G1007" s="14"/>
      <c r="H1007" s="15" t="str">
        <f t="shared" si="93"/>
        <v/>
      </c>
      <c r="I1007" s="23" t="str">
        <f t="shared" si="94"/>
        <v/>
      </c>
      <c r="J1007" s="13" t="str">
        <f t="shared" si="95"/>
        <v/>
      </c>
      <c r="K1007" s="24" t="str">
        <f>IF(B1007="","",TRIM(IF(COUNTIF('Registru borderouri'!$B$5:$B$504,B1007)=0,"Borderou inexistent în registru. ","")&amp;IF(AND(D1007&lt;&gt;"",E1007=""),"Cod necunoscut. ","")&amp;IF(N(G1007)&lt;=0,"Lipsește cantitatea. ","")&amp;IF(AND(J1007&lt;&gt;"",COUNTIF('Registru borderouri'!$B$5:$B$504,B1007)&gt;0),IF(J1007&lt;&gt;INDEX('Registru borderouri'!$H$5:$H$504,MATCH(B1007,'Registru borderouri'!$B$5:$B$504,0)),"Produs de alt tip decât borderoul. ",""),"")))</f>
        <v/>
      </c>
    </row>
    <row r="1008" spans="1:11" x14ac:dyDescent="0.2">
      <c r="A1008" s="1" t="str">
        <f t="shared" si="90"/>
        <v/>
      </c>
      <c r="B1008" s="21"/>
      <c r="C1008" s="22" t="str">
        <f>IF(B1008="","",COUNTIF(INDEX($B:$B,5):B1008,B1008))</f>
        <v/>
      </c>
      <c r="D1008" s="21"/>
      <c r="E1008" s="13" t="str">
        <f t="shared" si="91"/>
        <v/>
      </c>
      <c r="F1008" s="22" t="str">
        <f t="shared" si="92"/>
        <v/>
      </c>
      <c r="G1008" s="14"/>
      <c r="H1008" s="15" t="str">
        <f t="shared" si="93"/>
        <v/>
      </c>
      <c r="I1008" s="23" t="str">
        <f t="shared" si="94"/>
        <v/>
      </c>
      <c r="J1008" s="13" t="str">
        <f t="shared" si="95"/>
        <v/>
      </c>
      <c r="K1008" s="24" t="str">
        <f>IF(B1008="","",TRIM(IF(COUNTIF('Registru borderouri'!$B$5:$B$504,B1008)=0,"Borderou inexistent în registru. ","")&amp;IF(AND(D1008&lt;&gt;"",E1008=""),"Cod necunoscut. ","")&amp;IF(N(G1008)&lt;=0,"Lipsește cantitatea. ","")&amp;IF(AND(J1008&lt;&gt;"",COUNTIF('Registru borderouri'!$B$5:$B$504,B1008)&gt;0),IF(J1008&lt;&gt;INDEX('Registru borderouri'!$H$5:$H$504,MATCH(B1008,'Registru borderouri'!$B$5:$B$504,0)),"Produs de alt tip decât borderoul. ",""),"")))</f>
        <v/>
      </c>
    </row>
    <row r="1009" spans="1:11" x14ac:dyDescent="0.2">
      <c r="A1009" s="1" t="str">
        <f t="shared" si="90"/>
        <v/>
      </c>
      <c r="B1009" s="21"/>
      <c r="C1009" s="22" t="str">
        <f>IF(B1009="","",COUNTIF(INDEX($B:$B,5):B1009,B1009))</f>
        <v/>
      </c>
      <c r="D1009" s="21"/>
      <c r="E1009" s="13" t="str">
        <f t="shared" si="91"/>
        <v/>
      </c>
      <c r="F1009" s="22" t="str">
        <f t="shared" si="92"/>
        <v/>
      </c>
      <c r="G1009" s="14"/>
      <c r="H1009" s="15" t="str">
        <f t="shared" si="93"/>
        <v/>
      </c>
      <c r="I1009" s="23" t="str">
        <f t="shared" si="94"/>
        <v/>
      </c>
      <c r="J1009" s="13" t="str">
        <f t="shared" si="95"/>
        <v/>
      </c>
      <c r="K1009" s="24" t="str">
        <f>IF(B1009="","",TRIM(IF(COUNTIF('Registru borderouri'!$B$5:$B$504,B1009)=0,"Borderou inexistent în registru. ","")&amp;IF(AND(D1009&lt;&gt;"",E1009=""),"Cod necunoscut. ","")&amp;IF(N(G1009)&lt;=0,"Lipsește cantitatea. ","")&amp;IF(AND(J1009&lt;&gt;"",COUNTIF('Registru borderouri'!$B$5:$B$504,B1009)&gt;0),IF(J1009&lt;&gt;INDEX('Registru borderouri'!$H$5:$H$504,MATCH(B1009,'Registru borderouri'!$B$5:$B$504,0)),"Produs de alt tip decât borderoul. ",""),"")))</f>
        <v/>
      </c>
    </row>
    <row r="1010" spans="1:11" x14ac:dyDescent="0.2">
      <c r="A1010" s="1" t="str">
        <f t="shared" si="90"/>
        <v/>
      </c>
      <c r="B1010" s="21"/>
      <c r="C1010" s="22" t="str">
        <f>IF(B1010="","",COUNTIF(INDEX($B:$B,5):B1010,B1010))</f>
        <v/>
      </c>
      <c r="D1010" s="21"/>
      <c r="E1010" s="13" t="str">
        <f t="shared" si="91"/>
        <v/>
      </c>
      <c r="F1010" s="22" t="str">
        <f t="shared" si="92"/>
        <v/>
      </c>
      <c r="G1010" s="14"/>
      <c r="H1010" s="15" t="str">
        <f t="shared" si="93"/>
        <v/>
      </c>
      <c r="I1010" s="23" t="str">
        <f t="shared" si="94"/>
        <v/>
      </c>
      <c r="J1010" s="13" t="str">
        <f t="shared" si="95"/>
        <v/>
      </c>
      <c r="K1010" s="24" t="str">
        <f>IF(B1010="","",TRIM(IF(COUNTIF('Registru borderouri'!$B$5:$B$504,B1010)=0,"Borderou inexistent în registru. ","")&amp;IF(AND(D1010&lt;&gt;"",E1010=""),"Cod necunoscut. ","")&amp;IF(N(G1010)&lt;=0,"Lipsește cantitatea. ","")&amp;IF(AND(J1010&lt;&gt;"",COUNTIF('Registru borderouri'!$B$5:$B$504,B1010)&gt;0),IF(J1010&lt;&gt;INDEX('Registru borderouri'!$H$5:$H$504,MATCH(B1010,'Registru borderouri'!$B$5:$B$504,0)),"Produs de alt tip decât borderoul. ",""),"")))</f>
        <v/>
      </c>
    </row>
    <row r="1011" spans="1:11" x14ac:dyDescent="0.2">
      <c r="A1011" s="1" t="str">
        <f t="shared" si="90"/>
        <v/>
      </c>
      <c r="B1011" s="21"/>
      <c r="C1011" s="22" t="str">
        <f>IF(B1011="","",COUNTIF(INDEX($B:$B,5):B1011,B1011))</f>
        <v/>
      </c>
      <c r="D1011" s="21"/>
      <c r="E1011" s="13" t="str">
        <f t="shared" si="91"/>
        <v/>
      </c>
      <c r="F1011" s="22" t="str">
        <f t="shared" si="92"/>
        <v/>
      </c>
      <c r="G1011" s="14"/>
      <c r="H1011" s="15" t="str">
        <f t="shared" si="93"/>
        <v/>
      </c>
      <c r="I1011" s="23" t="str">
        <f t="shared" si="94"/>
        <v/>
      </c>
      <c r="J1011" s="13" t="str">
        <f t="shared" si="95"/>
        <v/>
      </c>
      <c r="K1011" s="24" t="str">
        <f>IF(B1011="","",TRIM(IF(COUNTIF('Registru borderouri'!$B$5:$B$504,B1011)=0,"Borderou inexistent în registru. ","")&amp;IF(AND(D1011&lt;&gt;"",E1011=""),"Cod necunoscut. ","")&amp;IF(N(G1011)&lt;=0,"Lipsește cantitatea. ","")&amp;IF(AND(J1011&lt;&gt;"",COUNTIF('Registru borderouri'!$B$5:$B$504,B1011)&gt;0),IF(J1011&lt;&gt;INDEX('Registru borderouri'!$H$5:$H$504,MATCH(B1011,'Registru borderouri'!$B$5:$B$504,0)),"Produs de alt tip decât borderoul. ",""),"")))</f>
        <v/>
      </c>
    </row>
    <row r="1012" spans="1:11" x14ac:dyDescent="0.2">
      <c r="A1012" s="1" t="str">
        <f t="shared" si="90"/>
        <v/>
      </c>
      <c r="B1012" s="21"/>
      <c r="C1012" s="22" t="str">
        <f>IF(B1012="","",COUNTIF(INDEX($B:$B,5):B1012,B1012))</f>
        <v/>
      </c>
      <c r="D1012" s="21"/>
      <c r="E1012" s="13" t="str">
        <f t="shared" si="91"/>
        <v/>
      </c>
      <c r="F1012" s="22" t="str">
        <f t="shared" si="92"/>
        <v/>
      </c>
      <c r="G1012" s="14"/>
      <c r="H1012" s="15" t="str">
        <f t="shared" si="93"/>
        <v/>
      </c>
      <c r="I1012" s="23" t="str">
        <f t="shared" si="94"/>
        <v/>
      </c>
      <c r="J1012" s="13" t="str">
        <f t="shared" si="95"/>
        <v/>
      </c>
      <c r="K1012" s="24" t="str">
        <f>IF(B1012="","",TRIM(IF(COUNTIF('Registru borderouri'!$B$5:$B$504,B1012)=0,"Borderou inexistent în registru. ","")&amp;IF(AND(D1012&lt;&gt;"",E1012=""),"Cod necunoscut. ","")&amp;IF(N(G1012)&lt;=0,"Lipsește cantitatea. ","")&amp;IF(AND(J1012&lt;&gt;"",COUNTIF('Registru borderouri'!$B$5:$B$504,B1012)&gt;0),IF(J1012&lt;&gt;INDEX('Registru borderouri'!$H$5:$H$504,MATCH(B1012,'Registru borderouri'!$B$5:$B$504,0)),"Produs de alt tip decât borderoul. ",""),"")))</f>
        <v/>
      </c>
    </row>
    <row r="1013" spans="1:11" x14ac:dyDescent="0.2">
      <c r="A1013" s="1" t="str">
        <f t="shared" si="90"/>
        <v/>
      </c>
      <c r="B1013" s="21"/>
      <c r="C1013" s="22" t="str">
        <f>IF(B1013="","",COUNTIF(INDEX($B:$B,5):B1013,B1013))</f>
        <v/>
      </c>
      <c r="D1013" s="21"/>
      <c r="E1013" s="13" t="str">
        <f t="shared" si="91"/>
        <v/>
      </c>
      <c r="F1013" s="22" t="str">
        <f t="shared" si="92"/>
        <v/>
      </c>
      <c r="G1013" s="14"/>
      <c r="H1013" s="15" t="str">
        <f t="shared" si="93"/>
        <v/>
      </c>
      <c r="I1013" s="23" t="str">
        <f t="shared" si="94"/>
        <v/>
      </c>
      <c r="J1013" s="13" t="str">
        <f t="shared" si="95"/>
        <v/>
      </c>
      <c r="K1013" s="24" t="str">
        <f>IF(B1013="","",TRIM(IF(COUNTIF('Registru borderouri'!$B$5:$B$504,B1013)=0,"Borderou inexistent în registru. ","")&amp;IF(AND(D1013&lt;&gt;"",E1013=""),"Cod necunoscut. ","")&amp;IF(N(G1013)&lt;=0,"Lipsește cantitatea. ","")&amp;IF(AND(J1013&lt;&gt;"",COUNTIF('Registru borderouri'!$B$5:$B$504,B1013)&gt;0),IF(J1013&lt;&gt;INDEX('Registru borderouri'!$H$5:$H$504,MATCH(B1013,'Registru borderouri'!$B$5:$B$504,0)),"Produs de alt tip decât borderoul. ",""),"")))</f>
        <v/>
      </c>
    </row>
    <row r="1014" spans="1:11" x14ac:dyDescent="0.2">
      <c r="A1014" s="1" t="str">
        <f t="shared" si="90"/>
        <v/>
      </c>
      <c r="B1014" s="21"/>
      <c r="C1014" s="22" t="str">
        <f>IF(B1014="","",COUNTIF(INDEX($B:$B,5):B1014,B1014))</f>
        <v/>
      </c>
      <c r="D1014" s="21"/>
      <c r="E1014" s="13" t="str">
        <f t="shared" si="91"/>
        <v/>
      </c>
      <c r="F1014" s="22" t="str">
        <f t="shared" si="92"/>
        <v/>
      </c>
      <c r="G1014" s="14"/>
      <c r="H1014" s="15" t="str">
        <f t="shared" si="93"/>
        <v/>
      </c>
      <c r="I1014" s="23" t="str">
        <f t="shared" si="94"/>
        <v/>
      </c>
      <c r="J1014" s="13" t="str">
        <f t="shared" si="95"/>
        <v/>
      </c>
      <c r="K1014" s="24" t="str">
        <f>IF(B1014="","",TRIM(IF(COUNTIF('Registru borderouri'!$B$5:$B$504,B1014)=0,"Borderou inexistent în registru. ","")&amp;IF(AND(D1014&lt;&gt;"",E1014=""),"Cod necunoscut. ","")&amp;IF(N(G1014)&lt;=0,"Lipsește cantitatea. ","")&amp;IF(AND(J1014&lt;&gt;"",COUNTIF('Registru borderouri'!$B$5:$B$504,B1014)&gt;0),IF(J1014&lt;&gt;INDEX('Registru borderouri'!$H$5:$H$504,MATCH(B1014,'Registru borderouri'!$B$5:$B$504,0)),"Produs de alt tip decât borderoul. ",""),"")))</f>
        <v/>
      </c>
    </row>
    <row r="1015" spans="1:11" x14ac:dyDescent="0.2">
      <c r="A1015" s="1" t="str">
        <f t="shared" si="90"/>
        <v/>
      </c>
      <c r="B1015" s="21"/>
      <c r="C1015" s="22" t="str">
        <f>IF(B1015="","",COUNTIF(INDEX($B:$B,5):B1015,B1015))</f>
        <v/>
      </c>
      <c r="D1015" s="21"/>
      <c r="E1015" s="13" t="str">
        <f t="shared" si="91"/>
        <v/>
      </c>
      <c r="F1015" s="22" t="str">
        <f t="shared" si="92"/>
        <v/>
      </c>
      <c r="G1015" s="14"/>
      <c r="H1015" s="15" t="str">
        <f t="shared" si="93"/>
        <v/>
      </c>
      <c r="I1015" s="23" t="str">
        <f t="shared" si="94"/>
        <v/>
      </c>
      <c r="J1015" s="13" t="str">
        <f t="shared" si="95"/>
        <v/>
      </c>
      <c r="K1015" s="24" t="str">
        <f>IF(B1015="","",TRIM(IF(COUNTIF('Registru borderouri'!$B$5:$B$504,B1015)=0,"Borderou inexistent în registru. ","")&amp;IF(AND(D1015&lt;&gt;"",E1015=""),"Cod necunoscut. ","")&amp;IF(N(G1015)&lt;=0,"Lipsește cantitatea. ","")&amp;IF(AND(J1015&lt;&gt;"",COUNTIF('Registru borderouri'!$B$5:$B$504,B1015)&gt;0),IF(J1015&lt;&gt;INDEX('Registru borderouri'!$H$5:$H$504,MATCH(B1015,'Registru borderouri'!$B$5:$B$504,0)),"Produs de alt tip decât borderoul. ",""),"")))</f>
        <v/>
      </c>
    </row>
    <row r="1016" spans="1:11" x14ac:dyDescent="0.2">
      <c r="A1016" s="1" t="str">
        <f t="shared" si="90"/>
        <v/>
      </c>
      <c r="B1016" s="21"/>
      <c r="C1016" s="22" t="str">
        <f>IF(B1016="","",COUNTIF(INDEX($B:$B,5):B1016,B1016))</f>
        <v/>
      </c>
      <c r="D1016" s="21"/>
      <c r="E1016" s="13" t="str">
        <f t="shared" si="91"/>
        <v/>
      </c>
      <c r="F1016" s="22" t="str">
        <f t="shared" si="92"/>
        <v/>
      </c>
      <c r="G1016" s="14"/>
      <c r="H1016" s="15" t="str">
        <f t="shared" si="93"/>
        <v/>
      </c>
      <c r="I1016" s="23" t="str">
        <f t="shared" si="94"/>
        <v/>
      </c>
      <c r="J1016" s="13" t="str">
        <f t="shared" si="95"/>
        <v/>
      </c>
      <c r="K1016" s="24" t="str">
        <f>IF(B1016="","",TRIM(IF(COUNTIF('Registru borderouri'!$B$5:$B$504,B1016)=0,"Borderou inexistent în registru. ","")&amp;IF(AND(D1016&lt;&gt;"",E1016=""),"Cod necunoscut. ","")&amp;IF(N(G1016)&lt;=0,"Lipsește cantitatea. ","")&amp;IF(AND(J1016&lt;&gt;"",COUNTIF('Registru borderouri'!$B$5:$B$504,B1016)&gt;0),IF(J1016&lt;&gt;INDEX('Registru borderouri'!$H$5:$H$504,MATCH(B1016,'Registru borderouri'!$B$5:$B$504,0)),"Produs de alt tip decât borderoul. ",""),"")))</f>
        <v/>
      </c>
    </row>
    <row r="1017" spans="1:11" x14ac:dyDescent="0.2">
      <c r="A1017" s="1" t="str">
        <f t="shared" si="90"/>
        <v/>
      </c>
      <c r="B1017" s="21"/>
      <c r="C1017" s="22" t="str">
        <f>IF(B1017="","",COUNTIF(INDEX($B:$B,5):B1017,B1017))</f>
        <v/>
      </c>
      <c r="D1017" s="21"/>
      <c r="E1017" s="13" t="str">
        <f t="shared" si="91"/>
        <v/>
      </c>
      <c r="F1017" s="22" t="str">
        <f t="shared" si="92"/>
        <v/>
      </c>
      <c r="G1017" s="14"/>
      <c r="H1017" s="15" t="str">
        <f t="shared" si="93"/>
        <v/>
      </c>
      <c r="I1017" s="23" t="str">
        <f t="shared" si="94"/>
        <v/>
      </c>
      <c r="J1017" s="13" t="str">
        <f t="shared" si="95"/>
        <v/>
      </c>
      <c r="K1017" s="24" t="str">
        <f>IF(B1017="","",TRIM(IF(COUNTIF('Registru borderouri'!$B$5:$B$504,B1017)=0,"Borderou inexistent în registru. ","")&amp;IF(AND(D1017&lt;&gt;"",E1017=""),"Cod necunoscut. ","")&amp;IF(N(G1017)&lt;=0,"Lipsește cantitatea. ","")&amp;IF(AND(J1017&lt;&gt;"",COUNTIF('Registru borderouri'!$B$5:$B$504,B1017)&gt;0),IF(J1017&lt;&gt;INDEX('Registru borderouri'!$H$5:$H$504,MATCH(B1017,'Registru borderouri'!$B$5:$B$504,0)),"Produs de alt tip decât borderoul. ",""),"")))</f>
        <v/>
      </c>
    </row>
    <row r="1018" spans="1:11" x14ac:dyDescent="0.2">
      <c r="A1018" s="1" t="str">
        <f t="shared" si="90"/>
        <v/>
      </c>
      <c r="B1018" s="21"/>
      <c r="C1018" s="22" t="str">
        <f>IF(B1018="","",COUNTIF(INDEX($B:$B,5):B1018,B1018))</f>
        <v/>
      </c>
      <c r="D1018" s="21"/>
      <c r="E1018" s="13" t="str">
        <f t="shared" si="91"/>
        <v/>
      </c>
      <c r="F1018" s="22" t="str">
        <f t="shared" si="92"/>
        <v/>
      </c>
      <c r="G1018" s="14"/>
      <c r="H1018" s="15" t="str">
        <f t="shared" si="93"/>
        <v/>
      </c>
      <c r="I1018" s="23" t="str">
        <f t="shared" si="94"/>
        <v/>
      </c>
      <c r="J1018" s="13" t="str">
        <f t="shared" si="95"/>
        <v/>
      </c>
      <c r="K1018" s="24" t="str">
        <f>IF(B1018="","",TRIM(IF(COUNTIF('Registru borderouri'!$B$5:$B$504,B1018)=0,"Borderou inexistent în registru. ","")&amp;IF(AND(D1018&lt;&gt;"",E1018=""),"Cod necunoscut. ","")&amp;IF(N(G1018)&lt;=0,"Lipsește cantitatea. ","")&amp;IF(AND(J1018&lt;&gt;"",COUNTIF('Registru borderouri'!$B$5:$B$504,B1018)&gt;0),IF(J1018&lt;&gt;INDEX('Registru borderouri'!$H$5:$H$504,MATCH(B1018,'Registru borderouri'!$B$5:$B$504,0)),"Produs de alt tip decât borderoul. ",""),"")))</f>
        <v/>
      </c>
    </row>
    <row r="1019" spans="1:11" x14ac:dyDescent="0.2">
      <c r="A1019" s="1" t="str">
        <f t="shared" si="90"/>
        <v/>
      </c>
      <c r="B1019" s="21"/>
      <c r="C1019" s="22" t="str">
        <f>IF(B1019="","",COUNTIF(INDEX($B:$B,5):B1019,B1019))</f>
        <v/>
      </c>
      <c r="D1019" s="21"/>
      <c r="E1019" s="13" t="str">
        <f t="shared" si="91"/>
        <v/>
      </c>
      <c r="F1019" s="22" t="str">
        <f t="shared" si="92"/>
        <v/>
      </c>
      <c r="G1019" s="14"/>
      <c r="H1019" s="15" t="str">
        <f t="shared" si="93"/>
        <v/>
      </c>
      <c r="I1019" s="23" t="str">
        <f t="shared" si="94"/>
        <v/>
      </c>
      <c r="J1019" s="13" t="str">
        <f t="shared" si="95"/>
        <v/>
      </c>
      <c r="K1019" s="24" t="str">
        <f>IF(B1019="","",TRIM(IF(COUNTIF('Registru borderouri'!$B$5:$B$504,B1019)=0,"Borderou inexistent în registru. ","")&amp;IF(AND(D1019&lt;&gt;"",E1019=""),"Cod necunoscut. ","")&amp;IF(N(G1019)&lt;=0,"Lipsește cantitatea. ","")&amp;IF(AND(J1019&lt;&gt;"",COUNTIF('Registru borderouri'!$B$5:$B$504,B1019)&gt;0),IF(J1019&lt;&gt;INDEX('Registru borderouri'!$H$5:$H$504,MATCH(B1019,'Registru borderouri'!$B$5:$B$504,0)),"Produs de alt tip decât borderoul. ",""),"")))</f>
        <v/>
      </c>
    </row>
    <row r="1020" spans="1:11" x14ac:dyDescent="0.2">
      <c r="A1020" s="1" t="str">
        <f t="shared" si="90"/>
        <v/>
      </c>
      <c r="B1020" s="21"/>
      <c r="C1020" s="22" t="str">
        <f>IF(B1020="","",COUNTIF(INDEX($B:$B,5):B1020,B1020))</f>
        <v/>
      </c>
      <c r="D1020" s="21"/>
      <c r="E1020" s="13" t="str">
        <f t="shared" si="91"/>
        <v/>
      </c>
      <c r="F1020" s="22" t="str">
        <f t="shared" si="92"/>
        <v/>
      </c>
      <c r="G1020" s="14"/>
      <c r="H1020" s="15" t="str">
        <f t="shared" si="93"/>
        <v/>
      </c>
      <c r="I1020" s="23" t="str">
        <f t="shared" si="94"/>
        <v/>
      </c>
      <c r="J1020" s="13" t="str">
        <f t="shared" si="95"/>
        <v/>
      </c>
      <c r="K1020" s="24" t="str">
        <f>IF(B1020="","",TRIM(IF(COUNTIF('Registru borderouri'!$B$5:$B$504,B1020)=0,"Borderou inexistent în registru. ","")&amp;IF(AND(D1020&lt;&gt;"",E1020=""),"Cod necunoscut. ","")&amp;IF(N(G1020)&lt;=0,"Lipsește cantitatea. ","")&amp;IF(AND(J1020&lt;&gt;"",COUNTIF('Registru borderouri'!$B$5:$B$504,B1020)&gt;0),IF(J1020&lt;&gt;INDEX('Registru borderouri'!$H$5:$H$504,MATCH(B1020,'Registru borderouri'!$B$5:$B$504,0)),"Produs de alt tip decât borderoul. ",""),"")))</f>
        <v/>
      </c>
    </row>
    <row r="1021" spans="1:11" x14ac:dyDescent="0.2">
      <c r="A1021" s="1" t="str">
        <f t="shared" si="90"/>
        <v/>
      </c>
      <c r="B1021" s="21"/>
      <c r="C1021" s="22" t="str">
        <f>IF(B1021="","",COUNTIF(INDEX($B:$B,5):B1021,B1021))</f>
        <v/>
      </c>
      <c r="D1021" s="21"/>
      <c r="E1021" s="13" t="str">
        <f t="shared" si="91"/>
        <v/>
      </c>
      <c r="F1021" s="22" t="str">
        <f t="shared" si="92"/>
        <v/>
      </c>
      <c r="G1021" s="14"/>
      <c r="H1021" s="15" t="str">
        <f t="shared" si="93"/>
        <v/>
      </c>
      <c r="I1021" s="23" t="str">
        <f t="shared" si="94"/>
        <v/>
      </c>
      <c r="J1021" s="13" t="str">
        <f t="shared" si="95"/>
        <v/>
      </c>
      <c r="K1021" s="24" t="str">
        <f>IF(B1021="","",TRIM(IF(COUNTIF('Registru borderouri'!$B$5:$B$504,B1021)=0,"Borderou inexistent în registru. ","")&amp;IF(AND(D1021&lt;&gt;"",E1021=""),"Cod necunoscut. ","")&amp;IF(N(G1021)&lt;=0,"Lipsește cantitatea. ","")&amp;IF(AND(J1021&lt;&gt;"",COUNTIF('Registru borderouri'!$B$5:$B$504,B1021)&gt;0),IF(J1021&lt;&gt;INDEX('Registru borderouri'!$H$5:$H$504,MATCH(B1021,'Registru borderouri'!$B$5:$B$504,0)),"Produs de alt tip decât borderoul. ",""),"")))</f>
        <v/>
      </c>
    </row>
    <row r="1022" spans="1:11" x14ac:dyDescent="0.2">
      <c r="A1022" s="1" t="str">
        <f t="shared" si="90"/>
        <v/>
      </c>
      <c r="B1022" s="21"/>
      <c r="C1022" s="22" t="str">
        <f>IF(B1022="","",COUNTIF(INDEX($B:$B,5):B1022,B1022))</f>
        <v/>
      </c>
      <c r="D1022" s="21"/>
      <c r="E1022" s="13" t="str">
        <f t="shared" si="91"/>
        <v/>
      </c>
      <c r="F1022" s="22" t="str">
        <f t="shared" si="92"/>
        <v/>
      </c>
      <c r="G1022" s="14"/>
      <c r="H1022" s="15" t="str">
        <f t="shared" si="93"/>
        <v/>
      </c>
      <c r="I1022" s="23" t="str">
        <f t="shared" si="94"/>
        <v/>
      </c>
      <c r="J1022" s="13" t="str">
        <f t="shared" si="95"/>
        <v/>
      </c>
      <c r="K1022" s="24" t="str">
        <f>IF(B1022="","",TRIM(IF(COUNTIF('Registru borderouri'!$B$5:$B$504,B1022)=0,"Borderou inexistent în registru. ","")&amp;IF(AND(D1022&lt;&gt;"",E1022=""),"Cod necunoscut. ","")&amp;IF(N(G1022)&lt;=0,"Lipsește cantitatea. ","")&amp;IF(AND(J1022&lt;&gt;"",COUNTIF('Registru borderouri'!$B$5:$B$504,B1022)&gt;0),IF(J1022&lt;&gt;INDEX('Registru borderouri'!$H$5:$H$504,MATCH(B1022,'Registru borderouri'!$B$5:$B$504,0)),"Produs de alt tip decât borderoul. ",""),"")))</f>
        <v/>
      </c>
    </row>
    <row r="1023" spans="1:11" x14ac:dyDescent="0.2">
      <c r="A1023" s="1" t="str">
        <f t="shared" si="90"/>
        <v/>
      </c>
      <c r="B1023" s="21"/>
      <c r="C1023" s="22" t="str">
        <f>IF(B1023="","",COUNTIF(INDEX($B:$B,5):B1023,B1023))</f>
        <v/>
      </c>
      <c r="D1023" s="21"/>
      <c r="E1023" s="13" t="str">
        <f t="shared" si="91"/>
        <v/>
      </c>
      <c r="F1023" s="22" t="str">
        <f t="shared" si="92"/>
        <v/>
      </c>
      <c r="G1023" s="14"/>
      <c r="H1023" s="15" t="str">
        <f t="shared" si="93"/>
        <v/>
      </c>
      <c r="I1023" s="23" t="str">
        <f t="shared" si="94"/>
        <v/>
      </c>
      <c r="J1023" s="13" t="str">
        <f t="shared" si="95"/>
        <v/>
      </c>
      <c r="K1023" s="24" t="str">
        <f>IF(B1023="","",TRIM(IF(COUNTIF('Registru borderouri'!$B$5:$B$504,B1023)=0,"Borderou inexistent în registru. ","")&amp;IF(AND(D1023&lt;&gt;"",E1023=""),"Cod necunoscut. ","")&amp;IF(N(G1023)&lt;=0,"Lipsește cantitatea. ","")&amp;IF(AND(J1023&lt;&gt;"",COUNTIF('Registru borderouri'!$B$5:$B$504,B1023)&gt;0),IF(J1023&lt;&gt;INDEX('Registru borderouri'!$H$5:$H$504,MATCH(B1023,'Registru borderouri'!$B$5:$B$504,0)),"Produs de alt tip decât borderoul. ",""),"")))</f>
        <v/>
      </c>
    </row>
    <row r="1024" spans="1:11" x14ac:dyDescent="0.2">
      <c r="A1024" s="1" t="str">
        <f t="shared" si="90"/>
        <v/>
      </c>
      <c r="B1024" s="21"/>
      <c r="C1024" s="22" t="str">
        <f>IF(B1024="","",COUNTIF(INDEX($B:$B,5):B1024,B1024))</f>
        <v/>
      </c>
      <c r="D1024" s="21"/>
      <c r="E1024" s="13" t="str">
        <f t="shared" si="91"/>
        <v/>
      </c>
      <c r="F1024" s="22" t="str">
        <f t="shared" si="92"/>
        <v/>
      </c>
      <c r="G1024" s="14"/>
      <c r="H1024" s="15" t="str">
        <f t="shared" si="93"/>
        <v/>
      </c>
      <c r="I1024" s="23" t="str">
        <f t="shared" si="94"/>
        <v/>
      </c>
      <c r="J1024" s="13" t="str">
        <f t="shared" si="95"/>
        <v/>
      </c>
      <c r="K1024" s="24" t="str">
        <f>IF(B1024="","",TRIM(IF(COUNTIF('Registru borderouri'!$B$5:$B$504,B1024)=0,"Borderou inexistent în registru. ","")&amp;IF(AND(D1024&lt;&gt;"",E1024=""),"Cod necunoscut. ","")&amp;IF(N(G1024)&lt;=0,"Lipsește cantitatea. ","")&amp;IF(AND(J1024&lt;&gt;"",COUNTIF('Registru borderouri'!$B$5:$B$504,B1024)&gt;0),IF(J1024&lt;&gt;INDEX('Registru borderouri'!$H$5:$H$504,MATCH(B1024,'Registru borderouri'!$B$5:$B$504,0)),"Produs de alt tip decât borderoul. ",""),"")))</f>
        <v/>
      </c>
    </row>
    <row r="1025" spans="1:11" x14ac:dyDescent="0.2">
      <c r="A1025" s="1" t="str">
        <f t="shared" si="90"/>
        <v/>
      </c>
      <c r="B1025" s="21"/>
      <c r="C1025" s="22" t="str">
        <f>IF(B1025="","",COUNTIF(INDEX($B:$B,5):B1025,B1025))</f>
        <v/>
      </c>
      <c r="D1025" s="21"/>
      <c r="E1025" s="13" t="str">
        <f t="shared" si="91"/>
        <v/>
      </c>
      <c r="F1025" s="22" t="str">
        <f t="shared" si="92"/>
        <v/>
      </c>
      <c r="G1025" s="14"/>
      <c r="H1025" s="15" t="str">
        <f t="shared" si="93"/>
        <v/>
      </c>
      <c r="I1025" s="23" t="str">
        <f t="shared" si="94"/>
        <v/>
      </c>
      <c r="J1025" s="13" t="str">
        <f t="shared" si="95"/>
        <v/>
      </c>
      <c r="K1025" s="24" t="str">
        <f>IF(B1025="","",TRIM(IF(COUNTIF('Registru borderouri'!$B$5:$B$504,B1025)=0,"Borderou inexistent în registru. ","")&amp;IF(AND(D1025&lt;&gt;"",E1025=""),"Cod necunoscut. ","")&amp;IF(N(G1025)&lt;=0,"Lipsește cantitatea. ","")&amp;IF(AND(J1025&lt;&gt;"",COUNTIF('Registru borderouri'!$B$5:$B$504,B1025)&gt;0),IF(J1025&lt;&gt;INDEX('Registru borderouri'!$H$5:$H$504,MATCH(B1025,'Registru borderouri'!$B$5:$B$504,0)),"Produs de alt tip decât borderoul. ",""),"")))</f>
        <v/>
      </c>
    </row>
    <row r="1026" spans="1:11" x14ac:dyDescent="0.2">
      <c r="A1026" s="1" t="str">
        <f t="shared" si="90"/>
        <v/>
      </c>
      <c r="B1026" s="21"/>
      <c r="C1026" s="22" t="str">
        <f>IF(B1026="","",COUNTIF(INDEX($B:$B,5):B1026,B1026))</f>
        <v/>
      </c>
      <c r="D1026" s="21"/>
      <c r="E1026" s="13" t="str">
        <f t="shared" si="91"/>
        <v/>
      </c>
      <c r="F1026" s="22" t="str">
        <f t="shared" si="92"/>
        <v/>
      </c>
      <c r="G1026" s="14"/>
      <c r="H1026" s="15" t="str">
        <f t="shared" si="93"/>
        <v/>
      </c>
      <c r="I1026" s="23" t="str">
        <f t="shared" si="94"/>
        <v/>
      </c>
      <c r="J1026" s="13" t="str">
        <f t="shared" si="95"/>
        <v/>
      </c>
      <c r="K1026" s="24" t="str">
        <f>IF(B1026="","",TRIM(IF(COUNTIF('Registru borderouri'!$B$5:$B$504,B1026)=0,"Borderou inexistent în registru. ","")&amp;IF(AND(D1026&lt;&gt;"",E1026=""),"Cod necunoscut. ","")&amp;IF(N(G1026)&lt;=0,"Lipsește cantitatea. ","")&amp;IF(AND(J1026&lt;&gt;"",COUNTIF('Registru borderouri'!$B$5:$B$504,B1026)&gt;0),IF(J1026&lt;&gt;INDEX('Registru borderouri'!$H$5:$H$504,MATCH(B1026,'Registru borderouri'!$B$5:$B$504,0)),"Produs de alt tip decât borderoul. ",""),"")))</f>
        <v/>
      </c>
    </row>
    <row r="1027" spans="1:11" x14ac:dyDescent="0.2">
      <c r="A1027" s="1" t="str">
        <f t="shared" si="90"/>
        <v/>
      </c>
      <c r="B1027" s="21"/>
      <c r="C1027" s="22" t="str">
        <f>IF(B1027="","",COUNTIF(INDEX($B:$B,5):B1027,B1027))</f>
        <v/>
      </c>
      <c r="D1027" s="21"/>
      <c r="E1027" s="13" t="str">
        <f t="shared" si="91"/>
        <v/>
      </c>
      <c r="F1027" s="22" t="str">
        <f t="shared" si="92"/>
        <v/>
      </c>
      <c r="G1027" s="14"/>
      <c r="H1027" s="15" t="str">
        <f t="shared" si="93"/>
        <v/>
      </c>
      <c r="I1027" s="23" t="str">
        <f t="shared" si="94"/>
        <v/>
      </c>
      <c r="J1027" s="13" t="str">
        <f t="shared" si="95"/>
        <v/>
      </c>
      <c r="K1027" s="24" t="str">
        <f>IF(B1027="","",TRIM(IF(COUNTIF('Registru borderouri'!$B$5:$B$504,B1027)=0,"Borderou inexistent în registru. ","")&amp;IF(AND(D1027&lt;&gt;"",E1027=""),"Cod necunoscut. ","")&amp;IF(N(G1027)&lt;=0,"Lipsește cantitatea. ","")&amp;IF(AND(J1027&lt;&gt;"",COUNTIF('Registru borderouri'!$B$5:$B$504,B1027)&gt;0),IF(J1027&lt;&gt;INDEX('Registru borderouri'!$H$5:$H$504,MATCH(B1027,'Registru borderouri'!$B$5:$B$504,0)),"Produs de alt tip decât borderoul. ",""),"")))</f>
        <v/>
      </c>
    </row>
    <row r="1028" spans="1:11" x14ac:dyDescent="0.2">
      <c r="A1028" s="1" t="str">
        <f t="shared" si="90"/>
        <v/>
      </c>
      <c r="B1028" s="21"/>
      <c r="C1028" s="22" t="str">
        <f>IF(B1028="","",COUNTIF(INDEX($B:$B,5):B1028,B1028))</f>
        <v/>
      </c>
      <c r="D1028" s="21"/>
      <c r="E1028" s="13" t="str">
        <f t="shared" si="91"/>
        <v/>
      </c>
      <c r="F1028" s="22" t="str">
        <f t="shared" si="92"/>
        <v/>
      </c>
      <c r="G1028" s="14"/>
      <c r="H1028" s="15" t="str">
        <f t="shared" si="93"/>
        <v/>
      </c>
      <c r="I1028" s="23" t="str">
        <f t="shared" si="94"/>
        <v/>
      </c>
      <c r="J1028" s="13" t="str">
        <f t="shared" si="95"/>
        <v/>
      </c>
      <c r="K1028" s="24" t="str">
        <f>IF(B1028="","",TRIM(IF(COUNTIF('Registru borderouri'!$B$5:$B$504,B1028)=0,"Borderou inexistent în registru. ","")&amp;IF(AND(D1028&lt;&gt;"",E1028=""),"Cod necunoscut. ","")&amp;IF(N(G1028)&lt;=0,"Lipsește cantitatea. ","")&amp;IF(AND(J1028&lt;&gt;"",COUNTIF('Registru borderouri'!$B$5:$B$504,B1028)&gt;0),IF(J1028&lt;&gt;INDEX('Registru borderouri'!$H$5:$H$504,MATCH(B1028,'Registru borderouri'!$B$5:$B$504,0)),"Produs de alt tip decât borderoul. ",""),"")))</f>
        <v/>
      </c>
    </row>
    <row r="1029" spans="1:11" x14ac:dyDescent="0.2">
      <c r="A1029" s="1" t="str">
        <f t="shared" ref="A1029:A1092" si="96">IF(B1029="","",B1029&amp;"|"&amp;C1029)</f>
        <v/>
      </c>
      <c r="B1029" s="21"/>
      <c r="C1029" s="22" t="str">
        <f>IF(B1029="","",COUNTIF(INDEX($B:$B,5):B1029,B1029))</f>
        <v/>
      </c>
      <c r="D1029" s="21"/>
      <c r="E1029" s="13" t="str">
        <f t="shared" ref="E1029:E1092" si="97">IF(D1029="","",IFERROR(VLOOKUP(D1029,Catalog,2,FALSE),""))</f>
        <v/>
      </c>
      <c r="F1029" s="22" t="str">
        <f t="shared" ref="F1029:F1092" si="98">IF(D1029="","",IFERROR(VLOOKUP(D1029,Catalog,3,FALSE),""))</f>
        <v/>
      </c>
      <c r="G1029" s="14"/>
      <c r="H1029" s="15" t="str">
        <f t="shared" ref="H1029:H1092" si="99">IF(D1029="","",IFERROR(VLOOKUP(D1029,Catalog,4,FALSE),""))</f>
        <v/>
      </c>
      <c r="I1029" s="23" t="str">
        <f t="shared" ref="I1029:I1092" si="100">IF(OR(N(G1029)=0,N(H1029)=0),"",ROUND(G1029*H1029,2))</f>
        <v/>
      </c>
      <c r="J1029" s="13" t="str">
        <f t="shared" ref="J1029:J1092" si="101">IF(D1029="","",IFERROR(VLOOKUP(D1029,Catalog,5,FALSE),""))</f>
        <v/>
      </c>
      <c r="K1029" s="24" t="str">
        <f>IF(B1029="","",TRIM(IF(COUNTIF('Registru borderouri'!$B$5:$B$504,B1029)=0,"Borderou inexistent în registru. ","")&amp;IF(AND(D1029&lt;&gt;"",E1029=""),"Cod necunoscut. ","")&amp;IF(N(G1029)&lt;=0,"Lipsește cantitatea. ","")&amp;IF(AND(J1029&lt;&gt;"",COUNTIF('Registru borderouri'!$B$5:$B$504,B1029)&gt;0),IF(J1029&lt;&gt;INDEX('Registru borderouri'!$H$5:$H$504,MATCH(B1029,'Registru borderouri'!$B$5:$B$504,0)),"Produs de alt tip decât borderoul. ",""),"")))</f>
        <v/>
      </c>
    </row>
    <row r="1030" spans="1:11" x14ac:dyDescent="0.2">
      <c r="A1030" s="1" t="str">
        <f t="shared" si="96"/>
        <v/>
      </c>
      <c r="B1030" s="21"/>
      <c r="C1030" s="22" t="str">
        <f>IF(B1030="","",COUNTIF(INDEX($B:$B,5):B1030,B1030))</f>
        <v/>
      </c>
      <c r="D1030" s="21"/>
      <c r="E1030" s="13" t="str">
        <f t="shared" si="97"/>
        <v/>
      </c>
      <c r="F1030" s="22" t="str">
        <f t="shared" si="98"/>
        <v/>
      </c>
      <c r="G1030" s="14"/>
      <c r="H1030" s="15" t="str">
        <f t="shared" si="99"/>
        <v/>
      </c>
      <c r="I1030" s="23" t="str">
        <f t="shared" si="100"/>
        <v/>
      </c>
      <c r="J1030" s="13" t="str">
        <f t="shared" si="101"/>
        <v/>
      </c>
      <c r="K1030" s="24" t="str">
        <f>IF(B1030="","",TRIM(IF(COUNTIF('Registru borderouri'!$B$5:$B$504,B1030)=0,"Borderou inexistent în registru. ","")&amp;IF(AND(D1030&lt;&gt;"",E1030=""),"Cod necunoscut. ","")&amp;IF(N(G1030)&lt;=0,"Lipsește cantitatea. ","")&amp;IF(AND(J1030&lt;&gt;"",COUNTIF('Registru borderouri'!$B$5:$B$504,B1030)&gt;0),IF(J1030&lt;&gt;INDEX('Registru borderouri'!$H$5:$H$504,MATCH(B1030,'Registru borderouri'!$B$5:$B$504,0)),"Produs de alt tip decât borderoul. ",""),"")))</f>
        <v/>
      </c>
    </row>
    <row r="1031" spans="1:11" x14ac:dyDescent="0.2">
      <c r="A1031" s="1" t="str">
        <f t="shared" si="96"/>
        <v/>
      </c>
      <c r="B1031" s="21"/>
      <c r="C1031" s="22" t="str">
        <f>IF(B1031="","",COUNTIF(INDEX($B:$B,5):B1031,B1031))</f>
        <v/>
      </c>
      <c r="D1031" s="21"/>
      <c r="E1031" s="13" t="str">
        <f t="shared" si="97"/>
        <v/>
      </c>
      <c r="F1031" s="22" t="str">
        <f t="shared" si="98"/>
        <v/>
      </c>
      <c r="G1031" s="14"/>
      <c r="H1031" s="15" t="str">
        <f t="shared" si="99"/>
        <v/>
      </c>
      <c r="I1031" s="23" t="str">
        <f t="shared" si="100"/>
        <v/>
      </c>
      <c r="J1031" s="13" t="str">
        <f t="shared" si="101"/>
        <v/>
      </c>
      <c r="K1031" s="24" t="str">
        <f>IF(B1031="","",TRIM(IF(COUNTIF('Registru borderouri'!$B$5:$B$504,B1031)=0,"Borderou inexistent în registru. ","")&amp;IF(AND(D1031&lt;&gt;"",E1031=""),"Cod necunoscut. ","")&amp;IF(N(G1031)&lt;=0,"Lipsește cantitatea. ","")&amp;IF(AND(J1031&lt;&gt;"",COUNTIF('Registru borderouri'!$B$5:$B$504,B1031)&gt;0),IF(J1031&lt;&gt;INDEX('Registru borderouri'!$H$5:$H$504,MATCH(B1031,'Registru borderouri'!$B$5:$B$504,0)),"Produs de alt tip decât borderoul. ",""),"")))</f>
        <v/>
      </c>
    </row>
    <row r="1032" spans="1:11" x14ac:dyDescent="0.2">
      <c r="A1032" s="1" t="str">
        <f t="shared" si="96"/>
        <v/>
      </c>
      <c r="B1032" s="21"/>
      <c r="C1032" s="22" t="str">
        <f>IF(B1032="","",COUNTIF(INDEX($B:$B,5):B1032,B1032))</f>
        <v/>
      </c>
      <c r="D1032" s="21"/>
      <c r="E1032" s="13" t="str">
        <f t="shared" si="97"/>
        <v/>
      </c>
      <c r="F1032" s="22" t="str">
        <f t="shared" si="98"/>
        <v/>
      </c>
      <c r="G1032" s="14"/>
      <c r="H1032" s="15" t="str">
        <f t="shared" si="99"/>
        <v/>
      </c>
      <c r="I1032" s="23" t="str">
        <f t="shared" si="100"/>
        <v/>
      </c>
      <c r="J1032" s="13" t="str">
        <f t="shared" si="101"/>
        <v/>
      </c>
      <c r="K1032" s="24" t="str">
        <f>IF(B1032="","",TRIM(IF(COUNTIF('Registru borderouri'!$B$5:$B$504,B1032)=0,"Borderou inexistent în registru. ","")&amp;IF(AND(D1032&lt;&gt;"",E1032=""),"Cod necunoscut. ","")&amp;IF(N(G1032)&lt;=0,"Lipsește cantitatea. ","")&amp;IF(AND(J1032&lt;&gt;"",COUNTIF('Registru borderouri'!$B$5:$B$504,B1032)&gt;0),IF(J1032&lt;&gt;INDEX('Registru borderouri'!$H$5:$H$504,MATCH(B1032,'Registru borderouri'!$B$5:$B$504,0)),"Produs de alt tip decât borderoul. ",""),"")))</f>
        <v/>
      </c>
    </row>
    <row r="1033" spans="1:11" x14ac:dyDescent="0.2">
      <c r="A1033" s="1" t="str">
        <f t="shared" si="96"/>
        <v/>
      </c>
      <c r="B1033" s="21"/>
      <c r="C1033" s="22" t="str">
        <f>IF(B1033="","",COUNTIF(INDEX($B:$B,5):B1033,B1033))</f>
        <v/>
      </c>
      <c r="D1033" s="21"/>
      <c r="E1033" s="13" t="str">
        <f t="shared" si="97"/>
        <v/>
      </c>
      <c r="F1033" s="22" t="str">
        <f t="shared" si="98"/>
        <v/>
      </c>
      <c r="G1033" s="14"/>
      <c r="H1033" s="15" t="str">
        <f t="shared" si="99"/>
        <v/>
      </c>
      <c r="I1033" s="23" t="str">
        <f t="shared" si="100"/>
        <v/>
      </c>
      <c r="J1033" s="13" t="str">
        <f t="shared" si="101"/>
        <v/>
      </c>
      <c r="K1033" s="24" t="str">
        <f>IF(B1033="","",TRIM(IF(COUNTIF('Registru borderouri'!$B$5:$B$504,B1033)=0,"Borderou inexistent în registru. ","")&amp;IF(AND(D1033&lt;&gt;"",E1033=""),"Cod necunoscut. ","")&amp;IF(N(G1033)&lt;=0,"Lipsește cantitatea. ","")&amp;IF(AND(J1033&lt;&gt;"",COUNTIF('Registru borderouri'!$B$5:$B$504,B1033)&gt;0),IF(J1033&lt;&gt;INDEX('Registru borderouri'!$H$5:$H$504,MATCH(B1033,'Registru borderouri'!$B$5:$B$504,0)),"Produs de alt tip decât borderoul. ",""),"")))</f>
        <v/>
      </c>
    </row>
    <row r="1034" spans="1:11" x14ac:dyDescent="0.2">
      <c r="A1034" s="1" t="str">
        <f t="shared" si="96"/>
        <v/>
      </c>
      <c r="B1034" s="21"/>
      <c r="C1034" s="22" t="str">
        <f>IF(B1034="","",COUNTIF(INDEX($B:$B,5):B1034,B1034))</f>
        <v/>
      </c>
      <c r="D1034" s="21"/>
      <c r="E1034" s="13" t="str">
        <f t="shared" si="97"/>
        <v/>
      </c>
      <c r="F1034" s="22" t="str">
        <f t="shared" si="98"/>
        <v/>
      </c>
      <c r="G1034" s="14"/>
      <c r="H1034" s="15" t="str">
        <f t="shared" si="99"/>
        <v/>
      </c>
      <c r="I1034" s="23" t="str">
        <f t="shared" si="100"/>
        <v/>
      </c>
      <c r="J1034" s="13" t="str">
        <f t="shared" si="101"/>
        <v/>
      </c>
      <c r="K1034" s="24" t="str">
        <f>IF(B1034="","",TRIM(IF(COUNTIF('Registru borderouri'!$B$5:$B$504,B1034)=0,"Borderou inexistent în registru. ","")&amp;IF(AND(D1034&lt;&gt;"",E1034=""),"Cod necunoscut. ","")&amp;IF(N(G1034)&lt;=0,"Lipsește cantitatea. ","")&amp;IF(AND(J1034&lt;&gt;"",COUNTIF('Registru borderouri'!$B$5:$B$504,B1034)&gt;0),IF(J1034&lt;&gt;INDEX('Registru borderouri'!$H$5:$H$504,MATCH(B1034,'Registru borderouri'!$B$5:$B$504,0)),"Produs de alt tip decât borderoul. ",""),"")))</f>
        <v/>
      </c>
    </row>
    <row r="1035" spans="1:11" x14ac:dyDescent="0.2">
      <c r="A1035" s="1" t="str">
        <f t="shared" si="96"/>
        <v/>
      </c>
      <c r="B1035" s="21"/>
      <c r="C1035" s="22" t="str">
        <f>IF(B1035="","",COUNTIF(INDEX($B:$B,5):B1035,B1035))</f>
        <v/>
      </c>
      <c r="D1035" s="21"/>
      <c r="E1035" s="13" t="str">
        <f t="shared" si="97"/>
        <v/>
      </c>
      <c r="F1035" s="22" t="str">
        <f t="shared" si="98"/>
        <v/>
      </c>
      <c r="G1035" s="14"/>
      <c r="H1035" s="15" t="str">
        <f t="shared" si="99"/>
        <v/>
      </c>
      <c r="I1035" s="23" t="str">
        <f t="shared" si="100"/>
        <v/>
      </c>
      <c r="J1035" s="13" t="str">
        <f t="shared" si="101"/>
        <v/>
      </c>
      <c r="K1035" s="24" t="str">
        <f>IF(B1035="","",TRIM(IF(COUNTIF('Registru borderouri'!$B$5:$B$504,B1035)=0,"Borderou inexistent în registru. ","")&amp;IF(AND(D1035&lt;&gt;"",E1035=""),"Cod necunoscut. ","")&amp;IF(N(G1035)&lt;=0,"Lipsește cantitatea. ","")&amp;IF(AND(J1035&lt;&gt;"",COUNTIF('Registru borderouri'!$B$5:$B$504,B1035)&gt;0),IF(J1035&lt;&gt;INDEX('Registru borderouri'!$H$5:$H$504,MATCH(B1035,'Registru borderouri'!$B$5:$B$504,0)),"Produs de alt tip decât borderoul. ",""),"")))</f>
        <v/>
      </c>
    </row>
    <row r="1036" spans="1:11" x14ac:dyDescent="0.2">
      <c r="A1036" s="1" t="str">
        <f t="shared" si="96"/>
        <v/>
      </c>
      <c r="B1036" s="21"/>
      <c r="C1036" s="22" t="str">
        <f>IF(B1036="","",COUNTIF(INDEX($B:$B,5):B1036,B1036))</f>
        <v/>
      </c>
      <c r="D1036" s="21"/>
      <c r="E1036" s="13" t="str">
        <f t="shared" si="97"/>
        <v/>
      </c>
      <c r="F1036" s="22" t="str">
        <f t="shared" si="98"/>
        <v/>
      </c>
      <c r="G1036" s="14"/>
      <c r="H1036" s="15" t="str">
        <f t="shared" si="99"/>
        <v/>
      </c>
      <c r="I1036" s="23" t="str">
        <f t="shared" si="100"/>
        <v/>
      </c>
      <c r="J1036" s="13" t="str">
        <f t="shared" si="101"/>
        <v/>
      </c>
      <c r="K1036" s="24" t="str">
        <f>IF(B1036="","",TRIM(IF(COUNTIF('Registru borderouri'!$B$5:$B$504,B1036)=0,"Borderou inexistent în registru. ","")&amp;IF(AND(D1036&lt;&gt;"",E1036=""),"Cod necunoscut. ","")&amp;IF(N(G1036)&lt;=0,"Lipsește cantitatea. ","")&amp;IF(AND(J1036&lt;&gt;"",COUNTIF('Registru borderouri'!$B$5:$B$504,B1036)&gt;0),IF(J1036&lt;&gt;INDEX('Registru borderouri'!$H$5:$H$504,MATCH(B1036,'Registru borderouri'!$B$5:$B$504,0)),"Produs de alt tip decât borderoul. ",""),"")))</f>
        <v/>
      </c>
    </row>
    <row r="1037" spans="1:11" x14ac:dyDescent="0.2">
      <c r="A1037" s="1" t="str">
        <f t="shared" si="96"/>
        <v/>
      </c>
      <c r="B1037" s="21"/>
      <c r="C1037" s="22" t="str">
        <f>IF(B1037="","",COUNTIF(INDEX($B:$B,5):B1037,B1037))</f>
        <v/>
      </c>
      <c r="D1037" s="21"/>
      <c r="E1037" s="13" t="str">
        <f t="shared" si="97"/>
        <v/>
      </c>
      <c r="F1037" s="22" t="str">
        <f t="shared" si="98"/>
        <v/>
      </c>
      <c r="G1037" s="14"/>
      <c r="H1037" s="15" t="str">
        <f t="shared" si="99"/>
        <v/>
      </c>
      <c r="I1037" s="23" t="str">
        <f t="shared" si="100"/>
        <v/>
      </c>
      <c r="J1037" s="13" t="str">
        <f t="shared" si="101"/>
        <v/>
      </c>
      <c r="K1037" s="24" t="str">
        <f>IF(B1037="","",TRIM(IF(COUNTIF('Registru borderouri'!$B$5:$B$504,B1037)=0,"Borderou inexistent în registru. ","")&amp;IF(AND(D1037&lt;&gt;"",E1037=""),"Cod necunoscut. ","")&amp;IF(N(G1037)&lt;=0,"Lipsește cantitatea. ","")&amp;IF(AND(J1037&lt;&gt;"",COUNTIF('Registru borderouri'!$B$5:$B$504,B1037)&gt;0),IF(J1037&lt;&gt;INDEX('Registru borderouri'!$H$5:$H$504,MATCH(B1037,'Registru borderouri'!$B$5:$B$504,0)),"Produs de alt tip decât borderoul. ",""),"")))</f>
        <v/>
      </c>
    </row>
    <row r="1038" spans="1:11" x14ac:dyDescent="0.2">
      <c r="A1038" s="1" t="str">
        <f t="shared" si="96"/>
        <v/>
      </c>
      <c r="B1038" s="21"/>
      <c r="C1038" s="22" t="str">
        <f>IF(B1038="","",COUNTIF(INDEX($B:$B,5):B1038,B1038))</f>
        <v/>
      </c>
      <c r="D1038" s="21"/>
      <c r="E1038" s="13" t="str">
        <f t="shared" si="97"/>
        <v/>
      </c>
      <c r="F1038" s="22" t="str">
        <f t="shared" si="98"/>
        <v/>
      </c>
      <c r="G1038" s="14"/>
      <c r="H1038" s="15" t="str">
        <f t="shared" si="99"/>
        <v/>
      </c>
      <c r="I1038" s="23" t="str">
        <f t="shared" si="100"/>
        <v/>
      </c>
      <c r="J1038" s="13" t="str">
        <f t="shared" si="101"/>
        <v/>
      </c>
      <c r="K1038" s="24" t="str">
        <f>IF(B1038="","",TRIM(IF(COUNTIF('Registru borderouri'!$B$5:$B$504,B1038)=0,"Borderou inexistent în registru. ","")&amp;IF(AND(D1038&lt;&gt;"",E1038=""),"Cod necunoscut. ","")&amp;IF(N(G1038)&lt;=0,"Lipsește cantitatea. ","")&amp;IF(AND(J1038&lt;&gt;"",COUNTIF('Registru borderouri'!$B$5:$B$504,B1038)&gt;0),IF(J1038&lt;&gt;INDEX('Registru borderouri'!$H$5:$H$504,MATCH(B1038,'Registru borderouri'!$B$5:$B$504,0)),"Produs de alt tip decât borderoul. ",""),"")))</f>
        <v/>
      </c>
    </row>
    <row r="1039" spans="1:11" x14ac:dyDescent="0.2">
      <c r="A1039" s="1" t="str">
        <f t="shared" si="96"/>
        <v/>
      </c>
      <c r="B1039" s="21"/>
      <c r="C1039" s="22" t="str">
        <f>IF(B1039="","",COUNTIF(INDEX($B:$B,5):B1039,B1039))</f>
        <v/>
      </c>
      <c r="D1039" s="21"/>
      <c r="E1039" s="13" t="str">
        <f t="shared" si="97"/>
        <v/>
      </c>
      <c r="F1039" s="22" t="str">
        <f t="shared" si="98"/>
        <v/>
      </c>
      <c r="G1039" s="14"/>
      <c r="H1039" s="15" t="str">
        <f t="shared" si="99"/>
        <v/>
      </c>
      <c r="I1039" s="23" t="str">
        <f t="shared" si="100"/>
        <v/>
      </c>
      <c r="J1039" s="13" t="str">
        <f t="shared" si="101"/>
        <v/>
      </c>
      <c r="K1039" s="24" t="str">
        <f>IF(B1039="","",TRIM(IF(COUNTIF('Registru borderouri'!$B$5:$B$504,B1039)=0,"Borderou inexistent în registru. ","")&amp;IF(AND(D1039&lt;&gt;"",E1039=""),"Cod necunoscut. ","")&amp;IF(N(G1039)&lt;=0,"Lipsește cantitatea. ","")&amp;IF(AND(J1039&lt;&gt;"",COUNTIF('Registru borderouri'!$B$5:$B$504,B1039)&gt;0),IF(J1039&lt;&gt;INDEX('Registru borderouri'!$H$5:$H$504,MATCH(B1039,'Registru borderouri'!$B$5:$B$504,0)),"Produs de alt tip decât borderoul. ",""),"")))</f>
        <v/>
      </c>
    </row>
    <row r="1040" spans="1:11" x14ac:dyDescent="0.2">
      <c r="A1040" s="1" t="str">
        <f t="shared" si="96"/>
        <v/>
      </c>
      <c r="B1040" s="21"/>
      <c r="C1040" s="22" t="str">
        <f>IF(B1040="","",COUNTIF(INDEX($B:$B,5):B1040,B1040))</f>
        <v/>
      </c>
      <c r="D1040" s="21"/>
      <c r="E1040" s="13" t="str">
        <f t="shared" si="97"/>
        <v/>
      </c>
      <c r="F1040" s="22" t="str">
        <f t="shared" si="98"/>
        <v/>
      </c>
      <c r="G1040" s="14"/>
      <c r="H1040" s="15" t="str">
        <f t="shared" si="99"/>
        <v/>
      </c>
      <c r="I1040" s="23" t="str">
        <f t="shared" si="100"/>
        <v/>
      </c>
      <c r="J1040" s="13" t="str">
        <f t="shared" si="101"/>
        <v/>
      </c>
      <c r="K1040" s="24" t="str">
        <f>IF(B1040="","",TRIM(IF(COUNTIF('Registru borderouri'!$B$5:$B$504,B1040)=0,"Borderou inexistent în registru. ","")&amp;IF(AND(D1040&lt;&gt;"",E1040=""),"Cod necunoscut. ","")&amp;IF(N(G1040)&lt;=0,"Lipsește cantitatea. ","")&amp;IF(AND(J1040&lt;&gt;"",COUNTIF('Registru borderouri'!$B$5:$B$504,B1040)&gt;0),IF(J1040&lt;&gt;INDEX('Registru borderouri'!$H$5:$H$504,MATCH(B1040,'Registru borderouri'!$B$5:$B$504,0)),"Produs de alt tip decât borderoul. ",""),"")))</f>
        <v/>
      </c>
    </row>
    <row r="1041" spans="1:11" x14ac:dyDescent="0.2">
      <c r="A1041" s="1" t="str">
        <f t="shared" si="96"/>
        <v/>
      </c>
      <c r="B1041" s="21"/>
      <c r="C1041" s="22" t="str">
        <f>IF(B1041="","",COUNTIF(INDEX($B:$B,5):B1041,B1041))</f>
        <v/>
      </c>
      <c r="D1041" s="21"/>
      <c r="E1041" s="13" t="str">
        <f t="shared" si="97"/>
        <v/>
      </c>
      <c r="F1041" s="22" t="str">
        <f t="shared" si="98"/>
        <v/>
      </c>
      <c r="G1041" s="14"/>
      <c r="H1041" s="15" t="str">
        <f t="shared" si="99"/>
        <v/>
      </c>
      <c r="I1041" s="23" t="str">
        <f t="shared" si="100"/>
        <v/>
      </c>
      <c r="J1041" s="13" t="str">
        <f t="shared" si="101"/>
        <v/>
      </c>
      <c r="K1041" s="24" t="str">
        <f>IF(B1041="","",TRIM(IF(COUNTIF('Registru borderouri'!$B$5:$B$504,B1041)=0,"Borderou inexistent în registru. ","")&amp;IF(AND(D1041&lt;&gt;"",E1041=""),"Cod necunoscut. ","")&amp;IF(N(G1041)&lt;=0,"Lipsește cantitatea. ","")&amp;IF(AND(J1041&lt;&gt;"",COUNTIF('Registru borderouri'!$B$5:$B$504,B1041)&gt;0),IF(J1041&lt;&gt;INDEX('Registru borderouri'!$H$5:$H$504,MATCH(B1041,'Registru borderouri'!$B$5:$B$504,0)),"Produs de alt tip decât borderoul. ",""),"")))</f>
        <v/>
      </c>
    </row>
    <row r="1042" spans="1:11" x14ac:dyDescent="0.2">
      <c r="A1042" s="1" t="str">
        <f t="shared" si="96"/>
        <v/>
      </c>
      <c r="B1042" s="21"/>
      <c r="C1042" s="22" t="str">
        <f>IF(B1042="","",COUNTIF(INDEX($B:$B,5):B1042,B1042))</f>
        <v/>
      </c>
      <c r="D1042" s="21"/>
      <c r="E1042" s="13" t="str">
        <f t="shared" si="97"/>
        <v/>
      </c>
      <c r="F1042" s="22" t="str">
        <f t="shared" si="98"/>
        <v/>
      </c>
      <c r="G1042" s="14"/>
      <c r="H1042" s="15" t="str">
        <f t="shared" si="99"/>
        <v/>
      </c>
      <c r="I1042" s="23" t="str">
        <f t="shared" si="100"/>
        <v/>
      </c>
      <c r="J1042" s="13" t="str">
        <f t="shared" si="101"/>
        <v/>
      </c>
      <c r="K1042" s="24" t="str">
        <f>IF(B1042="","",TRIM(IF(COUNTIF('Registru borderouri'!$B$5:$B$504,B1042)=0,"Borderou inexistent în registru. ","")&amp;IF(AND(D1042&lt;&gt;"",E1042=""),"Cod necunoscut. ","")&amp;IF(N(G1042)&lt;=0,"Lipsește cantitatea. ","")&amp;IF(AND(J1042&lt;&gt;"",COUNTIF('Registru borderouri'!$B$5:$B$504,B1042)&gt;0),IF(J1042&lt;&gt;INDEX('Registru borderouri'!$H$5:$H$504,MATCH(B1042,'Registru borderouri'!$B$5:$B$504,0)),"Produs de alt tip decât borderoul. ",""),"")))</f>
        <v/>
      </c>
    </row>
    <row r="1043" spans="1:11" x14ac:dyDescent="0.2">
      <c r="A1043" s="1" t="str">
        <f t="shared" si="96"/>
        <v/>
      </c>
      <c r="B1043" s="21"/>
      <c r="C1043" s="22" t="str">
        <f>IF(B1043="","",COUNTIF(INDEX($B:$B,5):B1043,B1043))</f>
        <v/>
      </c>
      <c r="D1043" s="21"/>
      <c r="E1043" s="13" t="str">
        <f t="shared" si="97"/>
        <v/>
      </c>
      <c r="F1043" s="22" t="str">
        <f t="shared" si="98"/>
        <v/>
      </c>
      <c r="G1043" s="14"/>
      <c r="H1043" s="15" t="str">
        <f t="shared" si="99"/>
        <v/>
      </c>
      <c r="I1043" s="23" t="str">
        <f t="shared" si="100"/>
        <v/>
      </c>
      <c r="J1043" s="13" t="str">
        <f t="shared" si="101"/>
        <v/>
      </c>
      <c r="K1043" s="24" t="str">
        <f>IF(B1043="","",TRIM(IF(COUNTIF('Registru borderouri'!$B$5:$B$504,B1043)=0,"Borderou inexistent în registru. ","")&amp;IF(AND(D1043&lt;&gt;"",E1043=""),"Cod necunoscut. ","")&amp;IF(N(G1043)&lt;=0,"Lipsește cantitatea. ","")&amp;IF(AND(J1043&lt;&gt;"",COUNTIF('Registru borderouri'!$B$5:$B$504,B1043)&gt;0),IF(J1043&lt;&gt;INDEX('Registru borderouri'!$H$5:$H$504,MATCH(B1043,'Registru borderouri'!$B$5:$B$504,0)),"Produs de alt tip decât borderoul. ",""),"")))</f>
        <v/>
      </c>
    </row>
    <row r="1044" spans="1:11" x14ac:dyDescent="0.2">
      <c r="A1044" s="1" t="str">
        <f t="shared" si="96"/>
        <v/>
      </c>
      <c r="B1044" s="21"/>
      <c r="C1044" s="22" t="str">
        <f>IF(B1044="","",COUNTIF(INDEX($B:$B,5):B1044,B1044))</f>
        <v/>
      </c>
      <c r="D1044" s="21"/>
      <c r="E1044" s="13" t="str">
        <f t="shared" si="97"/>
        <v/>
      </c>
      <c r="F1044" s="22" t="str">
        <f t="shared" si="98"/>
        <v/>
      </c>
      <c r="G1044" s="14"/>
      <c r="H1044" s="15" t="str">
        <f t="shared" si="99"/>
        <v/>
      </c>
      <c r="I1044" s="23" t="str">
        <f t="shared" si="100"/>
        <v/>
      </c>
      <c r="J1044" s="13" t="str">
        <f t="shared" si="101"/>
        <v/>
      </c>
      <c r="K1044" s="24" t="str">
        <f>IF(B1044="","",TRIM(IF(COUNTIF('Registru borderouri'!$B$5:$B$504,B1044)=0,"Borderou inexistent în registru. ","")&amp;IF(AND(D1044&lt;&gt;"",E1044=""),"Cod necunoscut. ","")&amp;IF(N(G1044)&lt;=0,"Lipsește cantitatea. ","")&amp;IF(AND(J1044&lt;&gt;"",COUNTIF('Registru borderouri'!$B$5:$B$504,B1044)&gt;0),IF(J1044&lt;&gt;INDEX('Registru borderouri'!$H$5:$H$504,MATCH(B1044,'Registru borderouri'!$B$5:$B$504,0)),"Produs de alt tip decât borderoul. ",""),"")))</f>
        <v/>
      </c>
    </row>
    <row r="1045" spans="1:11" x14ac:dyDescent="0.2">
      <c r="A1045" s="1" t="str">
        <f t="shared" si="96"/>
        <v/>
      </c>
      <c r="B1045" s="21"/>
      <c r="C1045" s="22" t="str">
        <f>IF(B1045="","",COUNTIF(INDEX($B:$B,5):B1045,B1045))</f>
        <v/>
      </c>
      <c r="D1045" s="21"/>
      <c r="E1045" s="13" t="str">
        <f t="shared" si="97"/>
        <v/>
      </c>
      <c r="F1045" s="22" t="str">
        <f t="shared" si="98"/>
        <v/>
      </c>
      <c r="G1045" s="14"/>
      <c r="H1045" s="15" t="str">
        <f t="shared" si="99"/>
        <v/>
      </c>
      <c r="I1045" s="23" t="str">
        <f t="shared" si="100"/>
        <v/>
      </c>
      <c r="J1045" s="13" t="str">
        <f t="shared" si="101"/>
        <v/>
      </c>
      <c r="K1045" s="24" t="str">
        <f>IF(B1045="","",TRIM(IF(COUNTIF('Registru borderouri'!$B$5:$B$504,B1045)=0,"Borderou inexistent în registru. ","")&amp;IF(AND(D1045&lt;&gt;"",E1045=""),"Cod necunoscut. ","")&amp;IF(N(G1045)&lt;=0,"Lipsește cantitatea. ","")&amp;IF(AND(J1045&lt;&gt;"",COUNTIF('Registru borderouri'!$B$5:$B$504,B1045)&gt;0),IF(J1045&lt;&gt;INDEX('Registru borderouri'!$H$5:$H$504,MATCH(B1045,'Registru borderouri'!$B$5:$B$504,0)),"Produs de alt tip decât borderoul. ",""),"")))</f>
        <v/>
      </c>
    </row>
    <row r="1046" spans="1:11" x14ac:dyDescent="0.2">
      <c r="A1046" s="1" t="str">
        <f t="shared" si="96"/>
        <v/>
      </c>
      <c r="B1046" s="21"/>
      <c r="C1046" s="22" t="str">
        <f>IF(B1046="","",COUNTIF(INDEX($B:$B,5):B1046,B1046))</f>
        <v/>
      </c>
      <c r="D1046" s="21"/>
      <c r="E1046" s="13" t="str">
        <f t="shared" si="97"/>
        <v/>
      </c>
      <c r="F1046" s="22" t="str">
        <f t="shared" si="98"/>
        <v/>
      </c>
      <c r="G1046" s="14"/>
      <c r="H1046" s="15" t="str">
        <f t="shared" si="99"/>
        <v/>
      </c>
      <c r="I1046" s="23" t="str">
        <f t="shared" si="100"/>
        <v/>
      </c>
      <c r="J1046" s="13" t="str">
        <f t="shared" si="101"/>
        <v/>
      </c>
      <c r="K1046" s="24" t="str">
        <f>IF(B1046="","",TRIM(IF(COUNTIF('Registru borderouri'!$B$5:$B$504,B1046)=0,"Borderou inexistent în registru. ","")&amp;IF(AND(D1046&lt;&gt;"",E1046=""),"Cod necunoscut. ","")&amp;IF(N(G1046)&lt;=0,"Lipsește cantitatea. ","")&amp;IF(AND(J1046&lt;&gt;"",COUNTIF('Registru borderouri'!$B$5:$B$504,B1046)&gt;0),IF(J1046&lt;&gt;INDEX('Registru borderouri'!$H$5:$H$504,MATCH(B1046,'Registru borderouri'!$B$5:$B$504,0)),"Produs de alt tip decât borderoul. ",""),"")))</f>
        <v/>
      </c>
    </row>
    <row r="1047" spans="1:11" x14ac:dyDescent="0.2">
      <c r="A1047" s="1" t="str">
        <f t="shared" si="96"/>
        <v/>
      </c>
      <c r="B1047" s="21"/>
      <c r="C1047" s="22" t="str">
        <f>IF(B1047="","",COUNTIF(INDEX($B:$B,5):B1047,B1047))</f>
        <v/>
      </c>
      <c r="D1047" s="21"/>
      <c r="E1047" s="13" t="str">
        <f t="shared" si="97"/>
        <v/>
      </c>
      <c r="F1047" s="22" t="str">
        <f t="shared" si="98"/>
        <v/>
      </c>
      <c r="G1047" s="14"/>
      <c r="H1047" s="15" t="str">
        <f t="shared" si="99"/>
        <v/>
      </c>
      <c r="I1047" s="23" t="str">
        <f t="shared" si="100"/>
        <v/>
      </c>
      <c r="J1047" s="13" t="str">
        <f t="shared" si="101"/>
        <v/>
      </c>
      <c r="K1047" s="24" t="str">
        <f>IF(B1047="","",TRIM(IF(COUNTIF('Registru borderouri'!$B$5:$B$504,B1047)=0,"Borderou inexistent în registru. ","")&amp;IF(AND(D1047&lt;&gt;"",E1047=""),"Cod necunoscut. ","")&amp;IF(N(G1047)&lt;=0,"Lipsește cantitatea. ","")&amp;IF(AND(J1047&lt;&gt;"",COUNTIF('Registru borderouri'!$B$5:$B$504,B1047)&gt;0),IF(J1047&lt;&gt;INDEX('Registru borderouri'!$H$5:$H$504,MATCH(B1047,'Registru borderouri'!$B$5:$B$504,0)),"Produs de alt tip decât borderoul. ",""),"")))</f>
        <v/>
      </c>
    </row>
    <row r="1048" spans="1:11" x14ac:dyDescent="0.2">
      <c r="A1048" s="1" t="str">
        <f t="shared" si="96"/>
        <v/>
      </c>
      <c r="B1048" s="21"/>
      <c r="C1048" s="22" t="str">
        <f>IF(B1048="","",COUNTIF(INDEX($B:$B,5):B1048,B1048))</f>
        <v/>
      </c>
      <c r="D1048" s="21"/>
      <c r="E1048" s="13" t="str">
        <f t="shared" si="97"/>
        <v/>
      </c>
      <c r="F1048" s="22" t="str">
        <f t="shared" si="98"/>
        <v/>
      </c>
      <c r="G1048" s="14"/>
      <c r="H1048" s="15" t="str">
        <f t="shared" si="99"/>
        <v/>
      </c>
      <c r="I1048" s="23" t="str">
        <f t="shared" si="100"/>
        <v/>
      </c>
      <c r="J1048" s="13" t="str">
        <f t="shared" si="101"/>
        <v/>
      </c>
      <c r="K1048" s="24" t="str">
        <f>IF(B1048="","",TRIM(IF(COUNTIF('Registru borderouri'!$B$5:$B$504,B1048)=0,"Borderou inexistent în registru. ","")&amp;IF(AND(D1048&lt;&gt;"",E1048=""),"Cod necunoscut. ","")&amp;IF(N(G1048)&lt;=0,"Lipsește cantitatea. ","")&amp;IF(AND(J1048&lt;&gt;"",COUNTIF('Registru borderouri'!$B$5:$B$504,B1048)&gt;0),IF(J1048&lt;&gt;INDEX('Registru borderouri'!$H$5:$H$504,MATCH(B1048,'Registru borderouri'!$B$5:$B$504,0)),"Produs de alt tip decât borderoul. ",""),"")))</f>
        <v/>
      </c>
    </row>
    <row r="1049" spans="1:11" x14ac:dyDescent="0.2">
      <c r="A1049" s="1" t="str">
        <f t="shared" si="96"/>
        <v/>
      </c>
      <c r="B1049" s="21"/>
      <c r="C1049" s="22" t="str">
        <f>IF(B1049="","",COUNTIF(INDEX($B:$B,5):B1049,B1049))</f>
        <v/>
      </c>
      <c r="D1049" s="21"/>
      <c r="E1049" s="13" t="str">
        <f t="shared" si="97"/>
        <v/>
      </c>
      <c r="F1049" s="22" t="str">
        <f t="shared" si="98"/>
        <v/>
      </c>
      <c r="G1049" s="14"/>
      <c r="H1049" s="15" t="str">
        <f t="shared" si="99"/>
        <v/>
      </c>
      <c r="I1049" s="23" t="str">
        <f t="shared" si="100"/>
        <v/>
      </c>
      <c r="J1049" s="13" t="str">
        <f t="shared" si="101"/>
        <v/>
      </c>
      <c r="K1049" s="24" t="str">
        <f>IF(B1049="","",TRIM(IF(COUNTIF('Registru borderouri'!$B$5:$B$504,B1049)=0,"Borderou inexistent în registru. ","")&amp;IF(AND(D1049&lt;&gt;"",E1049=""),"Cod necunoscut. ","")&amp;IF(N(G1049)&lt;=0,"Lipsește cantitatea. ","")&amp;IF(AND(J1049&lt;&gt;"",COUNTIF('Registru borderouri'!$B$5:$B$504,B1049)&gt;0),IF(J1049&lt;&gt;INDEX('Registru borderouri'!$H$5:$H$504,MATCH(B1049,'Registru borderouri'!$B$5:$B$504,0)),"Produs de alt tip decât borderoul. ",""),"")))</f>
        <v/>
      </c>
    </row>
    <row r="1050" spans="1:11" x14ac:dyDescent="0.2">
      <c r="A1050" s="1" t="str">
        <f t="shared" si="96"/>
        <v/>
      </c>
      <c r="B1050" s="21"/>
      <c r="C1050" s="22" t="str">
        <f>IF(B1050="","",COUNTIF(INDEX($B:$B,5):B1050,B1050))</f>
        <v/>
      </c>
      <c r="D1050" s="21"/>
      <c r="E1050" s="13" t="str">
        <f t="shared" si="97"/>
        <v/>
      </c>
      <c r="F1050" s="22" t="str">
        <f t="shared" si="98"/>
        <v/>
      </c>
      <c r="G1050" s="14"/>
      <c r="H1050" s="15" t="str">
        <f t="shared" si="99"/>
        <v/>
      </c>
      <c r="I1050" s="23" t="str">
        <f t="shared" si="100"/>
        <v/>
      </c>
      <c r="J1050" s="13" t="str">
        <f t="shared" si="101"/>
        <v/>
      </c>
      <c r="K1050" s="24" t="str">
        <f>IF(B1050="","",TRIM(IF(COUNTIF('Registru borderouri'!$B$5:$B$504,B1050)=0,"Borderou inexistent în registru. ","")&amp;IF(AND(D1050&lt;&gt;"",E1050=""),"Cod necunoscut. ","")&amp;IF(N(G1050)&lt;=0,"Lipsește cantitatea. ","")&amp;IF(AND(J1050&lt;&gt;"",COUNTIF('Registru borderouri'!$B$5:$B$504,B1050)&gt;0),IF(J1050&lt;&gt;INDEX('Registru borderouri'!$H$5:$H$504,MATCH(B1050,'Registru borderouri'!$B$5:$B$504,0)),"Produs de alt tip decât borderoul. ",""),"")))</f>
        <v/>
      </c>
    </row>
    <row r="1051" spans="1:11" x14ac:dyDescent="0.2">
      <c r="A1051" s="1" t="str">
        <f t="shared" si="96"/>
        <v/>
      </c>
      <c r="B1051" s="21"/>
      <c r="C1051" s="22" t="str">
        <f>IF(B1051="","",COUNTIF(INDEX($B:$B,5):B1051,B1051))</f>
        <v/>
      </c>
      <c r="D1051" s="21"/>
      <c r="E1051" s="13" t="str">
        <f t="shared" si="97"/>
        <v/>
      </c>
      <c r="F1051" s="22" t="str">
        <f t="shared" si="98"/>
        <v/>
      </c>
      <c r="G1051" s="14"/>
      <c r="H1051" s="15" t="str">
        <f t="shared" si="99"/>
        <v/>
      </c>
      <c r="I1051" s="23" t="str">
        <f t="shared" si="100"/>
        <v/>
      </c>
      <c r="J1051" s="13" t="str">
        <f t="shared" si="101"/>
        <v/>
      </c>
      <c r="K1051" s="24" t="str">
        <f>IF(B1051="","",TRIM(IF(COUNTIF('Registru borderouri'!$B$5:$B$504,B1051)=0,"Borderou inexistent în registru. ","")&amp;IF(AND(D1051&lt;&gt;"",E1051=""),"Cod necunoscut. ","")&amp;IF(N(G1051)&lt;=0,"Lipsește cantitatea. ","")&amp;IF(AND(J1051&lt;&gt;"",COUNTIF('Registru borderouri'!$B$5:$B$504,B1051)&gt;0),IF(J1051&lt;&gt;INDEX('Registru borderouri'!$H$5:$H$504,MATCH(B1051,'Registru borderouri'!$B$5:$B$504,0)),"Produs de alt tip decât borderoul. ",""),"")))</f>
        <v/>
      </c>
    </row>
    <row r="1052" spans="1:11" x14ac:dyDescent="0.2">
      <c r="A1052" s="1" t="str">
        <f t="shared" si="96"/>
        <v/>
      </c>
      <c r="B1052" s="21"/>
      <c r="C1052" s="22" t="str">
        <f>IF(B1052="","",COUNTIF(INDEX($B:$B,5):B1052,B1052))</f>
        <v/>
      </c>
      <c r="D1052" s="21"/>
      <c r="E1052" s="13" t="str">
        <f t="shared" si="97"/>
        <v/>
      </c>
      <c r="F1052" s="22" t="str">
        <f t="shared" si="98"/>
        <v/>
      </c>
      <c r="G1052" s="14"/>
      <c r="H1052" s="15" t="str">
        <f t="shared" si="99"/>
        <v/>
      </c>
      <c r="I1052" s="23" t="str">
        <f t="shared" si="100"/>
        <v/>
      </c>
      <c r="J1052" s="13" t="str">
        <f t="shared" si="101"/>
        <v/>
      </c>
      <c r="K1052" s="24" t="str">
        <f>IF(B1052="","",TRIM(IF(COUNTIF('Registru borderouri'!$B$5:$B$504,B1052)=0,"Borderou inexistent în registru. ","")&amp;IF(AND(D1052&lt;&gt;"",E1052=""),"Cod necunoscut. ","")&amp;IF(N(G1052)&lt;=0,"Lipsește cantitatea. ","")&amp;IF(AND(J1052&lt;&gt;"",COUNTIF('Registru borderouri'!$B$5:$B$504,B1052)&gt;0),IF(J1052&lt;&gt;INDEX('Registru borderouri'!$H$5:$H$504,MATCH(B1052,'Registru borderouri'!$B$5:$B$504,0)),"Produs de alt tip decât borderoul. ",""),"")))</f>
        <v/>
      </c>
    </row>
    <row r="1053" spans="1:11" x14ac:dyDescent="0.2">
      <c r="A1053" s="1" t="str">
        <f t="shared" si="96"/>
        <v/>
      </c>
      <c r="B1053" s="21"/>
      <c r="C1053" s="22" t="str">
        <f>IF(B1053="","",COUNTIF(INDEX($B:$B,5):B1053,B1053))</f>
        <v/>
      </c>
      <c r="D1053" s="21"/>
      <c r="E1053" s="13" t="str">
        <f t="shared" si="97"/>
        <v/>
      </c>
      <c r="F1053" s="22" t="str">
        <f t="shared" si="98"/>
        <v/>
      </c>
      <c r="G1053" s="14"/>
      <c r="H1053" s="15" t="str">
        <f t="shared" si="99"/>
        <v/>
      </c>
      <c r="I1053" s="23" t="str">
        <f t="shared" si="100"/>
        <v/>
      </c>
      <c r="J1053" s="13" t="str">
        <f t="shared" si="101"/>
        <v/>
      </c>
      <c r="K1053" s="24" t="str">
        <f>IF(B1053="","",TRIM(IF(COUNTIF('Registru borderouri'!$B$5:$B$504,B1053)=0,"Borderou inexistent în registru. ","")&amp;IF(AND(D1053&lt;&gt;"",E1053=""),"Cod necunoscut. ","")&amp;IF(N(G1053)&lt;=0,"Lipsește cantitatea. ","")&amp;IF(AND(J1053&lt;&gt;"",COUNTIF('Registru borderouri'!$B$5:$B$504,B1053)&gt;0),IF(J1053&lt;&gt;INDEX('Registru borderouri'!$H$5:$H$504,MATCH(B1053,'Registru borderouri'!$B$5:$B$504,0)),"Produs de alt tip decât borderoul. ",""),"")))</f>
        <v/>
      </c>
    </row>
    <row r="1054" spans="1:11" x14ac:dyDescent="0.2">
      <c r="A1054" s="1" t="str">
        <f t="shared" si="96"/>
        <v/>
      </c>
      <c r="B1054" s="21"/>
      <c r="C1054" s="22" t="str">
        <f>IF(B1054="","",COUNTIF(INDEX($B:$B,5):B1054,B1054))</f>
        <v/>
      </c>
      <c r="D1054" s="21"/>
      <c r="E1054" s="13" t="str">
        <f t="shared" si="97"/>
        <v/>
      </c>
      <c r="F1054" s="22" t="str">
        <f t="shared" si="98"/>
        <v/>
      </c>
      <c r="G1054" s="14"/>
      <c r="H1054" s="15" t="str">
        <f t="shared" si="99"/>
        <v/>
      </c>
      <c r="I1054" s="23" t="str">
        <f t="shared" si="100"/>
        <v/>
      </c>
      <c r="J1054" s="13" t="str">
        <f t="shared" si="101"/>
        <v/>
      </c>
      <c r="K1054" s="24" t="str">
        <f>IF(B1054="","",TRIM(IF(COUNTIF('Registru borderouri'!$B$5:$B$504,B1054)=0,"Borderou inexistent în registru. ","")&amp;IF(AND(D1054&lt;&gt;"",E1054=""),"Cod necunoscut. ","")&amp;IF(N(G1054)&lt;=0,"Lipsește cantitatea. ","")&amp;IF(AND(J1054&lt;&gt;"",COUNTIF('Registru borderouri'!$B$5:$B$504,B1054)&gt;0),IF(J1054&lt;&gt;INDEX('Registru borderouri'!$H$5:$H$504,MATCH(B1054,'Registru borderouri'!$B$5:$B$504,0)),"Produs de alt tip decât borderoul. ",""),"")))</f>
        <v/>
      </c>
    </row>
    <row r="1055" spans="1:11" x14ac:dyDescent="0.2">
      <c r="A1055" s="1" t="str">
        <f t="shared" si="96"/>
        <v/>
      </c>
      <c r="B1055" s="21"/>
      <c r="C1055" s="22" t="str">
        <f>IF(B1055="","",COUNTIF(INDEX($B:$B,5):B1055,B1055))</f>
        <v/>
      </c>
      <c r="D1055" s="21"/>
      <c r="E1055" s="13" t="str">
        <f t="shared" si="97"/>
        <v/>
      </c>
      <c r="F1055" s="22" t="str">
        <f t="shared" si="98"/>
        <v/>
      </c>
      <c r="G1055" s="14"/>
      <c r="H1055" s="15" t="str">
        <f t="shared" si="99"/>
        <v/>
      </c>
      <c r="I1055" s="23" t="str">
        <f t="shared" si="100"/>
        <v/>
      </c>
      <c r="J1055" s="13" t="str">
        <f t="shared" si="101"/>
        <v/>
      </c>
      <c r="K1055" s="24" t="str">
        <f>IF(B1055="","",TRIM(IF(COUNTIF('Registru borderouri'!$B$5:$B$504,B1055)=0,"Borderou inexistent în registru. ","")&amp;IF(AND(D1055&lt;&gt;"",E1055=""),"Cod necunoscut. ","")&amp;IF(N(G1055)&lt;=0,"Lipsește cantitatea. ","")&amp;IF(AND(J1055&lt;&gt;"",COUNTIF('Registru borderouri'!$B$5:$B$504,B1055)&gt;0),IF(J1055&lt;&gt;INDEX('Registru borderouri'!$H$5:$H$504,MATCH(B1055,'Registru borderouri'!$B$5:$B$504,0)),"Produs de alt tip decât borderoul. ",""),"")))</f>
        <v/>
      </c>
    </row>
    <row r="1056" spans="1:11" x14ac:dyDescent="0.2">
      <c r="A1056" s="1" t="str">
        <f t="shared" si="96"/>
        <v/>
      </c>
      <c r="B1056" s="21"/>
      <c r="C1056" s="22" t="str">
        <f>IF(B1056="","",COUNTIF(INDEX($B:$B,5):B1056,B1056))</f>
        <v/>
      </c>
      <c r="D1056" s="21"/>
      <c r="E1056" s="13" t="str">
        <f t="shared" si="97"/>
        <v/>
      </c>
      <c r="F1056" s="22" t="str">
        <f t="shared" si="98"/>
        <v/>
      </c>
      <c r="G1056" s="14"/>
      <c r="H1056" s="15" t="str">
        <f t="shared" si="99"/>
        <v/>
      </c>
      <c r="I1056" s="23" t="str">
        <f t="shared" si="100"/>
        <v/>
      </c>
      <c r="J1056" s="13" t="str">
        <f t="shared" si="101"/>
        <v/>
      </c>
      <c r="K1056" s="24" t="str">
        <f>IF(B1056="","",TRIM(IF(COUNTIF('Registru borderouri'!$B$5:$B$504,B1056)=0,"Borderou inexistent în registru. ","")&amp;IF(AND(D1056&lt;&gt;"",E1056=""),"Cod necunoscut. ","")&amp;IF(N(G1056)&lt;=0,"Lipsește cantitatea. ","")&amp;IF(AND(J1056&lt;&gt;"",COUNTIF('Registru borderouri'!$B$5:$B$504,B1056)&gt;0),IF(J1056&lt;&gt;INDEX('Registru borderouri'!$H$5:$H$504,MATCH(B1056,'Registru borderouri'!$B$5:$B$504,0)),"Produs de alt tip decât borderoul. ",""),"")))</f>
        <v/>
      </c>
    </row>
    <row r="1057" spans="1:11" x14ac:dyDescent="0.2">
      <c r="A1057" s="1" t="str">
        <f t="shared" si="96"/>
        <v/>
      </c>
      <c r="B1057" s="21"/>
      <c r="C1057" s="22" t="str">
        <f>IF(B1057="","",COUNTIF(INDEX($B:$B,5):B1057,B1057))</f>
        <v/>
      </c>
      <c r="D1057" s="21"/>
      <c r="E1057" s="13" t="str">
        <f t="shared" si="97"/>
        <v/>
      </c>
      <c r="F1057" s="22" t="str">
        <f t="shared" si="98"/>
        <v/>
      </c>
      <c r="G1057" s="14"/>
      <c r="H1057" s="15" t="str">
        <f t="shared" si="99"/>
        <v/>
      </c>
      <c r="I1057" s="23" t="str">
        <f t="shared" si="100"/>
        <v/>
      </c>
      <c r="J1057" s="13" t="str">
        <f t="shared" si="101"/>
        <v/>
      </c>
      <c r="K1057" s="24" t="str">
        <f>IF(B1057="","",TRIM(IF(COUNTIF('Registru borderouri'!$B$5:$B$504,B1057)=0,"Borderou inexistent în registru. ","")&amp;IF(AND(D1057&lt;&gt;"",E1057=""),"Cod necunoscut. ","")&amp;IF(N(G1057)&lt;=0,"Lipsește cantitatea. ","")&amp;IF(AND(J1057&lt;&gt;"",COUNTIF('Registru borderouri'!$B$5:$B$504,B1057)&gt;0),IF(J1057&lt;&gt;INDEX('Registru borderouri'!$H$5:$H$504,MATCH(B1057,'Registru borderouri'!$B$5:$B$504,0)),"Produs de alt tip decât borderoul. ",""),"")))</f>
        <v/>
      </c>
    </row>
    <row r="1058" spans="1:11" x14ac:dyDescent="0.2">
      <c r="A1058" s="1" t="str">
        <f t="shared" si="96"/>
        <v/>
      </c>
      <c r="B1058" s="21"/>
      <c r="C1058" s="22" t="str">
        <f>IF(B1058="","",COUNTIF(INDEX($B:$B,5):B1058,B1058))</f>
        <v/>
      </c>
      <c r="D1058" s="21"/>
      <c r="E1058" s="13" t="str">
        <f t="shared" si="97"/>
        <v/>
      </c>
      <c r="F1058" s="22" t="str">
        <f t="shared" si="98"/>
        <v/>
      </c>
      <c r="G1058" s="14"/>
      <c r="H1058" s="15" t="str">
        <f t="shared" si="99"/>
        <v/>
      </c>
      <c r="I1058" s="23" t="str">
        <f t="shared" si="100"/>
        <v/>
      </c>
      <c r="J1058" s="13" t="str">
        <f t="shared" si="101"/>
        <v/>
      </c>
      <c r="K1058" s="24" t="str">
        <f>IF(B1058="","",TRIM(IF(COUNTIF('Registru borderouri'!$B$5:$B$504,B1058)=0,"Borderou inexistent în registru. ","")&amp;IF(AND(D1058&lt;&gt;"",E1058=""),"Cod necunoscut. ","")&amp;IF(N(G1058)&lt;=0,"Lipsește cantitatea. ","")&amp;IF(AND(J1058&lt;&gt;"",COUNTIF('Registru borderouri'!$B$5:$B$504,B1058)&gt;0),IF(J1058&lt;&gt;INDEX('Registru borderouri'!$H$5:$H$504,MATCH(B1058,'Registru borderouri'!$B$5:$B$504,0)),"Produs de alt tip decât borderoul. ",""),"")))</f>
        <v/>
      </c>
    </row>
    <row r="1059" spans="1:11" x14ac:dyDescent="0.2">
      <c r="A1059" s="1" t="str">
        <f t="shared" si="96"/>
        <v/>
      </c>
      <c r="B1059" s="21"/>
      <c r="C1059" s="22" t="str">
        <f>IF(B1059="","",COUNTIF(INDEX($B:$B,5):B1059,B1059))</f>
        <v/>
      </c>
      <c r="D1059" s="21"/>
      <c r="E1059" s="13" t="str">
        <f t="shared" si="97"/>
        <v/>
      </c>
      <c r="F1059" s="22" t="str">
        <f t="shared" si="98"/>
        <v/>
      </c>
      <c r="G1059" s="14"/>
      <c r="H1059" s="15" t="str">
        <f t="shared" si="99"/>
        <v/>
      </c>
      <c r="I1059" s="23" t="str">
        <f t="shared" si="100"/>
        <v/>
      </c>
      <c r="J1059" s="13" t="str">
        <f t="shared" si="101"/>
        <v/>
      </c>
      <c r="K1059" s="24" t="str">
        <f>IF(B1059="","",TRIM(IF(COUNTIF('Registru borderouri'!$B$5:$B$504,B1059)=0,"Borderou inexistent în registru. ","")&amp;IF(AND(D1059&lt;&gt;"",E1059=""),"Cod necunoscut. ","")&amp;IF(N(G1059)&lt;=0,"Lipsește cantitatea. ","")&amp;IF(AND(J1059&lt;&gt;"",COUNTIF('Registru borderouri'!$B$5:$B$504,B1059)&gt;0),IF(J1059&lt;&gt;INDEX('Registru borderouri'!$H$5:$H$504,MATCH(B1059,'Registru borderouri'!$B$5:$B$504,0)),"Produs de alt tip decât borderoul. ",""),"")))</f>
        <v/>
      </c>
    </row>
    <row r="1060" spans="1:11" x14ac:dyDescent="0.2">
      <c r="A1060" s="1" t="str">
        <f t="shared" si="96"/>
        <v/>
      </c>
      <c r="B1060" s="21"/>
      <c r="C1060" s="22" t="str">
        <f>IF(B1060="","",COUNTIF(INDEX($B:$B,5):B1060,B1060))</f>
        <v/>
      </c>
      <c r="D1060" s="21"/>
      <c r="E1060" s="13" t="str">
        <f t="shared" si="97"/>
        <v/>
      </c>
      <c r="F1060" s="22" t="str">
        <f t="shared" si="98"/>
        <v/>
      </c>
      <c r="G1060" s="14"/>
      <c r="H1060" s="15" t="str">
        <f t="shared" si="99"/>
        <v/>
      </c>
      <c r="I1060" s="23" t="str">
        <f t="shared" si="100"/>
        <v/>
      </c>
      <c r="J1060" s="13" t="str">
        <f t="shared" si="101"/>
        <v/>
      </c>
      <c r="K1060" s="24" t="str">
        <f>IF(B1060="","",TRIM(IF(COUNTIF('Registru borderouri'!$B$5:$B$504,B1060)=0,"Borderou inexistent în registru. ","")&amp;IF(AND(D1060&lt;&gt;"",E1060=""),"Cod necunoscut. ","")&amp;IF(N(G1060)&lt;=0,"Lipsește cantitatea. ","")&amp;IF(AND(J1060&lt;&gt;"",COUNTIF('Registru borderouri'!$B$5:$B$504,B1060)&gt;0),IF(J1060&lt;&gt;INDEX('Registru borderouri'!$H$5:$H$504,MATCH(B1060,'Registru borderouri'!$B$5:$B$504,0)),"Produs de alt tip decât borderoul. ",""),"")))</f>
        <v/>
      </c>
    </row>
    <row r="1061" spans="1:11" x14ac:dyDescent="0.2">
      <c r="A1061" s="1" t="str">
        <f t="shared" si="96"/>
        <v/>
      </c>
      <c r="B1061" s="21"/>
      <c r="C1061" s="22" t="str">
        <f>IF(B1061="","",COUNTIF(INDEX($B:$B,5):B1061,B1061))</f>
        <v/>
      </c>
      <c r="D1061" s="21"/>
      <c r="E1061" s="13" t="str">
        <f t="shared" si="97"/>
        <v/>
      </c>
      <c r="F1061" s="22" t="str">
        <f t="shared" si="98"/>
        <v/>
      </c>
      <c r="G1061" s="14"/>
      <c r="H1061" s="15" t="str">
        <f t="shared" si="99"/>
        <v/>
      </c>
      <c r="I1061" s="23" t="str">
        <f t="shared" si="100"/>
        <v/>
      </c>
      <c r="J1061" s="13" t="str">
        <f t="shared" si="101"/>
        <v/>
      </c>
      <c r="K1061" s="24" t="str">
        <f>IF(B1061="","",TRIM(IF(COUNTIF('Registru borderouri'!$B$5:$B$504,B1061)=0,"Borderou inexistent în registru. ","")&amp;IF(AND(D1061&lt;&gt;"",E1061=""),"Cod necunoscut. ","")&amp;IF(N(G1061)&lt;=0,"Lipsește cantitatea. ","")&amp;IF(AND(J1061&lt;&gt;"",COUNTIF('Registru borderouri'!$B$5:$B$504,B1061)&gt;0),IF(J1061&lt;&gt;INDEX('Registru borderouri'!$H$5:$H$504,MATCH(B1061,'Registru borderouri'!$B$5:$B$504,0)),"Produs de alt tip decât borderoul. ",""),"")))</f>
        <v/>
      </c>
    </row>
    <row r="1062" spans="1:11" x14ac:dyDescent="0.2">
      <c r="A1062" s="1" t="str">
        <f t="shared" si="96"/>
        <v/>
      </c>
      <c r="B1062" s="21"/>
      <c r="C1062" s="22" t="str">
        <f>IF(B1062="","",COUNTIF(INDEX($B:$B,5):B1062,B1062))</f>
        <v/>
      </c>
      <c r="D1062" s="21"/>
      <c r="E1062" s="13" t="str">
        <f t="shared" si="97"/>
        <v/>
      </c>
      <c r="F1062" s="22" t="str">
        <f t="shared" si="98"/>
        <v/>
      </c>
      <c r="G1062" s="14"/>
      <c r="H1062" s="15" t="str">
        <f t="shared" si="99"/>
        <v/>
      </c>
      <c r="I1062" s="23" t="str">
        <f t="shared" si="100"/>
        <v/>
      </c>
      <c r="J1062" s="13" t="str">
        <f t="shared" si="101"/>
        <v/>
      </c>
      <c r="K1062" s="24" t="str">
        <f>IF(B1062="","",TRIM(IF(COUNTIF('Registru borderouri'!$B$5:$B$504,B1062)=0,"Borderou inexistent în registru. ","")&amp;IF(AND(D1062&lt;&gt;"",E1062=""),"Cod necunoscut. ","")&amp;IF(N(G1062)&lt;=0,"Lipsește cantitatea. ","")&amp;IF(AND(J1062&lt;&gt;"",COUNTIF('Registru borderouri'!$B$5:$B$504,B1062)&gt;0),IF(J1062&lt;&gt;INDEX('Registru borderouri'!$H$5:$H$504,MATCH(B1062,'Registru borderouri'!$B$5:$B$504,0)),"Produs de alt tip decât borderoul. ",""),"")))</f>
        <v/>
      </c>
    </row>
    <row r="1063" spans="1:11" x14ac:dyDescent="0.2">
      <c r="A1063" s="1" t="str">
        <f t="shared" si="96"/>
        <v/>
      </c>
      <c r="B1063" s="21"/>
      <c r="C1063" s="22" t="str">
        <f>IF(B1063="","",COUNTIF(INDEX($B:$B,5):B1063,B1063))</f>
        <v/>
      </c>
      <c r="D1063" s="21"/>
      <c r="E1063" s="13" t="str">
        <f t="shared" si="97"/>
        <v/>
      </c>
      <c r="F1063" s="22" t="str">
        <f t="shared" si="98"/>
        <v/>
      </c>
      <c r="G1063" s="14"/>
      <c r="H1063" s="15" t="str">
        <f t="shared" si="99"/>
        <v/>
      </c>
      <c r="I1063" s="23" t="str">
        <f t="shared" si="100"/>
        <v/>
      </c>
      <c r="J1063" s="13" t="str">
        <f t="shared" si="101"/>
        <v/>
      </c>
      <c r="K1063" s="24" t="str">
        <f>IF(B1063="","",TRIM(IF(COUNTIF('Registru borderouri'!$B$5:$B$504,B1063)=0,"Borderou inexistent în registru. ","")&amp;IF(AND(D1063&lt;&gt;"",E1063=""),"Cod necunoscut. ","")&amp;IF(N(G1063)&lt;=0,"Lipsește cantitatea. ","")&amp;IF(AND(J1063&lt;&gt;"",COUNTIF('Registru borderouri'!$B$5:$B$504,B1063)&gt;0),IF(J1063&lt;&gt;INDEX('Registru borderouri'!$H$5:$H$504,MATCH(B1063,'Registru borderouri'!$B$5:$B$504,0)),"Produs de alt tip decât borderoul. ",""),"")))</f>
        <v/>
      </c>
    </row>
    <row r="1064" spans="1:11" x14ac:dyDescent="0.2">
      <c r="A1064" s="1" t="str">
        <f t="shared" si="96"/>
        <v/>
      </c>
      <c r="B1064" s="21"/>
      <c r="C1064" s="22" t="str">
        <f>IF(B1064="","",COUNTIF(INDEX($B:$B,5):B1064,B1064))</f>
        <v/>
      </c>
      <c r="D1064" s="21"/>
      <c r="E1064" s="13" t="str">
        <f t="shared" si="97"/>
        <v/>
      </c>
      <c r="F1064" s="22" t="str">
        <f t="shared" si="98"/>
        <v/>
      </c>
      <c r="G1064" s="14"/>
      <c r="H1064" s="15" t="str">
        <f t="shared" si="99"/>
        <v/>
      </c>
      <c r="I1064" s="23" t="str">
        <f t="shared" si="100"/>
        <v/>
      </c>
      <c r="J1064" s="13" t="str">
        <f t="shared" si="101"/>
        <v/>
      </c>
      <c r="K1064" s="24" t="str">
        <f>IF(B1064="","",TRIM(IF(COUNTIF('Registru borderouri'!$B$5:$B$504,B1064)=0,"Borderou inexistent în registru. ","")&amp;IF(AND(D1064&lt;&gt;"",E1064=""),"Cod necunoscut. ","")&amp;IF(N(G1064)&lt;=0,"Lipsește cantitatea. ","")&amp;IF(AND(J1064&lt;&gt;"",COUNTIF('Registru borderouri'!$B$5:$B$504,B1064)&gt;0),IF(J1064&lt;&gt;INDEX('Registru borderouri'!$H$5:$H$504,MATCH(B1064,'Registru borderouri'!$B$5:$B$504,0)),"Produs de alt tip decât borderoul. ",""),"")))</f>
        <v/>
      </c>
    </row>
    <row r="1065" spans="1:11" x14ac:dyDescent="0.2">
      <c r="A1065" s="1" t="str">
        <f t="shared" si="96"/>
        <v/>
      </c>
      <c r="B1065" s="21"/>
      <c r="C1065" s="22" t="str">
        <f>IF(B1065="","",COUNTIF(INDEX($B:$B,5):B1065,B1065))</f>
        <v/>
      </c>
      <c r="D1065" s="21"/>
      <c r="E1065" s="13" t="str">
        <f t="shared" si="97"/>
        <v/>
      </c>
      <c r="F1065" s="22" t="str">
        <f t="shared" si="98"/>
        <v/>
      </c>
      <c r="G1065" s="14"/>
      <c r="H1065" s="15" t="str">
        <f t="shared" si="99"/>
        <v/>
      </c>
      <c r="I1065" s="23" t="str">
        <f t="shared" si="100"/>
        <v/>
      </c>
      <c r="J1065" s="13" t="str">
        <f t="shared" si="101"/>
        <v/>
      </c>
      <c r="K1065" s="24" t="str">
        <f>IF(B1065="","",TRIM(IF(COUNTIF('Registru borderouri'!$B$5:$B$504,B1065)=0,"Borderou inexistent în registru. ","")&amp;IF(AND(D1065&lt;&gt;"",E1065=""),"Cod necunoscut. ","")&amp;IF(N(G1065)&lt;=0,"Lipsește cantitatea. ","")&amp;IF(AND(J1065&lt;&gt;"",COUNTIF('Registru borderouri'!$B$5:$B$504,B1065)&gt;0),IF(J1065&lt;&gt;INDEX('Registru borderouri'!$H$5:$H$504,MATCH(B1065,'Registru borderouri'!$B$5:$B$504,0)),"Produs de alt tip decât borderoul. ",""),"")))</f>
        <v/>
      </c>
    </row>
    <row r="1066" spans="1:11" x14ac:dyDescent="0.2">
      <c r="A1066" s="1" t="str">
        <f t="shared" si="96"/>
        <v/>
      </c>
      <c r="B1066" s="21"/>
      <c r="C1066" s="22" t="str">
        <f>IF(B1066="","",COUNTIF(INDEX($B:$B,5):B1066,B1066))</f>
        <v/>
      </c>
      <c r="D1066" s="21"/>
      <c r="E1066" s="13" t="str">
        <f t="shared" si="97"/>
        <v/>
      </c>
      <c r="F1066" s="22" t="str">
        <f t="shared" si="98"/>
        <v/>
      </c>
      <c r="G1066" s="14"/>
      <c r="H1066" s="15" t="str">
        <f t="shared" si="99"/>
        <v/>
      </c>
      <c r="I1066" s="23" t="str">
        <f t="shared" si="100"/>
        <v/>
      </c>
      <c r="J1066" s="13" t="str">
        <f t="shared" si="101"/>
        <v/>
      </c>
      <c r="K1066" s="24" t="str">
        <f>IF(B1066="","",TRIM(IF(COUNTIF('Registru borderouri'!$B$5:$B$504,B1066)=0,"Borderou inexistent în registru. ","")&amp;IF(AND(D1066&lt;&gt;"",E1066=""),"Cod necunoscut. ","")&amp;IF(N(G1066)&lt;=0,"Lipsește cantitatea. ","")&amp;IF(AND(J1066&lt;&gt;"",COUNTIF('Registru borderouri'!$B$5:$B$504,B1066)&gt;0),IF(J1066&lt;&gt;INDEX('Registru borderouri'!$H$5:$H$504,MATCH(B1066,'Registru borderouri'!$B$5:$B$504,0)),"Produs de alt tip decât borderoul. ",""),"")))</f>
        <v/>
      </c>
    </row>
    <row r="1067" spans="1:11" x14ac:dyDescent="0.2">
      <c r="A1067" s="1" t="str">
        <f t="shared" si="96"/>
        <v/>
      </c>
      <c r="B1067" s="21"/>
      <c r="C1067" s="22" t="str">
        <f>IF(B1067="","",COUNTIF(INDEX($B:$B,5):B1067,B1067))</f>
        <v/>
      </c>
      <c r="D1067" s="21"/>
      <c r="E1067" s="13" t="str">
        <f t="shared" si="97"/>
        <v/>
      </c>
      <c r="F1067" s="22" t="str">
        <f t="shared" si="98"/>
        <v/>
      </c>
      <c r="G1067" s="14"/>
      <c r="H1067" s="15" t="str">
        <f t="shared" si="99"/>
        <v/>
      </c>
      <c r="I1067" s="23" t="str">
        <f t="shared" si="100"/>
        <v/>
      </c>
      <c r="J1067" s="13" t="str">
        <f t="shared" si="101"/>
        <v/>
      </c>
      <c r="K1067" s="24" t="str">
        <f>IF(B1067="","",TRIM(IF(COUNTIF('Registru borderouri'!$B$5:$B$504,B1067)=0,"Borderou inexistent în registru. ","")&amp;IF(AND(D1067&lt;&gt;"",E1067=""),"Cod necunoscut. ","")&amp;IF(N(G1067)&lt;=0,"Lipsește cantitatea. ","")&amp;IF(AND(J1067&lt;&gt;"",COUNTIF('Registru borderouri'!$B$5:$B$504,B1067)&gt;0),IF(J1067&lt;&gt;INDEX('Registru borderouri'!$H$5:$H$504,MATCH(B1067,'Registru borderouri'!$B$5:$B$504,0)),"Produs de alt tip decât borderoul. ",""),"")))</f>
        <v/>
      </c>
    </row>
    <row r="1068" spans="1:11" x14ac:dyDescent="0.2">
      <c r="A1068" s="1" t="str">
        <f t="shared" si="96"/>
        <v/>
      </c>
      <c r="B1068" s="21"/>
      <c r="C1068" s="22" t="str">
        <f>IF(B1068="","",COUNTIF(INDEX($B:$B,5):B1068,B1068))</f>
        <v/>
      </c>
      <c r="D1068" s="21"/>
      <c r="E1068" s="13" t="str">
        <f t="shared" si="97"/>
        <v/>
      </c>
      <c r="F1068" s="22" t="str">
        <f t="shared" si="98"/>
        <v/>
      </c>
      <c r="G1068" s="14"/>
      <c r="H1068" s="15" t="str">
        <f t="shared" si="99"/>
        <v/>
      </c>
      <c r="I1068" s="23" t="str">
        <f t="shared" si="100"/>
        <v/>
      </c>
      <c r="J1068" s="13" t="str">
        <f t="shared" si="101"/>
        <v/>
      </c>
      <c r="K1068" s="24" t="str">
        <f>IF(B1068="","",TRIM(IF(COUNTIF('Registru borderouri'!$B$5:$B$504,B1068)=0,"Borderou inexistent în registru. ","")&amp;IF(AND(D1068&lt;&gt;"",E1068=""),"Cod necunoscut. ","")&amp;IF(N(G1068)&lt;=0,"Lipsește cantitatea. ","")&amp;IF(AND(J1068&lt;&gt;"",COUNTIF('Registru borderouri'!$B$5:$B$504,B1068)&gt;0),IF(J1068&lt;&gt;INDEX('Registru borderouri'!$H$5:$H$504,MATCH(B1068,'Registru borderouri'!$B$5:$B$504,0)),"Produs de alt tip decât borderoul. ",""),"")))</f>
        <v/>
      </c>
    </row>
    <row r="1069" spans="1:11" x14ac:dyDescent="0.2">
      <c r="A1069" s="1" t="str">
        <f t="shared" si="96"/>
        <v/>
      </c>
      <c r="B1069" s="21"/>
      <c r="C1069" s="22" t="str">
        <f>IF(B1069="","",COUNTIF(INDEX($B:$B,5):B1069,B1069))</f>
        <v/>
      </c>
      <c r="D1069" s="21"/>
      <c r="E1069" s="13" t="str">
        <f t="shared" si="97"/>
        <v/>
      </c>
      <c r="F1069" s="22" t="str">
        <f t="shared" si="98"/>
        <v/>
      </c>
      <c r="G1069" s="14"/>
      <c r="H1069" s="15" t="str">
        <f t="shared" si="99"/>
        <v/>
      </c>
      <c r="I1069" s="23" t="str">
        <f t="shared" si="100"/>
        <v/>
      </c>
      <c r="J1069" s="13" t="str">
        <f t="shared" si="101"/>
        <v/>
      </c>
      <c r="K1069" s="24" t="str">
        <f>IF(B1069="","",TRIM(IF(COUNTIF('Registru borderouri'!$B$5:$B$504,B1069)=0,"Borderou inexistent în registru. ","")&amp;IF(AND(D1069&lt;&gt;"",E1069=""),"Cod necunoscut. ","")&amp;IF(N(G1069)&lt;=0,"Lipsește cantitatea. ","")&amp;IF(AND(J1069&lt;&gt;"",COUNTIF('Registru borderouri'!$B$5:$B$504,B1069)&gt;0),IF(J1069&lt;&gt;INDEX('Registru borderouri'!$H$5:$H$504,MATCH(B1069,'Registru borderouri'!$B$5:$B$504,0)),"Produs de alt tip decât borderoul. ",""),"")))</f>
        <v/>
      </c>
    </row>
    <row r="1070" spans="1:11" x14ac:dyDescent="0.2">
      <c r="A1070" s="1" t="str">
        <f t="shared" si="96"/>
        <v/>
      </c>
      <c r="B1070" s="21"/>
      <c r="C1070" s="22" t="str">
        <f>IF(B1070="","",COUNTIF(INDEX($B:$B,5):B1070,B1070))</f>
        <v/>
      </c>
      <c r="D1070" s="21"/>
      <c r="E1070" s="13" t="str">
        <f t="shared" si="97"/>
        <v/>
      </c>
      <c r="F1070" s="22" t="str">
        <f t="shared" si="98"/>
        <v/>
      </c>
      <c r="G1070" s="14"/>
      <c r="H1070" s="15" t="str">
        <f t="shared" si="99"/>
        <v/>
      </c>
      <c r="I1070" s="23" t="str">
        <f t="shared" si="100"/>
        <v/>
      </c>
      <c r="J1070" s="13" t="str">
        <f t="shared" si="101"/>
        <v/>
      </c>
      <c r="K1070" s="24" t="str">
        <f>IF(B1070="","",TRIM(IF(COUNTIF('Registru borderouri'!$B$5:$B$504,B1070)=0,"Borderou inexistent în registru. ","")&amp;IF(AND(D1070&lt;&gt;"",E1070=""),"Cod necunoscut. ","")&amp;IF(N(G1070)&lt;=0,"Lipsește cantitatea. ","")&amp;IF(AND(J1070&lt;&gt;"",COUNTIF('Registru borderouri'!$B$5:$B$504,B1070)&gt;0),IF(J1070&lt;&gt;INDEX('Registru borderouri'!$H$5:$H$504,MATCH(B1070,'Registru borderouri'!$B$5:$B$504,0)),"Produs de alt tip decât borderoul. ",""),"")))</f>
        <v/>
      </c>
    </row>
    <row r="1071" spans="1:11" x14ac:dyDescent="0.2">
      <c r="A1071" s="1" t="str">
        <f t="shared" si="96"/>
        <v/>
      </c>
      <c r="B1071" s="21"/>
      <c r="C1071" s="22" t="str">
        <f>IF(B1071="","",COUNTIF(INDEX($B:$B,5):B1071,B1071))</f>
        <v/>
      </c>
      <c r="D1071" s="21"/>
      <c r="E1071" s="13" t="str">
        <f t="shared" si="97"/>
        <v/>
      </c>
      <c r="F1071" s="22" t="str">
        <f t="shared" si="98"/>
        <v/>
      </c>
      <c r="G1071" s="14"/>
      <c r="H1071" s="15" t="str">
        <f t="shared" si="99"/>
        <v/>
      </c>
      <c r="I1071" s="23" t="str">
        <f t="shared" si="100"/>
        <v/>
      </c>
      <c r="J1071" s="13" t="str">
        <f t="shared" si="101"/>
        <v/>
      </c>
      <c r="K1071" s="24" t="str">
        <f>IF(B1071="","",TRIM(IF(COUNTIF('Registru borderouri'!$B$5:$B$504,B1071)=0,"Borderou inexistent în registru. ","")&amp;IF(AND(D1071&lt;&gt;"",E1071=""),"Cod necunoscut. ","")&amp;IF(N(G1071)&lt;=0,"Lipsește cantitatea. ","")&amp;IF(AND(J1071&lt;&gt;"",COUNTIF('Registru borderouri'!$B$5:$B$504,B1071)&gt;0),IF(J1071&lt;&gt;INDEX('Registru borderouri'!$H$5:$H$504,MATCH(B1071,'Registru borderouri'!$B$5:$B$504,0)),"Produs de alt tip decât borderoul. ",""),"")))</f>
        <v/>
      </c>
    </row>
    <row r="1072" spans="1:11" x14ac:dyDescent="0.2">
      <c r="A1072" s="1" t="str">
        <f t="shared" si="96"/>
        <v/>
      </c>
      <c r="B1072" s="21"/>
      <c r="C1072" s="22" t="str">
        <f>IF(B1072="","",COUNTIF(INDEX($B:$B,5):B1072,B1072))</f>
        <v/>
      </c>
      <c r="D1072" s="21"/>
      <c r="E1072" s="13" t="str">
        <f t="shared" si="97"/>
        <v/>
      </c>
      <c r="F1072" s="22" t="str">
        <f t="shared" si="98"/>
        <v/>
      </c>
      <c r="G1072" s="14"/>
      <c r="H1072" s="15" t="str">
        <f t="shared" si="99"/>
        <v/>
      </c>
      <c r="I1072" s="23" t="str">
        <f t="shared" si="100"/>
        <v/>
      </c>
      <c r="J1072" s="13" t="str">
        <f t="shared" si="101"/>
        <v/>
      </c>
      <c r="K1072" s="24" t="str">
        <f>IF(B1072="","",TRIM(IF(COUNTIF('Registru borderouri'!$B$5:$B$504,B1072)=0,"Borderou inexistent în registru. ","")&amp;IF(AND(D1072&lt;&gt;"",E1072=""),"Cod necunoscut. ","")&amp;IF(N(G1072)&lt;=0,"Lipsește cantitatea. ","")&amp;IF(AND(J1072&lt;&gt;"",COUNTIF('Registru borderouri'!$B$5:$B$504,B1072)&gt;0),IF(J1072&lt;&gt;INDEX('Registru borderouri'!$H$5:$H$504,MATCH(B1072,'Registru borderouri'!$B$5:$B$504,0)),"Produs de alt tip decât borderoul. ",""),"")))</f>
        <v/>
      </c>
    </row>
    <row r="1073" spans="1:11" x14ac:dyDescent="0.2">
      <c r="A1073" s="1" t="str">
        <f t="shared" si="96"/>
        <v/>
      </c>
      <c r="B1073" s="21"/>
      <c r="C1073" s="22" t="str">
        <f>IF(B1073="","",COUNTIF(INDEX($B:$B,5):B1073,B1073))</f>
        <v/>
      </c>
      <c r="D1073" s="21"/>
      <c r="E1073" s="13" t="str">
        <f t="shared" si="97"/>
        <v/>
      </c>
      <c r="F1073" s="22" t="str">
        <f t="shared" si="98"/>
        <v/>
      </c>
      <c r="G1073" s="14"/>
      <c r="H1073" s="15" t="str">
        <f t="shared" si="99"/>
        <v/>
      </c>
      <c r="I1073" s="23" t="str">
        <f t="shared" si="100"/>
        <v/>
      </c>
      <c r="J1073" s="13" t="str">
        <f t="shared" si="101"/>
        <v/>
      </c>
      <c r="K1073" s="24" t="str">
        <f>IF(B1073="","",TRIM(IF(COUNTIF('Registru borderouri'!$B$5:$B$504,B1073)=0,"Borderou inexistent în registru. ","")&amp;IF(AND(D1073&lt;&gt;"",E1073=""),"Cod necunoscut. ","")&amp;IF(N(G1073)&lt;=0,"Lipsește cantitatea. ","")&amp;IF(AND(J1073&lt;&gt;"",COUNTIF('Registru borderouri'!$B$5:$B$504,B1073)&gt;0),IF(J1073&lt;&gt;INDEX('Registru borderouri'!$H$5:$H$504,MATCH(B1073,'Registru borderouri'!$B$5:$B$504,0)),"Produs de alt tip decât borderoul. ",""),"")))</f>
        <v/>
      </c>
    </row>
    <row r="1074" spans="1:11" x14ac:dyDescent="0.2">
      <c r="A1074" s="1" t="str">
        <f t="shared" si="96"/>
        <v/>
      </c>
      <c r="B1074" s="21"/>
      <c r="C1074" s="22" t="str">
        <f>IF(B1074="","",COUNTIF(INDEX($B:$B,5):B1074,B1074))</f>
        <v/>
      </c>
      <c r="D1074" s="21"/>
      <c r="E1074" s="13" t="str">
        <f t="shared" si="97"/>
        <v/>
      </c>
      <c r="F1074" s="22" t="str">
        <f t="shared" si="98"/>
        <v/>
      </c>
      <c r="G1074" s="14"/>
      <c r="H1074" s="15" t="str">
        <f t="shared" si="99"/>
        <v/>
      </c>
      <c r="I1074" s="23" t="str">
        <f t="shared" si="100"/>
        <v/>
      </c>
      <c r="J1074" s="13" t="str">
        <f t="shared" si="101"/>
        <v/>
      </c>
      <c r="K1074" s="24" t="str">
        <f>IF(B1074="","",TRIM(IF(COUNTIF('Registru borderouri'!$B$5:$B$504,B1074)=0,"Borderou inexistent în registru. ","")&amp;IF(AND(D1074&lt;&gt;"",E1074=""),"Cod necunoscut. ","")&amp;IF(N(G1074)&lt;=0,"Lipsește cantitatea. ","")&amp;IF(AND(J1074&lt;&gt;"",COUNTIF('Registru borderouri'!$B$5:$B$504,B1074)&gt;0),IF(J1074&lt;&gt;INDEX('Registru borderouri'!$H$5:$H$504,MATCH(B1074,'Registru borderouri'!$B$5:$B$504,0)),"Produs de alt tip decât borderoul. ",""),"")))</f>
        <v/>
      </c>
    </row>
    <row r="1075" spans="1:11" x14ac:dyDescent="0.2">
      <c r="A1075" s="1" t="str">
        <f t="shared" si="96"/>
        <v/>
      </c>
      <c r="B1075" s="21"/>
      <c r="C1075" s="22" t="str">
        <f>IF(B1075="","",COUNTIF(INDEX($B:$B,5):B1075,B1075))</f>
        <v/>
      </c>
      <c r="D1075" s="21"/>
      <c r="E1075" s="13" t="str">
        <f t="shared" si="97"/>
        <v/>
      </c>
      <c r="F1075" s="22" t="str">
        <f t="shared" si="98"/>
        <v/>
      </c>
      <c r="G1075" s="14"/>
      <c r="H1075" s="15" t="str">
        <f t="shared" si="99"/>
        <v/>
      </c>
      <c r="I1075" s="23" t="str">
        <f t="shared" si="100"/>
        <v/>
      </c>
      <c r="J1075" s="13" t="str">
        <f t="shared" si="101"/>
        <v/>
      </c>
      <c r="K1075" s="24" t="str">
        <f>IF(B1075="","",TRIM(IF(COUNTIF('Registru borderouri'!$B$5:$B$504,B1075)=0,"Borderou inexistent în registru. ","")&amp;IF(AND(D1075&lt;&gt;"",E1075=""),"Cod necunoscut. ","")&amp;IF(N(G1075)&lt;=0,"Lipsește cantitatea. ","")&amp;IF(AND(J1075&lt;&gt;"",COUNTIF('Registru borderouri'!$B$5:$B$504,B1075)&gt;0),IF(J1075&lt;&gt;INDEX('Registru borderouri'!$H$5:$H$504,MATCH(B1075,'Registru borderouri'!$B$5:$B$504,0)),"Produs de alt tip decât borderoul. ",""),"")))</f>
        <v/>
      </c>
    </row>
    <row r="1076" spans="1:11" x14ac:dyDescent="0.2">
      <c r="A1076" s="1" t="str">
        <f t="shared" si="96"/>
        <v/>
      </c>
      <c r="B1076" s="21"/>
      <c r="C1076" s="22" t="str">
        <f>IF(B1076="","",COUNTIF(INDEX($B:$B,5):B1076,B1076))</f>
        <v/>
      </c>
      <c r="D1076" s="21"/>
      <c r="E1076" s="13" t="str">
        <f t="shared" si="97"/>
        <v/>
      </c>
      <c r="F1076" s="22" t="str">
        <f t="shared" si="98"/>
        <v/>
      </c>
      <c r="G1076" s="14"/>
      <c r="H1076" s="15" t="str">
        <f t="shared" si="99"/>
        <v/>
      </c>
      <c r="I1076" s="23" t="str">
        <f t="shared" si="100"/>
        <v/>
      </c>
      <c r="J1076" s="13" t="str">
        <f t="shared" si="101"/>
        <v/>
      </c>
      <c r="K1076" s="24" t="str">
        <f>IF(B1076="","",TRIM(IF(COUNTIF('Registru borderouri'!$B$5:$B$504,B1076)=0,"Borderou inexistent în registru. ","")&amp;IF(AND(D1076&lt;&gt;"",E1076=""),"Cod necunoscut. ","")&amp;IF(N(G1076)&lt;=0,"Lipsește cantitatea. ","")&amp;IF(AND(J1076&lt;&gt;"",COUNTIF('Registru borderouri'!$B$5:$B$504,B1076)&gt;0),IF(J1076&lt;&gt;INDEX('Registru borderouri'!$H$5:$H$504,MATCH(B1076,'Registru borderouri'!$B$5:$B$504,0)),"Produs de alt tip decât borderoul. ",""),"")))</f>
        <v/>
      </c>
    </row>
    <row r="1077" spans="1:11" x14ac:dyDescent="0.2">
      <c r="A1077" s="1" t="str">
        <f t="shared" si="96"/>
        <v/>
      </c>
      <c r="B1077" s="21"/>
      <c r="C1077" s="22" t="str">
        <f>IF(B1077="","",COUNTIF(INDEX($B:$B,5):B1077,B1077))</f>
        <v/>
      </c>
      <c r="D1077" s="21"/>
      <c r="E1077" s="13" t="str">
        <f t="shared" si="97"/>
        <v/>
      </c>
      <c r="F1077" s="22" t="str">
        <f t="shared" si="98"/>
        <v/>
      </c>
      <c r="G1077" s="14"/>
      <c r="H1077" s="15" t="str">
        <f t="shared" si="99"/>
        <v/>
      </c>
      <c r="I1077" s="23" t="str">
        <f t="shared" si="100"/>
        <v/>
      </c>
      <c r="J1077" s="13" t="str">
        <f t="shared" si="101"/>
        <v/>
      </c>
      <c r="K1077" s="24" t="str">
        <f>IF(B1077="","",TRIM(IF(COUNTIF('Registru borderouri'!$B$5:$B$504,B1077)=0,"Borderou inexistent în registru. ","")&amp;IF(AND(D1077&lt;&gt;"",E1077=""),"Cod necunoscut. ","")&amp;IF(N(G1077)&lt;=0,"Lipsește cantitatea. ","")&amp;IF(AND(J1077&lt;&gt;"",COUNTIF('Registru borderouri'!$B$5:$B$504,B1077)&gt;0),IF(J1077&lt;&gt;INDEX('Registru borderouri'!$H$5:$H$504,MATCH(B1077,'Registru borderouri'!$B$5:$B$504,0)),"Produs de alt tip decât borderoul. ",""),"")))</f>
        <v/>
      </c>
    </row>
    <row r="1078" spans="1:11" x14ac:dyDescent="0.2">
      <c r="A1078" s="1" t="str">
        <f t="shared" si="96"/>
        <v/>
      </c>
      <c r="B1078" s="21"/>
      <c r="C1078" s="22" t="str">
        <f>IF(B1078="","",COUNTIF(INDEX($B:$B,5):B1078,B1078))</f>
        <v/>
      </c>
      <c r="D1078" s="21"/>
      <c r="E1078" s="13" t="str">
        <f t="shared" si="97"/>
        <v/>
      </c>
      <c r="F1078" s="22" t="str">
        <f t="shared" si="98"/>
        <v/>
      </c>
      <c r="G1078" s="14"/>
      <c r="H1078" s="15" t="str">
        <f t="shared" si="99"/>
        <v/>
      </c>
      <c r="I1078" s="23" t="str">
        <f t="shared" si="100"/>
        <v/>
      </c>
      <c r="J1078" s="13" t="str">
        <f t="shared" si="101"/>
        <v/>
      </c>
      <c r="K1078" s="24" t="str">
        <f>IF(B1078="","",TRIM(IF(COUNTIF('Registru borderouri'!$B$5:$B$504,B1078)=0,"Borderou inexistent în registru. ","")&amp;IF(AND(D1078&lt;&gt;"",E1078=""),"Cod necunoscut. ","")&amp;IF(N(G1078)&lt;=0,"Lipsește cantitatea. ","")&amp;IF(AND(J1078&lt;&gt;"",COUNTIF('Registru borderouri'!$B$5:$B$504,B1078)&gt;0),IF(J1078&lt;&gt;INDEX('Registru borderouri'!$H$5:$H$504,MATCH(B1078,'Registru borderouri'!$B$5:$B$504,0)),"Produs de alt tip decât borderoul. ",""),"")))</f>
        <v/>
      </c>
    </row>
    <row r="1079" spans="1:11" x14ac:dyDescent="0.2">
      <c r="A1079" s="1" t="str">
        <f t="shared" si="96"/>
        <v/>
      </c>
      <c r="B1079" s="21"/>
      <c r="C1079" s="22" t="str">
        <f>IF(B1079="","",COUNTIF(INDEX($B:$B,5):B1079,B1079))</f>
        <v/>
      </c>
      <c r="D1079" s="21"/>
      <c r="E1079" s="13" t="str">
        <f t="shared" si="97"/>
        <v/>
      </c>
      <c r="F1079" s="22" t="str">
        <f t="shared" si="98"/>
        <v/>
      </c>
      <c r="G1079" s="14"/>
      <c r="H1079" s="15" t="str">
        <f t="shared" si="99"/>
        <v/>
      </c>
      <c r="I1079" s="23" t="str">
        <f t="shared" si="100"/>
        <v/>
      </c>
      <c r="J1079" s="13" t="str">
        <f t="shared" si="101"/>
        <v/>
      </c>
      <c r="K1079" s="24" t="str">
        <f>IF(B1079="","",TRIM(IF(COUNTIF('Registru borderouri'!$B$5:$B$504,B1079)=0,"Borderou inexistent în registru. ","")&amp;IF(AND(D1079&lt;&gt;"",E1079=""),"Cod necunoscut. ","")&amp;IF(N(G1079)&lt;=0,"Lipsește cantitatea. ","")&amp;IF(AND(J1079&lt;&gt;"",COUNTIF('Registru borderouri'!$B$5:$B$504,B1079)&gt;0),IF(J1079&lt;&gt;INDEX('Registru borderouri'!$H$5:$H$504,MATCH(B1079,'Registru borderouri'!$B$5:$B$504,0)),"Produs de alt tip decât borderoul. ",""),"")))</f>
        <v/>
      </c>
    </row>
    <row r="1080" spans="1:11" x14ac:dyDescent="0.2">
      <c r="A1080" s="1" t="str">
        <f t="shared" si="96"/>
        <v/>
      </c>
      <c r="B1080" s="21"/>
      <c r="C1080" s="22" t="str">
        <f>IF(B1080="","",COUNTIF(INDEX($B:$B,5):B1080,B1080))</f>
        <v/>
      </c>
      <c r="D1080" s="21"/>
      <c r="E1080" s="13" t="str">
        <f t="shared" si="97"/>
        <v/>
      </c>
      <c r="F1080" s="22" t="str">
        <f t="shared" si="98"/>
        <v/>
      </c>
      <c r="G1080" s="14"/>
      <c r="H1080" s="15" t="str">
        <f t="shared" si="99"/>
        <v/>
      </c>
      <c r="I1080" s="23" t="str">
        <f t="shared" si="100"/>
        <v/>
      </c>
      <c r="J1080" s="13" t="str">
        <f t="shared" si="101"/>
        <v/>
      </c>
      <c r="K1080" s="24" t="str">
        <f>IF(B1080="","",TRIM(IF(COUNTIF('Registru borderouri'!$B$5:$B$504,B1080)=0,"Borderou inexistent în registru. ","")&amp;IF(AND(D1080&lt;&gt;"",E1080=""),"Cod necunoscut. ","")&amp;IF(N(G1080)&lt;=0,"Lipsește cantitatea. ","")&amp;IF(AND(J1080&lt;&gt;"",COUNTIF('Registru borderouri'!$B$5:$B$504,B1080)&gt;0),IF(J1080&lt;&gt;INDEX('Registru borderouri'!$H$5:$H$504,MATCH(B1080,'Registru borderouri'!$B$5:$B$504,0)),"Produs de alt tip decât borderoul. ",""),"")))</f>
        <v/>
      </c>
    </row>
    <row r="1081" spans="1:11" x14ac:dyDescent="0.2">
      <c r="A1081" s="1" t="str">
        <f t="shared" si="96"/>
        <v/>
      </c>
      <c r="B1081" s="21"/>
      <c r="C1081" s="22" t="str">
        <f>IF(B1081="","",COUNTIF(INDEX($B:$B,5):B1081,B1081))</f>
        <v/>
      </c>
      <c r="D1081" s="21"/>
      <c r="E1081" s="13" t="str">
        <f t="shared" si="97"/>
        <v/>
      </c>
      <c r="F1081" s="22" t="str">
        <f t="shared" si="98"/>
        <v/>
      </c>
      <c r="G1081" s="14"/>
      <c r="H1081" s="15" t="str">
        <f t="shared" si="99"/>
        <v/>
      </c>
      <c r="I1081" s="23" t="str">
        <f t="shared" si="100"/>
        <v/>
      </c>
      <c r="J1081" s="13" t="str">
        <f t="shared" si="101"/>
        <v/>
      </c>
      <c r="K1081" s="24" t="str">
        <f>IF(B1081="","",TRIM(IF(COUNTIF('Registru borderouri'!$B$5:$B$504,B1081)=0,"Borderou inexistent în registru. ","")&amp;IF(AND(D1081&lt;&gt;"",E1081=""),"Cod necunoscut. ","")&amp;IF(N(G1081)&lt;=0,"Lipsește cantitatea. ","")&amp;IF(AND(J1081&lt;&gt;"",COUNTIF('Registru borderouri'!$B$5:$B$504,B1081)&gt;0),IF(J1081&lt;&gt;INDEX('Registru borderouri'!$H$5:$H$504,MATCH(B1081,'Registru borderouri'!$B$5:$B$504,0)),"Produs de alt tip decât borderoul. ",""),"")))</f>
        <v/>
      </c>
    </row>
    <row r="1082" spans="1:11" x14ac:dyDescent="0.2">
      <c r="A1082" s="1" t="str">
        <f t="shared" si="96"/>
        <v/>
      </c>
      <c r="B1082" s="21"/>
      <c r="C1082" s="22" t="str">
        <f>IF(B1082="","",COUNTIF(INDEX($B:$B,5):B1082,B1082))</f>
        <v/>
      </c>
      <c r="D1082" s="21"/>
      <c r="E1082" s="13" t="str">
        <f t="shared" si="97"/>
        <v/>
      </c>
      <c r="F1082" s="22" t="str">
        <f t="shared" si="98"/>
        <v/>
      </c>
      <c r="G1082" s="14"/>
      <c r="H1082" s="15" t="str">
        <f t="shared" si="99"/>
        <v/>
      </c>
      <c r="I1082" s="23" t="str">
        <f t="shared" si="100"/>
        <v/>
      </c>
      <c r="J1082" s="13" t="str">
        <f t="shared" si="101"/>
        <v/>
      </c>
      <c r="K1082" s="24" t="str">
        <f>IF(B1082="","",TRIM(IF(COUNTIF('Registru borderouri'!$B$5:$B$504,B1082)=0,"Borderou inexistent în registru. ","")&amp;IF(AND(D1082&lt;&gt;"",E1082=""),"Cod necunoscut. ","")&amp;IF(N(G1082)&lt;=0,"Lipsește cantitatea. ","")&amp;IF(AND(J1082&lt;&gt;"",COUNTIF('Registru borderouri'!$B$5:$B$504,B1082)&gt;0),IF(J1082&lt;&gt;INDEX('Registru borderouri'!$H$5:$H$504,MATCH(B1082,'Registru borderouri'!$B$5:$B$504,0)),"Produs de alt tip decât borderoul. ",""),"")))</f>
        <v/>
      </c>
    </row>
    <row r="1083" spans="1:11" x14ac:dyDescent="0.2">
      <c r="A1083" s="1" t="str">
        <f t="shared" si="96"/>
        <v/>
      </c>
      <c r="B1083" s="21"/>
      <c r="C1083" s="22" t="str">
        <f>IF(B1083="","",COUNTIF(INDEX($B:$B,5):B1083,B1083))</f>
        <v/>
      </c>
      <c r="D1083" s="21"/>
      <c r="E1083" s="13" t="str">
        <f t="shared" si="97"/>
        <v/>
      </c>
      <c r="F1083" s="22" t="str">
        <f t="shared" si="98"/>
        <v/>
      </c>
      <c r="G1083" s="14"/>
      <c r="H1083" s="15" t="str">
        <f t="shared" si="99"/>
        <v/>
      </c>
      <c r="I1083" s="23" t="str">
        <f t="shared" si="100"/>
        <v/>
      </c>
      <c r="J1083" s="13" t="str">
        <f t="shared" si="101"/>
        <v/>
      </c>
      <c r="K1083" s="24" t="str">
        <f>IF(B1083="","",TRIM(IF(COUNTIF('Registru borderouri'!$B$5:$B$504,B1083)=0,"Borderou inexistent în registru. ","")&amp;IF(AND(D1083&lt;&gt;"",E1083=""),"Cod necunoscut. ","")&amp;IF(N(G1083)&lt;=0,"Lipsește cantitatea. ","")&amp;IF(AND(J1083&lt;&gt;"",COUNTIF('Registru borderouri'!$B$5:$B$504,B1083)&gt;0),IF(J1083&lt;&gt;INDEX('Registru borderouri'!$H$5:$H$504,MATCH(B1083,'Registru borderouri'!$B$5:$B$504,0)),"Produs de alt tip decât borderoul. ",""),"")))</f>
        <v/>
      </c>
    </row>
    <row r="1084" spans="1:11" x14ac:dyDescent="0.2">
      <c r="A1084" s="1" t="str">
        <f t="shared" si="96"/>
        <v/>
      </c>
      <c r="B1084" s="21"/>
      <c r="C1084" s="22" t="str">
        <f>IF(B1084="","",COUNTIF(INDEX($B:$B,5):B1084,B1084))</f>
        <v/>
      </c>
      <c r="D1084" s="21"/>
      <c r="E1084" s="13" t="str">
        <f t="shared" si="97"/>
        <v/>
      </c>
      <c r="F1084" s="22" t="str">
        <f t="shared" si="98"/>
        <v/>
      </c>
      <c r="G1084" s="14"/>
      <c r="H1084" s="15" t="str">
        <f t="shared" si="99"/>
        <v/>
      </c>
      <c r="I1084" s="23" t="str">
        <f t="shared" si="100"/>
        <v/>
      </c>
      <c r="J1084" s="13" t="str">
        <f t="shared" si="101"/>
        <v/>
      </c>
      <c r="K1084" s="24" t="str">
        <f>IF(B1084="","",TRIM(IF(COUNTIF('Registru borderouri'!$B$5:$B$504,B1084)=0,"Borderou inexistent în registru. ","")&amp;IF(AND(D1084&lt;&gt;"",E1084=""),"Cod necunoscut. ","")&amp;IF(N(G1084)&lt;=0,"Lipsește cantitatea. ","")&amp;IF(AND(J1084&lt;&gt;"",COUNTIF('Registru borderouri'!$B$5:$B$504,B1084)&gt;0),IF(J1084&lt;&gt;INDEX('Registru borderouri'!$H$5:$H$504,MATCH(B1084,'Registru borderouri'!$B$5:$B$504,0)),"Produs de alt tip decât borderoul. ",""),"")))</f>
        <v/>
      </c>
    </row>
    <row r="1085" spans="1:11" x14ac:dyDescent="0.2">
      <c r="A1085" s="1" t="str">
        <f t="shared" si="96"/>
        <v/>
      </c>
      <c r="B1085" s="21"/>
      <c r="C1085" s="22" t="str">
        <f>IF(B1085="","",COUNTIF(INDEX($B:$B,5):B1085,B1085))</f>
        <v/>
      </c>
      <c r="D1085" s="21"/>
      <c r="E1085" s="13" t="str">
        <f t="shared" si="97"/>
        <v/>
      </c>
      <c r="F1085" s="22" t="str">
        <f t="shared" si="98"/>
        <v/>
      </c>
      <c r="G1085" s="14"/>
      <c r="H1085" s="15" t="str">
        <f t="shared" si="99"/>
        <v/>
      </c>
      <c r="I1085" s="23" t="str">
        <f t="shared" si="100"/>
        <v/>
      </c>
      <c r="J1085" s="13" t="str">
        <f t="shared" si="101"/>
        <v/>
      </c>
      <c r="K1085" s="24" t="str">
        <f>IF(B1085="","",TRIM(IF(COUNTIF('Registru borderouri'!$B$5:$B$504,B1085)=0,"Borderou inexistent în registru. ","")&amp;IF(AND(D1085&lt;&gt;"",E1085=""),"Cod necunoscut. ","")&amp;IF(N(G1085)&lt;=0,"Lipsește cantitatea. ","")&amp;IF(AND(J1085&lt;&gt;"",COUNTIF('Registru borderouri'!$B$5:$B$504,B1085)&gt;0),IF(J1085&lt;&gt;INDEX('Registru borderouri'!$H$5:$H$504,MATCH(B1085,'Registru borderouri'!$B$5:$B$504,0)),"Produs de alt tip decât borderoul. ",""),"")))</f>
        <v/>
      </c>
    </row>
    <row r="1086" spans="1:11" x14ac:dyDescent="0.2">
      <c r="A1086" s="1" t="str">
        <f t="shared" si="96"/>
        <v/>
      </c>
      <c r="B1086" s="21"/>
      <c r="C1086" s="22" t="str">
        <f>IF(B1086="","",COUNTIF(INDEX($B:$B,5):B1086,B1086))</f>
        <v/>
      </c>
      <c r="D1086" s="21"/>
      <c r="E1086" s="13" t="str">
        <f t="shared" si="97"/>
        <v/>
      </c>
      <c r="F1086" s="22" t="str">
        <f t="shared" si="98"/>
        <v/>
      </c>
      <c r="G1086" s="14"/>
      <c r="H1086" s="15" t="str">
        <f t="shared" si="99"/>
        <v/>
      </c>
      <c r="I1086" s="23" t="str">
        <f t="shared" si="100"/>
        <v/>
      </c>
      <c r="J1086" s="13" t="str">
        <f t="shared" si="101"/>
        <v/>
      </c>
      <c r="K1086" s="24" t="str">
        <f>IF(B1086="","",TRIM(IF(COUNTIF('Registru borderouri'!$B$5:$B$504,B1086)=0,"Borderou inexistent în registru. ","")&amp;IF(AND(D1086&lt;&gt;"",E1086=""),"Cod necunoscut. ","")&amp;IF(N(G1086)&lt;=0,"Lipsește cantitatea. ","")&amp;IF(AND(J1086&lt;&gt;"",COUNTIF('Registru borderouri'!$B$5:$B$504,B1086)&gt;0),IF(J1086&lt;&gt;INDEX('Registru borderouri'!$H$5:$H$504,MATCH(B1086,'Registru borderouri'!$B$5:$B$504,0)),"Produs de alt tip decât borderoul. ",""),"")))</f>
        <v/>
      </c>
    </row>
    <row r="1087" spans="1:11" x14ac:dyDescent="0.2">
      <c r="A1087" s="1" t="str">
        <f t="shared" si="96"/>
        <v/>
      </c>
      <c r="B1087" s="21"/>
      <c r="C1087" s="22" t="str">
        <f>IF(B1087="","",COUNTIF(INDEX($B:$B,5):B1087,B1087))</f>
        <v/>
      </c>
      <c r="D1087" s="21"/>
      <c r="E1087" s="13" t="str">
        <f t="shared" si="97"/>
        <v/>
      </c>
      <c r="F1087" s="22" t="str">
        <f t="shared" si="98"/>
        <v/>
      </c>
      <c r="G1087" s="14"/>
      <c r="H1087" s="15" t="str">
        <f t="shared" si="99"/>
        <v/>
      </c>
      <c r="I1087" s="23" t="str">
        <f t="shared" si="100"/>
        <v/>
      </c>
      <c r="J1087" s="13" t="str">
        <f t="shared" si="101"/>
        <v/>
      </c>
      <c r="K1087" s="24" t="str">
        <f>IF(B1087="","",TRIM(IF(COUNTIF('Registru borderouri'!$B$5:$B$504,B1087)=0,"Borderou inexistent în registru. ","")&amp;IF(AND(D1087&lt;&gt;"",E1087=""),"Cod necunoscut. ","")&amp;IF(N(G1087)&lt;=0,"Lipsește cantitatea. ","")&amp;IF(AND(J1087&lt;&gt;"",COUNTIF('Registru borderouri'!$B$5:$B$504,B1087)&gt;0),IF(J1087&lt;&gt;INDEX('Registru borderouri'!$H$5:$H$504,MATCH(B1087,'Registru borderouri'!$B$5:$B$504,0)),"Produs de alt tip decât borderoul. ",""),"")))</f>
        <v/>
      </c>
    </row>
    <row r="1088" spans="1:11" x14ac:dyDescent="0.2">
      <c r="A1088" s="1" t="str">
        <f t="shared" si="96"/>
        <v/>
      </c>
      <c r="B1088" s="21"/>
      <c r="C1088" s="22" t="str">
        <f>IF(B1088="","",COUNTIF(INDEX($B:$B,5):B1088,B1088))</f>
        <v/>
      </c>
      <c r="D1088" s="21"/>
      <c r="E1088" s="13" t="str">
        <f t="shared" si="97"/>
        <v/>
      </c>
      <c r="F1088" s="22" t="str">
        <f t="shared" si="98"/>
        <v/>
      </c>
      <c r="G1088" s="14"/>
      <c r="H1088" s="15" t="str">
        <f t="shared" si="99"/>
        <v/>
      </c>
      <c r="I1088" s="23" t="str">
        <f t="shared" si="100"/>
        <v/>
      </c>
      <c r="J1088" s="13" t="str">
        <f t="shared" si="101"/>
        <v/>
      </c>
      <c r="K1088" s="24" t="str">
        <f>IF(B1088="","",TRIM(IF(COUNTIF('Registru borderouri'!$B$5:$B$504,B1088)=0,"Borderou inexistent în registru. ","")&amp;IF(AND(D1088&lt;&gt;"",E1088=""),"Cod necunoscut. ","")&amp;IF(N(G1088)&lt;=0,"Lipsește cantitatea. ","")&amp;IF(AND(J1088&lt;&gt;"",COUNTIF('Registru borderouri'!$B$5:$B$504,B1088)&gt;0),IF(J1088&lt;&gt;INDEX('Registru borderouri'!$H$5:$H$504,MATCH(B1088,'Registru borderouri'!$B$5:$B$504,0)),"Produs de alt tip decât borderoul. ",""),"")))</f>
        <v/>
      </c>
    </row>
    <row r="1089" spans="1:11" x14ac:dyDescent="0.2">
      <c r="A1089" s="1" t="str">
        <f t="shared" si="96"/>
        <v/>
      </c>
      <c r="B1089" s="21"/>
      <c r="C1089" s="22" t="str">
        <f>IF(B1089="","",COUNTIF(INDEX($B:$B,5):B1089,B1089))</f>
        <v/>
      </c>
      <c r="D1089" s="21"/>
      <c r="E1089" s="13" t="str">
        <f t="shared" si="97"/>
        <v/>
      </c>
      <c r="F1089" s="22" t="str">
        <f t="shared" si="98"/>
        <v/>
      </c>
      <c r="G1089" s="14"/>
      <c r="H1089" s="15" t="str">
        <f t="shared" si="99"/>
        <v/>
      </c>
      <c r="I1089" s="23" t="str">
        <f t="shared" si="100"/>
        <v/>
      </c>
      <c r="J1089" s="13" t="str">
        <f t="shared" si="101"/>
        <v/>
      </c>
      <c r="K1089" s="24" t="str">
        <f>IF(B1089="","",TRIM(IF(COUNTIF('Registru borderouri'!$B$5:$B$504,B1089)=0,"Borderou inexistent în registru. ","")&amp;IF(AND(D1089&lt;&gt;"",E1089=""),"Cod necunoscut. ","")&amp;IF(N(G1089)&lt;=0,"Lipsește cantitatea. ","")&amp;IF(AND(J1089&lt;&gt;"",COUNTIF('Registru borderouri'!$B$5:$B$504,B1089)&gt;0),IF(J1089&lt;&gt;INDEX('Registru borderouri'!$H$5:$H$504,MATCH(B1089,'Registru borderouri'!$B$5:$B$504,0)),"Produs de alt tip decât borderoul. ",""),"")))</f>
        <v/>
      </c>
    </row>
    <row r="1090" spans="1:11" x14ac:dyDescent="0.2">
      <c r="A1090" s="1" t="str">
        <f t="shared" si="96"/>
        <v/>
      </c>
      <c r="B1090" s="21"/>
      <c r="C1090" s="22" t="str">
        <f>IF(B1090="","",COUNTIF(INDEX($B:$B,5):B1090,B1090))</f>
        <v/>
      </c>
      <c r="D1090" s="21"/>
      <c r="E1090" s="13" t="str">
        <f t="shared" si="97"/>
        <v/>
      </c>
      <c r="F1090" s="22" t="str">
        <f t="shared" si="98"/>
        <v/>
      </c>
      <c r="G1090" s="14"/>
      <c r="H1090" s="15" t="str">
        <f t="shared" si="99"/>
        <v/>
      </c>
      <c r="I1090" s="23" t="str">
        <f t="shared" si="100"/>
        <v/>
      </c>
      <c r="J1090" s="13" t="str">
        <f t="shared" si="101"/>
        <v/>
      </c>
      <c r="K1090" s="24" t="str">
        <f>IF(B1090="","",TRIM(IF(COUNTIF('Registru borderouri'!$B$5:$B$504,B1090)=0,"Borderou inexistent în registru. ","")&amp;IF(AND(D1090&lt;&gt;"",E1090=""),"Cod necunoscut. ","")&amp;IF(N(G1090)&lt;=0,"Lipsește cantitatea. ","")&amp;IF(AND(J1090&lt;&gt;"",COUNTIF('Registru borderouri'!$B$5:$B$504,B1090)&gt;0),IF(J1090&lt;&gt;INDEX('Registru borderouri'!$H$5:$H$504,MATCH(B1090,'Registru borderouri'!$B$5:$B$504,0)),"Produs de alt tip decât borderoul. ",""),"")))</f>
        <v/>
      </c>
    </row>
    <row r="1091" spans="1:11" x14ac:dyDescent="0.2">
      <c r="A1091" s="1" t="str">
        <f t="shared" si="96"/>
        <v/>
      </c>
      <c r="B1091" s="21"/>
      <c r="C1091" s="22" t="str">
        <f>IF(B1091="","",COUNTIF(INDEX($B:$B,5):B1091,B1091))</f>
        <v/>
      </c>
      <c r="D1091" s="21"/>
      <c r="E1091" s="13" t="str">
        <f t="shared" si="97"/>
        <v/>
      </c>
      <c r="F1091" s="22" t="str">
        <f t="shared" si="98"/>
        <v/>
      </c>
      <c r="G1091" s="14"/>
      <c r="H1091" s="15" t="str">
        <f t="shared" si="99"/>
        <v/>
      </c>
      <c r="I1091" s="23" t="str">
        <f t="shared" si="100"/>
        <v/>
      </c>
      <c r="J1091" s="13" t="str">
        <f t="shared" si="101"/>
        <v/>
      </c>
      <c r="K1091" s="24" t="str">
        <f>IF(B1091="","",TRIM(IF(COUNTIF('Registru borderouri'!$B$5:$B$504,B1091)=0,"Borderou inexistent în registru. ","")&amp;IF(AND(D1091&lt;&gt;"",E1091=""),"Cod necunoscut. ","")&amp;IF(N(G1091)&lt;=0,"Lipsește cantitatea. ","")&amp;IF(AND(J1091&lt;&gt;"",COUNTIF('Registru borderouri'!$B$5:$B$504,B1091)&gt;0),IF(J1091&lt;&gt;INDEX('Registru borderouri'!$H$5:$H$504,MATCH(B1091,'Registru borderouri'!$B$5:$B$504,0)),"Produs de alt tip decât borderoul. ",""),"")))</f>
        <v/>
      </c>
    </row>
    <row r="1092" spans="1:11" x14ac:dyDescent="0.2">
      <c r="A1092" s="1" t="str">
        <f t="shared" si="96"/>
        <v/>
      </c>
      <c r="B1092" s="21"/>
      <c r="C1092" s="22" t="str">
        <f>IF(B1092="","",COUNTIF(INDEX($B:$B,5):B1092,B1092))</f>
        <v/>
      </c>
      <c r="D1092" s="21"/>
      <c r="E1092" s="13" t="str">
        <f t="shared" si="97"/>
        <v/>
      </c>
      <c r="F1092" s="22" t="str">
        <f t="shared" si="98"/>
        <v/>
      </c>
      <c r="G1092" s="14"/>
      <c r="H1092" s="15" t="str">
        <f t="shared" si="99"/>
        <v/>
      </c>
      <c r="I1092" s="23" t="str">
        <f t="shared" si="100"/>
        <v/>
      </c>
      <c r="J1092" s="13" t="str">
        <f t="shared" si="101"/>
        <v/>
      </c>
      <c r="K1092" s="24" t="str">
        <f>IF(B1092="","",TRIM(IF(COUNTIF('Registru borderouri'!$B$5:$B$504,B1092)=0,"Borderou inexistent în registru. ","")&amp;IF(AND(D1092&lt;&gt;"",E1092=""),"Cod necunoscut. ","")&amp;IF(N(G1092)&lt;=0,"Lipsește cantitatea. ","")&amp;IF(AND(J1092&lt;&gt;"",COUNTIF('Registru borderouri'!$B$5:$B$504,B1092)&gt;0),IF(J1092&lt;&gt;INDEX('Registru borderouri'!$H$5:$H$504,MATCH(B1092,'Registru borderouri'!$B$5:$B$504,0)),"Produs de alt tip decât borderoul. ",""),"")))</f>
        <v/>
      </c>
    </row>
    <row r="1093" spans="1:11" x14ac:dyDescent="0.2">
      <c r="A1093" s="1" t="str">
        <f t="shared" ref="A1093:A1156" si="102">IF(B1093="","",B1093&amp;"|"&amp;C1093)</f>
        <v/>
      </c>
      <c r="B1093" s="21"/>
      <c r="C1093" s="22" t="str">
        <f>IF(B1093="","",COUNTIF(INDEX($B:$B,5):B1093,B1093))</f>
        <v/>
      </c>
      <c r="D1093" s="21"/>
      <c r="E1093" s="13" t="str">
        <f t="shared" ref="E1093:E1156" si="103">IF(D1093="","",IFERROR(VLOOKUP(D1093,Catalog,2,FALSE),""))</f>
        <v/>
      </c>
      <c r="F1093" s="22" t="str">
        <f t="shared" ref="F1093:F1156" si="104">IF(D1093="","",IFERROR(VLOOKUP(D1093,Catalog,3,FALSE),""))</f>
        <v/>
      </c>
      <c r="G1093" s="14"/>
      <c r="H1093" s="15" t="str">
        <f t="shared" ref="H1093:H1156" si="105">IF(D1093="","",IFERROR(VLOOKUP(D1093,Catalog,4,FALSE),""))</f>
        <v/>
      </c>
      <c r="I1093" s="23" t="str">
        <f t="shared" ref="I1093:I1156" si="106">IF(OR(N(G1093)=0,N(H1093)=0),"",ROUND(G1093*H1093,2))</f>
        <v/>
      </c>
      <c r="J1093" s="13" t="str">
        <f t="shared" ref="J1093:J1156" si="107">IF(D1093="","",IFERROR(VLOOKUP(D1093,Catalog,5,FALSE),""))</f>
        <v/>
      </c>
      <c r="K1093" s="24" t="str">
        <f>IF(B1093="","",TRIM(IF(COUNTIF('Registru borderouri'!$B$5:$B$504,B1093)=0,"Borderou inexistent în registru. ","")&amp;IF(AND(D1093&lt;&gt;"",E1093=""),"Cod necunoscut. ","")&amp;IF(N(G1093)&lt;=0,"Lipsește cantitatea. ","")&amp;IF(AND(J1093&lt;&gt;"",COUNTIF('Registru borderouri'!$B$5:$B$504,B1093)&gt;0),IF(J1093&lt;&gt;INDEX('Registru borderouri'!$H$5:$H$504,MATCH(B1093,'Registru borderouri'!$B$5:$B$504,0)),"Produs de alt tip decât borderoul. ",""),"")))</f>
        <v/>
      </c>
    </row>
    <row r="1094" spans="1:11" x14ac:dyDescent="0.2">
      <c r="A1094" s="1" t="str">
        <f t="shared" si="102"/>
        <v/>
      </c>
      <c r="B1094" s="21"/>
      <c r="C1094" s="22" t="str">
        <f>IF(B1094="","",COUNTIF(INDEX($B:$B,5):B1094,B1094))</f>
        <v/>
      </c>
      <c r="D1094" s="21"/>
      <c r="E1094" s="13" t="str">
        <f t="shared" si="103"/>
        <v/>
      </c>
      <c r="F1094" s="22" t="str">
        <f t="shared" si="104"/>
        <v/>
      </c>
      <c r="G1094" s="14"/>
      <c r="H1094" s="15" t="str">
        <f t="shared" si="105"/>
        <v/>
      </c>
      <c r="I1094" s="23" t="str">
        <f t="shared" si="106"/>
        <v/>
      </c>
      <c r="J1094" s="13" t="str">
        <f t="shared" si="107"/>
        <v/>
      </c>
      <c r="K1094" s="24" t="str">
        <f>IF(B1094="","",TRIM(IF(COUNTIF('Registru borderouri'!$B$5:$B$504,B1094)=0,"Borderou inexistent în registru. ","")&amp;IF(AND(D1094&lt;&gt;"",E1094=""),"Cod necunoscut. ","")&amp;IF(N(G1094)&lt;=0,"Lipsește cantitatea. ","")&amp;IF(AND(J1094&lt;&gt;"",COUNTIF('Registru borderouri'!$B$5:$B$504,B1094)&gt;0),IF(J1094&lt;&gt;INDEX('Registru borderouri'!$H$5:$H$504,MATCH(B1094,'Registru borderouri'!$B$5:$B$504,0)),"Produs de alt tip decât borderoul. ",""),"")))</f>
        <v/>
      </c>
    </row>
    <row r="1095" spans="1:11" x14ac:dyDescent="0.2">
      <c r="A1095" s="1" t="str">
        <f t="shared" si="102"/>
        <v/>
      </c>
      <c r="B1095" s="21"/>
      <c r="C1095" s="22" t="str">
        <f>IF(B1095="","",COUNTIF(INDEX($B:$B,5):B1095,B1095))</f>
        <v/>
      </c>
      <c r="D1095" s="21"/>
      <c r="E1095" s="13" t="str">
        <f t="shared" si="103"/>
        <v/>
      </c>
      <c r="F1095" s="22" t="str">
        <f t="shared" si="104"/>
        <v/>
      </c>
      <c r="G1095" s="14"/>
      <c r="H1095" s="15" t="str">
        <f t="shared" si="105"/>
        <v/>
      </c>
      <c r="I1095" s="23" t="str">
        <f t="shared" si="106"/>
        <v/>
      </c>
      <c r="J1095" s="13" t="str">
        <f t="shared" si="107"/>
        <v/>
      </c>
      <c r="K1095" s="24" t="str">
        <f>IF(B1095="","",TRIM(IF(COUNTIF('Registru borderouri'!$B$5:$B$504,B1095)=0,"Borderou inexistent în registru. ","")&amp;IF(AND(D1095&lt;&gt;"",E1095=""),"Cod necunoscut. ","")&amp;IF(N(G1095)&lt;=0,"Lipsește cantitatea. ","")&amp;IF(AND(J1095&lt;&gt;"",COUNTIF('Registru borderouri'!$B$5:$B$504,B1095)&gt;0),IF(J1095&lt;&gt;INDEX('Registru borderouri'!$H$5:$H$504,MATCH(B1095,'Registru borderouri'!$B$5:$B$504,0)),"Produs de alt tip decât borderoul. ",""),"")))</f>
        <v/>
      </c>
    </row>
    <row r="1096" spans="1:11" x14ac:dyDescent="0.2">
      <c r="A1096" s="1" t="str">
        <f t="shared" si="102"/>
        <v/>
      </c>
      <c r="B1096" s="21"/>
      <c r="C1096" s="22" t="str">
        <f>IF(B1096="","",COUNTIF(INDEX($B:$B,5):B1096,B1096))</f>
        <v/>
      </c>
      <c r="D1096" s="21"/>
      <c r="E1096" s="13" t="str">
        <f t="shared" si="103"/>
        <v/>
      </c>
      <c r="F1096" s="22" t="str">
        <f t="shared" si="104"/>
        <v/>
      </c>
      <c r="G1096" s="14"/>
      <c r="H1096" s="15" t="str">
        <f t="shared" si="105"/>
        <v/>
      </c>
      <c r="I1096" s="23" t="str">
        <f t="shared" si="106"/>
        <v/>
      </c>
      <c r="J1096" s="13" t="str">
        <f t="shared" si="107"/>
        <v/>
      </c>
      <c r="K1096" s="24" t="str">
        <f>IF(B1096="","",TRIM(IF(COUNTIF('Registru borderouri'!$B$5:$B$504,B1096)=0,"Borderou inexistent în registru. ","")&amp;IF(AND(D1096&lt;&gt;"",E1096=""),"Cod necunoscut. ","")&amp;IF(N(G1096)&lt;=0,"Lipsește cantitatea. ","")&amp;IF(AND(J1096&lt;&gt;"",COUNTIF('Registru borderouri'!$B$5:$B$504,B1096)&gt;0),IF(J1096&lt;&gt;INDEX('Registru borderouri'!$H$5:$H$504,MATCH(B1096,'Registru borderouri'!$B$5:$B$504,0)),"Produs de alt tip decât borderoul. ",""),"")))</f>
        <v/>
      </c>
    </row>
    <row r="1097" spans="1:11" x14ac:dyDescent="0.2">
      <c r="A1097" s="1" t="str">
        <f t="shared" si="102"/>
        <v/>
      </c>
      <c r="B1097" s="21"/>
      <c r="C1097" s="22" t="str">
        <f>IF(B1097="","",COUNTIF(INDEX($B:$B,5):B1097,B1097))</f>
        <v/>
      </c>
      <c r="D1097" s="21"/>
      <c r="E1097" s="13" t="str">
        <f t="shared" si="103"/>
        <v/>
      </c>
      <c r="F1097" s="22" t="str">
        <f t="shared" si="104"/>
        <v/>
      </c>
      <c r="G1097" s="14"/>
      <c r="H1097" s="15" t="str">
        <f t="shared" si="105"/>
        <v/>
      </c>
      <c r="I1097" s="23" t="str">
        <f t="shared" si="106"/>
        <v/>
      </c>
      <c r="J1097" s="13" t="str">
        <f t="shared" si="107"/>
        <v/>
      </c>
      <c r="K1097" s="24" t="str">
        <f>IF(B1097="","",TRIM(IF(COUNTIF('Registru borderouri'!$B$5:$B$504,B1097)=0,"Borderou inexistent în registru. ","")&amp;IF(AND(D1097&lt;&gt;"",E1097=""),"Cod necunoscut. ","")&amp;IF(N(G1097)&lt;=0,"Lipsește cantitatea. ","")&amp;IF(AND(J1097&lt;&gt;"",COUNTIF('Registru borderouri'!$B$5:$B$504,B1097)&gt;0),IF(J1097&lt;&gt;INDEX('Registru borderouri'!$H$5:$H$504,MATCH(B1097,'Registru borderouri'!$B$5:$B$504,0)),"Produs de alt tip decât borderoul. ",""),"")))</f>
        <v/>
      </c>
    </row>
    <row r="1098" spans="1:11" x14ac:dyDescent="0.2">
      <c r="A1098" s="1" t="str">
        <f t="shared" si="102"/>
        <v/>
      </c>
      <c r="B1098" s="21"/>
      <c r="C1098" s="22" t="str">
        <f>IF(B1098="","",COUNTIF(INDEX($B:$B,5):B1098,B1098))</f>
        <v/>
      </c>
      <c r="D1098" s="21"/>
      <c r="E1098" s="13" t="str">
        <f t="shared" si="103"/>
        <v/>
      </c>
      <c r="F1098" s="22" t="str">
        <f t="shared" si="104"/>
        <v/>
      </c>
      <c r="G1098" s="14"/>
      <c r="H1098" s="15" t="str">
        <f t="shared" si="105"/>
        <v/>
      </c>
      <c r="I1098" s="23" t="str">
        <f t="shared" si="106"/>
        <v/>
      </c>
      <c r="J1098" s="13" t="str">
        <f t="shared" si="107"/>
        <v/>
      </c>
      <c r="K1098" s="24" t="str">
        <f>IF(B1098="","",TRIM(IF(COUNTIF('Registru borderouri'!$B$5:$B$504,B1098)=0,"Borderou inexistent în registru. ","")&amp;IF(AND(D1098&lt;&gt;"",E1098=""),"Cod necunoscut. ","")&amp;IF(N(G1098)&lt;=0,"Lipsește cantitatea. ","")&amp;IF(AND(J1098&lt;&gt;"",COUNTIF('Registru borderouri'!$B$5:$B$504,B1098)&gt;0),IF(J1098&lt;&gt;INDEX('Registru borderouri'!$H$5:$H$504,MATCH(B1098,'Registru borderouri'!$B$5:$B$504,0)),"Produs de alt tip decât borderoul. ",""),"")))</f>
        <v/>
      </c>
    </row>
    <row r="1099" spans="1:11" x14ac:dyDescent="0.2">
      <c r="A1099" s="1" t="str">
        <f t="shared" si="102"/>
        <v/>
      </c>
      <c r="B1099" s="21"/>
      <c r="C1099" s="22" t="str">
        <f>IF(B1099="","",COUNTIF(INDEX($B:$B,5):B1099,B1099))</f>
        <v/>
      </c>
      <c r="D1099" s="21"/>
      <c r="E1099" s="13" t="str">
        <f t="shared" si="103"/>
        <v/>
      </c>
      <c r="F1099" s="22" t="str">
        <f t="shared" si="104"/>
        <v/>
      </c>
      <c r="G1099" s="14"/>
      <c r="H1099" s="15" t="str">
        <f t="shared" si="105"/>
        <v/>
      </c>
      <c r="I1099" s="23" t="str">
        <f t="shared" si="106"/>
        <v/>
      </c>
      <c r="J1099" s="13" t="str">
        <f t="shared" si="107"/>
        <v/>
      </c>
      <c r="K1099" s="24" t="str">
        <f>IF(B1099="","",TRIM(IF(COUNTIF('Registru borderouri'!$B$5:$B$504,B1099)=0,"Borderou inexistent în registru. ","")&amp;IF(AND(D1099&lt;&gt;"",E1099=""),"Cod necunoscut. ","")&amp;IF(N(G1099)&lt;=0,"Lipsește cantitatea. ","")&amp;IF(AND(J1099&lt;&gt;"",COUNTIF('Registru borderouri'!$B$5:$B$504,B1099)&gt;0),IF(J1099&lt;&gt;INDEX('Registru borderouri'!$H$5:$H$504,MATCH(B1099,'Registru borderouri'!$B$5:$B$504,0)),"Produs de alt tip decât borderoul. ",""),"")))</f>
        <v/>
      </c>
    </row>
    <row r="1100" spans="1:11" x14ac:dyDescent="0.2">
      <c r="A1100" s="1" t="str">
        <f t="shared" si="102"/>
        <v/>
      </c>
      <c r="B1100" s="21"/>
      <c r="C1100" s="22" t="str">
        <f>IF(B1100="","",COUNTIF(INDEX($B:$B,5):B1100,B1100))</f>
        <v/>
      </c>
      <c r="D1100" s="21"/>
      <c r="E1100" s="13" t="str">
        <f t="shared" si="103"/>
        <v/>
      </c>
      <c r="F1100" s="22" t="str">
        <f t="shared" si="104"/>
        <v/>
      </c>
      <c r="G1100" s="14"/>
      <c r="H1100" s="15" t="str">
        <f t="shared" si="105"/>
        <v/>
      </c>
      <c r="I1100" s="23" t="str">
        <f t="shared" si="106"/>
        <v/>
      </c>
      <c r="J1100" s="13" t="str">
        <f t="shared" si="107"/>
        <v/>
      </c>
      <c r="K1100" s="24" t="str">
        <f>IF(B1100="","",TRIM(IF(COUNTIF('Registru borderouri'!$B$5:$B$504,B1100)=0,"Borderou inexistent în registru. ","")&amp;IF(AND(D1100&lt;&gt;"",E1100=""),"Cod necunoscut. ","")&amp;IF(N(G1100)&lt;=0,"Lipsește cantitatea. ","")&amp;IF(AND(J1100&lt;&gt;"",COUNTIF('Registru borderouri'!$B$5:$B$504,B1100)&gt;0),IF(J1100&lt;&gt;INDEX('Registru borderouri'!$H$5:$H$504,MATCH(B1100,'Registru borderouri'!$B$5:$B$504,0)),"Produs de alt tip decât borderoul. ",""),"")))</f>
        <v/>
      </c>
    </row>
    <row r="1101" spans="1:11" x14ac:dyDescent="0.2">
      <c r="A1101" s="1" t="str">
        <f t="shared" si="102"/>
        <v/>
      </c>
      <c r="B1101" s="21"/>
      <c r="C1101" s="22" t="str">
        <f>IF(B1101="","",COUNTIF(INDEX($B:$B,5):B1101,B1101))</f>
        <v/>
      </c>
      <c r="D1101" s="21"/>
      <c r="E1101" s="13" t="str">
        <f t="shared" si="103"/>
        <v/>
      </c>
      <c r="F1101" s="22" t="str">
        <f t="shared" si="104"/>
        <v/>
      </c>
      <c r="G1101" s="14"/>
      <c r="H1101" s="15" t="str">
        <f t="shared" si="105"/>
        <v/>
      </c>
      <c r="I1101" s="23" t="str">
        <f t="shared" si="106"/>
        <v/>
      </c>
      <c r="J1101" s="13" t="str">
        <f t="shared" si="107"/>
        <v/>
      </c>
      <c r="K1101" s="24" t="str">
        <f>IF(B1101="","",TRIM(IF(COUNTIF('Registru borderouri'!$B$5:$B$504,B1101)=0,"Borderou inexistent în registru. ","")&amp;IF(AND(D1101&lt;&gt;"",E1101=""),"Cod necunoscut. ","")&amp;IF(N(G1101)&lt;=0,"Lipsește cantitatea. ","")&amp;IF(AND(J1101&lt;&gt;"",COUNTIF('Registru borderouri'!$B$5:$B$504,B1101)&gt;0),IF(J1101&lt;&gt;INDEX('Registru borderouri'!$H$5:$H$504,MATCH(B1101,'Registru borderouri'!$B$5:$B$504,0)),"Produs de alt tip decât borderoul. ",""),"")))</f>
        <v/>
      </c>
    </row>
    <row r="1102" spans="1:11" x14ac:dyDescent="0.2">
      <c r="A1102" s="1" t="str">
        <f t="shared" si="102"/>
        <v/>
      </c>
      <c r="B1102" s="21"/>
      <c r="C1102" s="22" t="str">
        <f>IF(B1102="","",COUNTIF(INDEX($B:$B,5):B1102,B1102))</f>
        <v/>
      </c>
      <c r="D1102" s="21"/>
      <c r="E1102" s="13" t="str">
        <f t="shared" si="103"/>
        <v/>
      </c>
      <c r="F1102" s="22" t="str">
        <f t="shared" si="104"/>
        <v/>
      </c>
      <c r="G1102" s="14"/>
      <c r="H1102" s="15" t="str">
        <f t="shared" si="105"/>
        <v/>
      </c>
      <c r="I1102" s="23" t="str">
        <f t="shared" si="106"/>
        <v/>
      </c>
      <c r="J1102" s="13" t="str">
        <f t="shared" si="107"/>
        <v/>
      </c>
      <c r="K1102" s="24" t="str">
        <f>IF(B1102="","",TRIM(IF(COUNTIF('Registru borderouri'!$B$5:$B$504,B1102)=0,"Borderou inexistent în registru. ","")&amp;IF(AND(D1102&lt;&gt;"",E1102=""),"Cod necunoscut. ","")&amp;IF(N(G1102)&lt;=0,"Lipsește cantitatea. ","")&amp;IF(AND(J1102&lt;&gt;"",COUNTIF('Registru borderouri'!$B$5:$B$504,B1102)&gt;0),IF(J1102&lt;&gt;INDEX('Registru borderouri'!$H$5:$H$504,MATCH(B1102,'Registru borderouri'!$B$5:$B$504,0)),"Produs de alt tip decât borderoul. ",""),"")))</f>
        <v/>
      </c>
    </row>
    <row r="1103" spans="1:11" x14ac:dyDescent="0.2">
      <c r="A1103" s="1" t="str">
        <f t="shared" si="102"/>
        <v/>
      </c>
      <c r="B1103" s="21"/>
      <c r="C1103" s="22" t="str">
        <f>IF(B1103="","",COUNTIF(INDEX($B:$B,5):B1103,B1103))</f>
        <v/>
      </c>
      <c r="D1103" s="21"/>
      <c r="E1103" s="13" t="str">
        <f t="shared" si="103"/>
        <v/>
      </c>
      <c r="F1103" s="22" t="str">
        <f t="shared" si="104"/>
        <v/>
      </c>
      <c r="G1103" s="14"/>
      <c r="H1103" s="15" t="str">
        <f t="shared" si="105"/>
        <v/>
      </c>
      <c r="I1103" s="23" t="str">
        <f t="shared" si="106"/>
        <v/>
      </c>
      <c r="J1103" s="13" t="str">
        <f t="shared" si="107"/>
        <v/>
      </c>
      <c r="K1103" s="24" t="str">
        <f>IF(B1103="","",TRIM(IF(COUNTIF('Registru borderouri'!$B$5:$B$504,B1103)=0,"Borderou inexistent în registru. ","")&amp;IF(AND(D1103&lt;&gt;"",E1103=""),"Cod necunoscut. ","")&amp;IF(N(G1103)&lt;=0,"Lipsește cantitatea. ","")&amp;IF(AND(J1103&lt;&gt;"",COUNTIF('Registru borderouri'!$B$5:$B$504,B1103)&gt;0),IF(J1103&lt;&gt;INDEX('Registru borderouri'!$H$5:$H$504,MATCH(B1103,'Registru borderouri'!$B$5:$B$504,0)),"Produs de alt tip decât borderoul. ",""),"")))</f>
        <v/>
      </c>
    </row>
    <row r="1104" spans="1:11" x14ac:dyDescent="0.2">
      <c r="A1104" s="1" t="str">
        <f t="shared" si="102"/>
        <v/>
      </c>
      <c r="B1104" s="21"/>
      <c r="C1104" s="22" t="str">
        <f>IF(B1104="","",COUNTIF(INDEX($B:$B,5):B1104,B1104))</f>
        <v/>
      </c>
      <c r="D1104" s="21"/>
      <c r="E1104" s="13" t="str">
        <f t="shared" si="103"/>
        <v/>
      </c>
      <c r="F1104" s="22" t="str">
        <f t="shared" si="104"/>
        <v/>
      </c>
      <c r="G1104" s="14"/>
      <c r="H1104" s="15" t="str">
        <f t="shared" si="105"/>
        <v/>
      </c>
      <c r="I1104" s="23" t="str">
        <f t="shared" si="106"/>
        <v/>
      </c>
      <c r="J1104" s="13" t="str">
        <f t="shared" si="107"/>
        <v/>
      </c>
      <c r="K1104" s="24" t="str">
        <f>IF(B1104="","",TRIM(IF(COUNTIF('Registru borderouri'!$B$5:$B$504,B1104)=0,"Borderou inexistent în registru. ","")&amp;IF(AND(D1104&lt;&gt;"",E1104=""),"Cod necunoscut. ","")&amp;IF(N(G1104)&lt;=0,"Lipsește cantitatea. ","")&amp;IF(AND(J1104&lt;&gt;"",COUNTIF('Registru borderouri'!$B$5:$B$504,B1104)&gt;0),IF(J1104&lt;&gt;INDEX('Registru borderouri'!$H$5:$H$504,MATCH(B1104,'Registru borderouri'!$B$5:$B$504,0)),"Produs de alt tip decât borderoul. ",""),"")))</f>
        <v/>
      </c>
    </row>
    <row r="1105" spans="1:11" x14ac:dyDescent="0.2">
      <c r="A1105" s="1" t="str">
        <f t="shared" si="102"/>
        <v/>
      </c>
      <c r="B1105" s="21"/>
      <c r="C1105" s="22" t="str">
        <f>IF(B1105="","",COUNTIF(INDEX($B:$B,5):B1105,B1105))</f>
        <v/>
      </c>
      <c r="D1105" s="21"/>
      <c r="E1105" s="13" t="str">
        <f t="shared" si="103"/>
        <v/>
      </c>
      <c r="F1105" s="22" t="str">
        <f t="shared" si="104"/>
        <v/>
      </c>
      <c r="G1105" s="14"/>
      <c r="H1105" s="15" t="str">
        <f t="shared" si="105"/>
        <v/>
      </c>
      <c r="I1105" s="23" t="str">
        <f t="shared" si="106"/>
        <v/>
      </c>
      <c r="J1105" s="13" t="str">
        <f t="shared" si="107"/>
        <v/>
      </c>
      <c r="K1105" s="24" t="str">
        <f>IF(B1105="","",TRIM(IF(COUNTIF('Registru borderouri'!$B$5:$B$504,B1105)=0,"Borderou inexistent în registru. ","")&amp;IF(AND(D1105&lt;&gt;"",E1105=""),"Cod necunoscut. ","")&amp;IF(N(G1105)&lt;=0,"Lipsește cantitatea. ","")&amp;IF(AND(J1105&lt;&gt;"",COUNTIF('Registru borderouri'!$B$5:$B$504,B1105)&gt;0),IF(J1105&lt;&gt;INDEX('Registru borderouri'!$H$5:$H$504,MATCH(B1105,'Registru borderouri'!$B$5:$B$504,0)),"Produs de alt tip decât borderoul. ",""),"")))</f>
        <v/>
      </c>
    </row>
    <row r="1106" spans="1:11" x14ac:dyDescent="0.2">
      <c r="A1106" s="1" t="str">
        <f t="shared" si="102"/>
        <v/>
      </c>
      <c r="B1106" s="21"/>
      <c r="C1106" s="22" t="str">
        <f>IF(B1106="","",COUNTIF(INDEX($B:$B,5):B1106,B1106))</f>
        <v/>
      </c>
      <c r="D1106" s="21"/>
      <c r="E1106" s="13" t="str">
        <f t="shared" si="103"/>
        <v/>
      </c>
      <c r="F1106" s="22" t="str">
        <f t="shared" si="104"/>
        <v/>
      </c>
      <c r="G1106" s="14"/>
      <c r="H1106" s="15" t="str">
        <f t="shared" si="105"/>
        <v/>
      </c>
      <c r="I1106" s="23" t="str">
        <f t="shared" si="106"/>
        <v/>
      </c>
      <c r="J1106" s="13" t="str">
        <f t="shared" si="107"/>
        <v/>
      </c>
      <c r="K1106" s="24" t="str">
        <f>IF(B1106="","",TRIM(IF(COUNTIF('Registru borderouri'!$B$5:$B$504,B1106)=0,"Borderou inexistent în registru. ","")&amp;IF(AND(D1106&lt;&gt;"",E1106=""),"Cod necunoscut. ","")&amp;IF(N(G1106)&lt;=0,"Lipsește cantitatea. ","")&amp;IF(AND(J1106&lt;&gt;"",COUNTIF('Registru borderouri'!$B$5:$B$504,B1106)&gt;0),IF(J1106&lt;&gt;INDEX('Registru borderouri'!$H$5:$H$504,MATCH(B1106,'Registru borderouri'!$B$5:$B$504,0)),"Produs de alt tip decât borderoul. ",""),"")))</f>
        <v/>
      </c>
    </row>
    <row r="1107" spans="1:11" x14ac:dyDescent="0.2">
      <c r="A1107" s="1" t="str">
        <f t="shared" si="102"/>
        <v/>
      </c>
      <c r="B1107" s="21"/>
      <c r="C1107" s="22" t="str">
        <f>IF(B1107="","",COUNTIF(INDEX($B:$B,5):B1107,B1107))</f>
        <v/>
      </c>
      <c r="D1107" s="21"/>
      <c r="E1107" s="13" t="str">
        <f t="shared" si="103"/>
        <v/>
      </c>
      <c r="F1107" s="22" t="str">
        <f t="shared" si="104"/>
        <v/>
      </c>
      <c r="G1107" s="14"/>
      <c r="H1107" s="15" t="str">
        <f t="shared" si="105"/>
        <v/>
      </c>
      <c r="I1107" s="23" t="str">
        <f t="shared" si="106"/>
        <v/>
      </c>
      <c r="J1107" s="13" t="str">
        <f t="shared" si="107"/>
        <v/>
      </c>
      <c r="K1107" s="24" t="str">
        <f>IF(B1107="","",TRIM(IF(COUNTIF('Registru borderouri'!$B$5:$B$504,B1107)=0,"Borderou inexistent în registru. ","")&amp;IF(AND(D1107&lt;&gt;"",E1107=""),"Cod necunoscut. ","")&amp;IF(N(G1107)&lt;=0,"Lipsește cantitatea. ","")&amp;IF(AND(J1107&lt;&gt;"",COUNTIF('Registru borderouri'!$B$5:$B$504,B1107)&gt;0),IF(J1107&lt;&gt;INDEX('Registru borderouri'!$H$5:$H$504,MATCH(B1107,'Registru borderouri'!$B$5:$B$504,0)),"Produs de alt tip decât borderoul. ",""),"")))</f>
        <v/>
      </c>
    </row>
    <row r="1108" spans="1:11" x14ac:dyDescent="0.2">
      <c r="A1108" s="1" t="str">
        <f t="shared" si="102"/>
        <v/>
      </c>
      <c r="B1108" s="21"/>
      <c r="C1108" s="22" t="str">
        <f>IF(B1108="","",COUNTIF(INDEX($B:$B,5):B1108,B1108))</f>
        <v/>
      </c>
      <c r="D1108" s="21"/>
      <c r="E1108" s="13" t="str">
        <f t="shared" si="103"/>
        <v/>
      </c>
      <c r="F1108" s="22" t="str">
        <f t="shared" si="104"/>
        <v/>
      </c>
      <c r="G1108" s="14"/>
      <c r="H1108" s="15" t="str">
        <f t="shared" si="105"/>
        <v/>
      </c>
      <c r="I1108" s="23" t="str">
        <f t="shared" si="106"/>
        <v/>
      </c>
      <c r="J1108" s="13" t="str">
        <f t="shared" si="107"/>
        <v/>
      </c>
      <c r="K1108" s="24" t="str">
        <f>IF(B1108="","",TRIM(IF(COUNTIF('Registru borderouri'!$B$5:$B$504,B1108)=0,"Borderou inexistent în registru. ","")&amp;IF(AND(D1108&lt;&gt;"",E1108=""),"Cod necunoscut. ","")&amp;IF(N(G1108)&lt;=0,"Lipsește cantitatea. ","")&amp;IF(AND(J1108&lt;&gt;"",COUNTIF('Registru borderouri'!$B$5:$B$504,B1108)&gt;0),IF(J1108&lt;&gt;INDEX('Registru borderouri'!$H$5:$H$504,MATCH(B1108,'Registru borderouri'!$B$5:$B$504,0)),"Produs de alt tip decât borderoul. ",""),"")))</f>
        <v/>
      </c>
    </row>
    <row r="1109" spans="1:11" x14ac:dyDescent="0.2">
      <c r="A1109" s="1" t="str">
        <f t="shared" si="102"/>
        <v/>
      </c>
      <c r="B1109" s="21"/>
      <c r="C1109" s="22" t="str">
        <f>IF(B1109="","",COUNTIF(INDEX($B:$B,5):B1109,B1109))</f>
        <v/>
      </c>
      <c r="D1109" s="21"/>
      <c r="E1109" s="13" t="str">
        <f t="shared" si="103"/>
        <v/>
      </c>
      <c r="F1109" s="22" t="str">
        <f t="shared" si="104"/>
        <v/>
      </c>
      <c r="G1109" s="14"/>
      <c r="H1109" s="15" t="str">
        <f t="shared" si="105"/>
        <v/>
      </c>
      <c r="I1109" s="23" t="str">
        <f t="shared" si="106"/>
        <v/>
      </c>
      <c r="J1109" s="13" t="str">
        <f t="shared" si="107"/>
        <v/>
      </c>
      <c r="K1109" s="24" t="str">
        <f>IF(B1109="","",TRIM(IF(COUNTIF('Registru borderouri'!$B$5:$B$504,B1109)=0,"Borderou inexistent în registru. ","")&amp;IF(AND(D1109&lt;&gt;"",E1109=""),"Cod necunoscut. ","")&amp;IF(N(G1109)&lt;=0,"Lipsește cantitatea. ","")&amp;IF(AND(J1109&lt;&gt;"",COUNTIF('Registru borderouri'!$B$5:$B$504,B1109)&gt;0),IF(J1109&lt;&gt;INDEX('Registru borderouri'!$H$5:$H$504,MATCH(B1109,'Registru borderouri'!$B$5:$B$504,0)),"Produs de alt tip decât borderoul. ",""),"")))</f>
        <v/>
      </c>
    </row>
    <row r="1110" spans="1:11" x14ac:dyDescent="0.2">
      <c r="A1110" s="1" t="str">
        <f t="shared" si="102"/>
        <v/>
      </c>
      <c r="B1110" s="21"/>
      <c r="C1110" s="22" t="str">
        <f>IF(B1110="","",COUNTIF(INDEX($B:$B,5):B1110,B1110))</f>
        <v/>
      </c>
      <c r="D1110" s="21"/>
      <c r="E1110" s="13" t="str">
        <f t="shared" si="103"/>
        <v/>
      </c>
      <c r="F1110" s="22" t="str">
        <f t="shared" si="104"/>
        <v/>
      </c>
      <c r="G1110" s="14"/>
      <c r="H1110" s="15" t="str">
        <f t="shared" si="105"/>
        <v/>
      </c>
      <c r="I1110" s="23" t="str">
        <f t="shared" si="106"/>
        <v/>
      </c>
      <c r="J1110" s="13" t="str">
        <f t="shared" si="107"/>
        <v/>
      </c>
      <c r="K1110" s="24" t="str">
        <f>IF(B1110="","",TRIM(IF(COUNTIF('Registru borderouri'!$B$5:$B$504,B1110)=0,"Borderou inexistent în registru. ","")&amp;IF(AND(D1110&lt;&gt;"",E1110=""),"Cod necunoscut. ","")&amp;IF(N(G1110)&lt;=0,"Lipsește cantitatea. ","")&amp;IF(AND(J1110&lt;&gt;"",COUNTIF('Registru borderouri'!$B$5:$B$504,B1110)&gt;0),IF(J1110&lt;&gt;INDEX('Registru borderouri'!$H$5:$H$504,MATCH(B1110,'Registru borderouri'!$B$5:$B$504,0)),"Produs de alt tip decât borderoul. ",""),"")))</f>
        <v/>
      </c>
    </row>
    <row r="1111" spans="1:11" x14ac:dyDescent="0.2">
      <c r="A1111" s="1" t="str">
        <f t="shared" si="102"/>
        <v/>
      </c>
      <c r="B1111" s="21"/>
      <c r="C1111" s="22" t="str">
        <f>IF(B1111="","",COUNTIF(INDEX($B:$B,5):B1111,B1111))</f>
        <v/>
      </c>
      <c r="D1111" s="21"/>
      <c r="E1111" s="13" t="str">
        <f t="shared" si="103"/>
        <v/>
      </c>
      <c r="F1111" s="22" t="str">
        <f t="shared" si="104"/>
        <v/>
      </c>
      <c r="G1111" s="14"/>
      <c r="H1111" s="15" t="str">
        <f t="shared" si="105"/>
        <v/>
      </c>
      <c r="I1111" s="23" t="str">
        <f t="shared" si="106"/>
        <v/>
      </c>
      <c r="J1111" s="13" t="str">
        <f t="shared" si="107"/>
        <v/>
      </c>
      <c r="K1111" s="24" t="str">
        <f>IF(B1111="","",TRIM(IF(COUNTIF('Registru borderouri'!$B$5:$B$504,B1111)=0,"Borderou inexistent în registru. ","")&amp;IF(AND(D1111&lt;&gt;"",E1111=""),"Cod necunoscut. ","")&amp;IF(N(G1111)&lt;=0,"Lipsește cantitatea. ","")&amp;IF(AND(J1111&lt;&gt;"",COUNTIF('Registru borderouri'!$B$5:$B$504,B1111)&gt;0),IF(J1111&lt;&gt;INDEX('Registru borderouri'!$H$5:$H$504,MATCH(B1111,'Registru borderouri'!$B$5:$B$504,0)),"Produs de alt tip decât borderoul. ",""),"")))</f>
        <v/>
      </c>
    </row>
    <row r="1112" spans="1:11" x14ac:dyDescent="0.2">
      <c r="A1112" s="1" t="str">
        <f t="shared" si="102"/>
        <v/>
      </c>
      <c r="B1112" s="21"/>
      <c r="C1112" s="22" t="str">
        <f>IF(B1112="","",COUNTIF(INDEX($B:$B,5):B1112,B1112))</f>
        <v/>
      </c>
      <c r="D1112" s="21"/>
      <c r="E1112" s="13" t="str">
        <f t="shared" si="103"/>
        <v/>
      </c>
      <c r="F1112" s="22" t="str">
        <f t="shared" si="104"/>
        <v/>
      </c>
      <c r="G1112" s="14"/>
      <c r="H1112" s="15" t="str">
        <f t="shared" si="105"/>
        <v/>
      </c>
      <c r="I1112" s="23" t="str">
        <f t="shared" si="106"/>
        <v/>
      </c>
      <c r="J1112" s="13" t="str">
        <f t="shared" si="107"/>
        <v/>
      </c>
      <c r="K1112" s="24" t="str">
        <f>IF(B1112="","",TRIM(IF(COUNTIF('Registru borderouri'!$B$5:$B$504,B1112)=0,"Borderou inexistent în registru. ","")&amp;IF(AND(D1112&lt;&gt;"",E1112=""),"Cod necunoscut. ","")&amp;IF(N(G1112)&lt;=0,"Lipsește cantitatea. ","")&amp;IF(AND(J1112&lt;&gt;"",COUNTIF('Registru borderouri'!$B$5:$B$504,B1112)&gt;0),IF(J1112&lt;&gt;INDEX('Registru borderouri'!$H$5:$H$504,MATCH(B1112,'Registru borderouri'!$B$5:$B$504,0)),"Produs de alt tip decât borderoul. ",""),"")))</f>
        <v/>
      </c>
    </row>
    <row r="1113" spans="1:11" x14ac:dyDescent="0.2">
      <c r="A1113" s="1" t="str">
        <f t="shared" si="102"/>
        <v/>
      </c>
      <c r="B1113" s="21"/>
      <c r="C1113" s="22" t="str">
        <f>IF(B1113="","",COUNTIF(INDEX($B:$B,5):B1113,B1113))</f>
        <v/>
      </c>
      <c r="D1113" s="21"/>
      <c r="E1113" s="13" t="str">
        <f t="shared" si="103"/>
        <v/>
      </c>
      <c r="F1113" s="22" t="str">
        <f t="shared" si="104"/>
        <v/>
      </c>
      <c r="G1113" s="14"/>
      <c r="H1113" s="15" t="str">
        <f t="shared" si="105"/>
        <v/>
      </c>
      <c r="I1113" s="23" t="str">
        <f t="shared" si="106"/>
        <v/>
      </c>
      <c r="J1113" s="13" t="str">
        <f t="shared" si="107"/>
        <v/>
      </c>
      <c r="K1113" s="24" t="str">
        <f>IF(B1113="","",TRIM(IF(COUNTIF('Registru borderouri'!$B$5:$B$504,B1113)=0,"Borderou inexistent în registru. ","")&amp;IF(AND(D1113&lt;&gt;"",E1113=""),"Cod necunoscut. ","")&amp;IF(N(G1113)&lt;=0,"Lipsește cantitatea. ","")&amp;IF(AND(J1113&lt;&gt;"",COUNTIF('Registru borderouri'!$B$5:$B$504,B1113)&gt;0),IF(J1113&lt;&gt;INDEX('Registru borderouri'!$H$5:$H$504,MATCH(B1113,'Registru borderouri'!$B$5:$B$504,0)),"Produs de alt tip decât borderoul. ",""),"")))</f>
        <v/>
      </c>
    </row>
    <row r="1114" spans="1:11" x14ac:dyDescent="0.2">
      <c r="A1114" s="1" t="str">
        <f t="shared" si="102"/>
        <v/>
      </c>
      <c r="B1114" s="21"/>
      <c r="C1114" s="22" t="str">
        <f>IF(B1114="","",COUNTIF(INDEX($B:$B,5):B1114,B1114))</f>
        <v/>
      </c>
      <c r="D1114" s="21"/>
      <c r="E1114" s="13" t="str">
        <f t="shared" si="103"/>
        <v/>
      </c>
      <c r="F1114" s="22" t="str">
        <f t="shared" si="104"/>
        <v/>
      </c>
      <c r="G1114" s="14"/>
      <c r="H1114" s="15" t="str">
        <f t="shared" si="105"/>
        <v/>
      </c>
      <c r="I1114" s="23" t="str">
        <f t="shared" si="106"/>
        <v/>
      </c>
      <c r="J1114" s="13" t="str">
        <f t="shared" si="107"/>
        <v/>
      </c>
      <c r="K1114" s="24" t="str">
        <f>IF(B1114="","",TRIM(IF(COUNTIF('Registru borderouri'!$B$5:$B$504,B1114)=0,"Borderou inexistent în registru. ","")&amp;IF(AND(D1114&lt;&gt;"",E1114=""),"Cod necunoscut. ","")&amp;IF(N(G1114)&lt;=0,"Lipsește cantitatea. ","")&amp;IF(AND(J1114&lt;&gt;"",COUNTIF('Registru borderouri'!$B$5:$B$504,B1114)&gt;0),IF(J1114&lt;&gt;INDEX('Registru borderouri'!$H$5:$H$504,MATCH(B1114,'Registru borderouri'!$B$5:$B$504,0)),"Produs de alt tip decât borderoul. ",""),"")))</f>
        <v/>
      </c>
    </row>
    <row r="1115" spans="1:11" x14ac:dyDescent="0.2">
      <c r="A1115" s="1" t="str">
        <f t="shared" si="102"/>
        <v/>
      </c>
      <c r="B1115" s="21"/>
      <c r="C1115" s="22" t="str">
        <f>IF(B1115="","",COUNTIF(INDEX($B:$B,5):B1115,B1115))</f>
        <v/>
      </c>
      <c r="D1115" s="21"/>
      <c r="E1115" s="13" t="str">
        <f t="shared" si="103"/>
        <v/>
      </c>
      <c r="F1115" s="22" t="str">
        <f t="shared" si="104"/>
        <v/>
      </c>
      <c r="G1115" s="14"/>
      <c r="H1115" s="15" t="str">
        <f t="shared" si="105"/>
        <v/>
      </c>
      <c r="I1115" s="23" t="str">
        <f t="shared" si="106"/>
        <v/>
      </c>
      <c r="J1115" s="13" t="str">
        <f t="shared" si="107"/>
        <v/>
      </c>
      <c r="K1115" s="24" t="str">
        <f>IF(B1115="","",TRIM(IF(COUNTIF('Registru borderouri'!$B$5:$B$504,B1115)=0,"Borderou inexistent în registru. ","")&amp;IF(AND(D1115&lt;&gt;"",E1115=""),"Cod necunoscut. ","")&amp;IF(N(G1115)&lt;=0,"Lipsește cantitatea. ","")&amp;IF(AND(J1115&lt;&gt;"",COUNTIF('Registru borderouri'!$B$5:$B$504,B1115)&gt;0),IF(J1115&lt;&gt;INDEX('Registru borderouri'!$H$5:$H$504,MATCH(B1115,'Registru borderouri'!$B$5:$B$504,0)),"Produs de alt tip decât borderoul. ",""),"")))</f>
        <v/>
      </c>
    </row>
    <row r="1116" spans="1:11" x14ac:dyDescent="0.2">
      <c r="A1116" s="1" t="str">
        <f t="shared" si="102"/>
        <v/>
      </c>
      <c r="B1116" s="21"/>
      <c r="C1116" s="22" t="str">
        <f>IF(B1116="","",COUNTIF(INDEX($B:$B,5):B1116,B1116))</f>
        <v/>
      </c>
      <c r="D1116" s="21"/>
      <c r="E1116" s="13" t="str">
        <f t="shared" si="103"/>
        <v/>
      </c>
      <c r="F1116" s="22" t="str">
        <f t="shared" si="104"/>
        <v/>
      </c>
      <c r="G1116" s="14"/>
      <c r="H1116" s="15" t="str">
        <f t="shared" si="105"/>
        <v/>
      </c>
      <c r="I1116" s="23" t="str">
        <f t="shared" si="106"/>
        <v/>
      </c>
      <c r="J1116" s="13" t="str">
        <f t="shared" si="107"/>
        <v/>
      </c>
      <c r="K1116" s="24" t="str">
        <f>IF(B1116="","",TRIM(IF(COUNTIF('Registru borderouri'!$B$5:$B$504,B1116)=0,"Borderou inexistent în registru. ","")&amp;IF(AND(D1116&lt;&gt;"",E1116=""),"Cod necunoscut. ","")&amp;IF(N(G1116)&lt;=0,"Lipsește cantitatea. ","")&amp;IF(AND(J1116&lt;&gt;"",COUNTIF('Registru borderouri'!$B$5:$B$504,B1116)&gt;0),IF(J1116&lt;&gt;INDEX('Registru borderouri'!$H$5:$H$504,MATCH(B1116,'Registru borderouri'!$B$5:$B$504,0)),"Produs de alt tip decât borderoul. ",""),"")))</f>
        <v/>
      </c>
    </row>
    <row r="1117" spans="1:11" x14ac:dyDescent="0.2">
      <c r="A1117" s="1" t="str">
        <f t="shared" si="102"/>
        <v/>
      </c>
      <c r="B1117" s="21"/>
      <c r="C1117" s="22" t="str">
        <f>IF(B1117="","",COUNTIF(INDEX($B:$B,5):B1117,B1117))</f>
        <v/>
      </c>
      <c r="D1117" s="21"/>
      <c r="E1117" s="13" t="str">
        <f t="shared" si="103"/>
        <v/>
      </c>
      <c r="F1117" s="22" t="str">
        <f t="shared" si="104"/>
        <v/>
      </c>
      <c r="G1117" s="14"/>
      <c r="H1117" s="15" t="str">
        <f t="shared" si="105"/>
        <v/>
      </c>
      <c r="I1117" s="23" t="str">
        <f t="shared" si="106"/>
        <v/>
      </c>
      <c r="J1117" s="13" t="str">
        <f t="shared" si="107"/>
        <v/>
      </c>
      <c r="K1117" s="24" t="str">
        <f>IF(B1117="","",TRIM(IF(COUNTIF('Registru borderouri'!$B$5:$B$504,B1117)=0,"Borderou inexistent în registru. ","")&amp;IF(AND(D1117&lt;&gt;"",E1117=""),"Cod necunoscut. ","")&amp;IF(N(G1117)&lt;=0,"Lipsește cantitatea. ","")&amp;IF(AND(J1117&lt;&gt;"",COUNTIF('Registru borderouri'!$B$5:$B$504,B1117)&gt;0),IF(J1117&lt;&gt;INDEX('Registru borderouri'!$H$5:$H$504,MATCH(B1117,'Registru borderouri'!$B$5:$B$504,0)),"Produs de alt tip decât borderoul. ",""),"")))</f>
        <v/>
      </c>
    </row>
    <row r="1118" spans="1:11" x14ac:dyDescent="0.2">
      <c r="A1118" s="1" t="str">
        <f t="shared" si="102"/>
        <v/>
      </c>
      <c r="B1118" s="21"/>
      <c r="C1118" s="22" t="str">
        <f>IF(B1118="","",COUNTIF(INDEX($B:$B,5):B1118,B1118))</f>
        <v/>
      </c>
      <c r="D1118" s="21"/>
      <c r="E1118" s="13" t="str">
        <f t="shared" si="103"/>
        <v/>
      </c>
      <c r="F1118" s="22" t="str">
        <f t="shared" si="104"/>
        <v/>
      </c>
      <c r="G1118" s="14"/>
      <c r="H1118" s="15" t="str">
        <f t="shared" si="105"/>
        <v/>
      </c>
      <c r="I1118" s="23" t="str">
        <f t="shared" si="106"/>
        <v/>
      </c>
      <c r="J1118" s="13" t="str">
        <f t="shared" si="107"/>
        <v/>
      </c>
      <c r="K1118" s="24" t="str">
        <f>IF(B1118="","",TRIM(IF(COUNTIF('Registru borderouri'!$B$5:$B$504,B1118)=0,"Borderou inexistent în registru. ","")&amp;IF(AND(D1118&lt;&gt;"",E1118=""),"Cod necunoscut. ","")&amp;IF(N(G1118)&lt;=0,"Lipsește cantitatea. ","")&amp;IF(AND(J1118&lt;&gt;"",COUNTIF('Registru borderouri'!$B$5:$B$504,B1118)&gt;0),IF(J1118&lt;&gt;INDEX('Registru borderouri'!$H$5:$H$504,MATCH(B1118,'Registru borderouri'!$B$5:$B$504,0)),"Produs de alt tip decât borderoul. ",""),"")))</f>
        <v/>
      </c>
    </row>
    <row r="1119" spans="1:11" x14ac:dyDescent="0.2">
      <c r="A1119" s="1" t="str">
        <f t="shared" si="102"/>
        <v/>
      </c>
      <c r="B1119" s="21"/>
      <c r="C1119" s="22" t="str">
        <f>IF(B1119="","",COUNTIF(INDEX($B:$B,5):B1119,B1119))</f>
        <v/>
      </c>
      <c r="D1119" s="21"/>
      <c r="E1119" s="13" t="str">
        <f t="shared" si="103"/>
        <v/>
      </c>
      <c r="F1119" s="22" t="str">
        <f t="shared" si="104"/>
        <v/>
      </c>
      <c r="G1119" s="14"/>
      <c r="H1119" s="15" t="str">
        <f t="shared" si="105"/>
        <v/>
      </c>
      <c r="I1119" s="23" t="str">
        <f t="shared" si="106"/>
        <v/>
      </c>
      <c r="J1119" s="13" t="str">
        <f t="shared" si="107"/>
        <v/>
      </c>
      <c r="K1119" s="24" t="str">
        <f>IF(B1119="","",TRIM(IF(COUNTIF('Registru borderouri'!$B$5:$B$504,B1119)=0,"Borderou inexistent în registru. ","")&amp;IF(AND(D1119&lt;&gt;"",E1119=""),"Cod necunoscut. ","")&amp;IF(N(G1119)&lt;=0,"Lipsește cantitatea. ","")&amp;IF(AND(J1119&lt;&gt;"",COUNTIF('Registru borderouri'!$B$5:$B$504,B1119)&gt;0),IF(J1119&lt;&gt;INDEX('Registru borderouri'!$H$5:$H$504,MATCH(B1119,'Registru borderouri'!$B$5:$B$504,0)),"Produs de alt tip decât borderoul. ",""),"")))</f>
        <v/>
      </c>
    </row>
    <row r="1120" spans="1:11" x14ac:dyDescent="0.2">
      <c r="A1120" s="1" t="str">
        <f t="shared" si="102"/>
        <v/>
      </c>
      <c r="B1120" s="21"/>
      <c r="C1120" s="22" t="str">
        <f>IF(B1120="","",COUNTIF(INDEX($B:$B,5):B1120,B1120))</f>
        <v/>
      </c>
      <c r="D1120" s="21"/>
      <c r="E1120" s="13" t="str">
        <f t="shared" si="103"/>
        <v/>
      </c>
      <c r="F1120" s="22" t="str">
        <f t="shared" si="104"/>
        <v/>
      </c>
      <c r="G1120" s="14"/>
      <c r="H1120" s="15" t="str">
        <f t="shared" si="105"/>
        <v/>
      </c>
      <c r="I1120" s="23" t="str">
        <f t="shared" si="106"/>
        <v/>
      </c>
      <c r="J1120" s="13" t="str">
        <f t="shared" si="107"/>
        <v/>
      </c>
      <c r="K1120" s="24" t="str">
        <f>IF(B1120="","",TRIM(IF(COUNTIF('Registru borderouri'!$B$5:$B$504,B1120)=0,"Borderou inexistent în registru. ","")&amp;IF(AND(D1120&lt;&gt;"",E1120=""),"Cod necunoscut. ","")&amp;IF(N(G1120)&lt;=0,"Lipsește cantitatea. ","")&amp;IF(AND(J1120&lt;&gt;"",COUNTIF('Registru borderouri'!$B$5:$B$504,B1120)&gt;0),IF(J1120&lt;&gt;INDEX('Registru borderouri'!$H$5:$H$504,MATCH(B1120,'Registru borderouri'!$B$5:$B$504,0)),"Produs de alt tip decât borderoul. ",""),"")))</f>
        <v/>
      </c>
    </row>
    <row r="1121" spans="1:11" x14ac:dyDescent="0.2">
      <c r="A1121" s="1" t="str">
        <f t="shared" si="102"/>
        <v/>
      </c>
      <c r="B1121" s="21"/>
      <c r="C1121" s="22" t="str">
        <f>IF(B1121="","",COUNTIF(INDEX($B:$B,5):B1121,B1121))</f>
        <v/>
      </c>
      <c r="D1121" s="21"/>
      <c r="E1121" s="13" t="str">
        <f t="shared" si="103"/>
        <v/>
      </c>
      <c r="F1121" s="22" t="str">
        <f t="shared" si="104"/>
        <v/>
      </c>
      <c r="G1121" s="14"/>
      <c r="H1121" s="15" t="str">
        <f t="shared" si="105"/>
        <v/>
      </c>
      <c r="I1121" s="23" t="str">
        <f t="shared" si="106"/>
        <v/>
      </c>
      <c r="J1121" s="13" t="str">
        <f t="shared" si="107"/>
        <v/>
      </c>
      <c r="K1121" s="24" t="str">
        <f>IF(B1121="","",TRIM(IF(COUNTIF('Registru borderouri'!$B$5:$B$504,B1121)=0,"Borderou inexistent în registru. ","")&amp;IF(AND(D1121&lt;&gt;"",E1121=""),"Cod necunoscut. ","")&amp;IF(N(G1121)&lt;=0,"Lipsește cantitatea. ","")&amp;IF(AND(J1121&lt;&gt;"",COUNTIF('Registru borderouri'!$B$5:$B$504,B1121)&gt;0),IF(J1121&lt;&gt;INDEX('Registru borderouri'!$H$5:$H$504,MATCH(B1121,'Registru borderouri'!$B$5:$B$504,0)),"Produs de alt tip decât borderoul. ",""),"")))</f>
        <v/>
      </c>
    </row>
    <row r="1122" spans="1:11" x14ac:dyDescent="0.2">
      <c r="A1122" s="1" t="str">
        <f t="shared" si="102"/>
        <v/>
      </c>
      <c r="B1122" s="21"/>
      <c r="C1122" s="22" t="str">
        <f>IF(B1122="","",COUNTIF(INDEX($B:$B,5):B1122,B1122))</f>
        <v/>
      </c>
      <c r="D1122" s="21"/>
      <c r="E1122" s="13" t="str">
        <f t="shared" si="103"/>
        <v/>
      </c>
      <c r="F1122" s="22" t="str">
        <f t="shared" si="104"/>
        <v/>
      </c>
      <c r="G1122" s="14"/>
      <c r="H1122" s="15" t="str">
        <f t="shared" si="105"/>
        <v/>
      </c>
      <c r="I1122" s="23" t="str">
        <f t="shared" si="106"/>
        <v/>
      </c>
      <c r="J1122" s="13" t="str">
        <f t="shared" si="107"/>
        <v/>
      </c>
      <c r="K1122" s="24" t="str">
        <f>IF(B1122="","",TRIM(IF(COUNTIF('Registru borderouri'!$B$5:$B$504,B1122)=0,"Borderou inexistent în registru. ","")&amp;IF(AND(D1122&lt;&gt;"",E1122=""),"Cod necunoscut. ","")&amp;IF(N(G1122)&lt;=0,"Lipsește cantitatea. ","")&amp;IF(AND(J1122&lt;&gt;"",COUNTIF('Registru borderouri'!$B$5:$B$504,B1122)&gt;0),IF(J1122&lt;&gt;INDEX('Registru borderouri'!$H$5:$H$504,MATCH(B1122,'Registru borderouri'!$B$5:$B$504,0)),"Produs de alt tip decât borderoul. ",""),"")))</f>
        <v/>
      </c>
    </row>
    <row r="1123" spans="1:11" x14ac:dyDescent="0.2">
      <c r="A1123" s="1" t="str">
        <f t="shared" si="102"/>
        <v/>
      </c>
      <c r="B1123" s="21"/>
      <c r="C1123" s="22" t="str">
        <f>IF(B1123="","",COUNTIF(INDEX($B:$B,5):B1123,B1123))</f>
        <v/>
      </c>
      <c r="D1123" s="21"/>
      <c r="E1123" s="13" t="str">
        <f t="shared" si="103"/>
        <v/>
      </c>
      <c r="F1123" s="22" t="str">
        <f t="shared" si="104"/>
        <v/>
      </c>
      <c r="G1123" s="14"/>
      <c r="H1123" s="15" t="str">
        <f t="shared" si="105"/>
        <v/>
      </c>
      <c r="I1123" s="23" t="str">
        <f t="shared" si="106"/>
        <v/>
      </c>
      <c r="J1123" s="13" t="str">
        <f t="shared" si="107"/>
        <v/>
      </c>
      <c r="K1123" s="24" t="str">
        <f>IF(B1123="","",TRIM(IF(COUNTIF('Registru borderouri'!$B$5:$B$504,B1123)=0,"Borderou inexistent în registru. ","")&amp;IF(AND(D1123&lt;&gt;"",E1123=""),"Cod necunoscut. ","")&amp;IF(N(G1123)&lt;=0,"Lipsește cantitatea. ","")&amp;IF(AND(J1123&lt;&gt;"",COUNTIF('Registru borderouri'!$B$5:$B$504,B1123)&gt;0),IF(J1123&lt;&gt;INDEX('Registru borderouri'!$H$5:$H$504,MATCH(B1123,'Registru borderouri'!$B$5:$B$504,0)),"Produs de alt tip decât borderoul. ",""),"")))</f>
        <v/>
      </c>
    </row>
    <row r="1124" spans="1:11" x14ac:dyDescent="0.2">
      <c r="A1124" s="1" t="str">
        <f t="shared" si="102"/>
        <v/>
      </c>
      <c r="B1124" s="21"/>
      <c r="C1124" s="22" t="str">
        <f>IF(B1124="","",COUNTIF(INDEX($B:$B,5):B1124,B1124))</f>
        <v/>
      </c>
      <c r="D1124" s="21"/>
      <c r="E1124" s="13" t="str">
        <f t="shared" si="103"/>
        <v/>
      </c>
      <c r="F1124" s="22" t="str">
        <f t="shared" si="104"/>
        <v/>
      </c>
      <c r="G1124" s="14"/>
      <c r="H1124" s="15" t="str">
        <f t="shared" si="105"/>
        <v/>
      </c>
      <c r="I1124" s="23" t="str">
        <f t="shared" si="106"/>
        <v/>
      </c>
      <c r="J1124" s="13" t="str">
        <f t="shared" si="107"/>
        <v/>
      </c>
      <c r="K1124" s="24" t="str">
        <f>IF(B1124="","",TRIM(IF(COUNTIF('Registru borderouri'!$B$5:$B$504,B1124)=0,"Borderou inexistent în registru. ","")&amp;IF(AND(D1124&lt;&gt;"",E1124=""),"Cod necunoscut. ","")&amp;IF(N(G1124)&lt;=0,"Lipsește cantitatea. ","")&amp;IF(AND(J1124&lt;&gt;"",COUNTIF('Registru borderouri'!$B$5:$B$504,B1124)&gt;0),IF(J1124&lt;&gt;INDEX('Registru borderouri'!$H$5:$H$504,MATCH(B1124,'Registru borderouri'!$B$5:$B$504,0)),"Produs de alt tip decât borderoul. ",""),"")))</f>
        <v/>
      </c>
    </row>
    <row r="1125" spans="1:11" x14ac:dyDescent="0.2">
      <c r="A1125" s="1" t="str">
        <f t="shared" si="102"/>
        <v/>
      </c>
      <c r="B1125" s="21"/>
      <c r="C1125" s="22" t="str">
        <f>IF(B1125="","",COUNTIF(INDEX($B:$B,5):B1125,B1125))</f>
        <v/>
      </c>
      <c r="D1125" s="21"/>
      <c r="E1125" s="13" t="str">
        <f t="shared" si="103"/>
        <v/>
      </c>
      <c r="F1125" s="22" t="str">
        <f t="shared" si="104"/>
        <v/>
      </c>
      <c r="G1125" s="14"/>
      <c r="H1125" s="15" t="str">
        <f t="shared" si="105"/>
        <v/>
      </c>
      <c r="I1125" s="23" t="str">
        <f t="shared" si="106"/>
        <v/>
      </c>
      <c r="J1125" s="13" t="str">
        <f t="shared" si="107"/>
        <v/>
      </c>
      <c r="K1125" s="24" t="str">
        <f>IF(B1125="","",TRIM(IF(COUNTIF('Registru borderouri'!$B$5:$B$504,B1125)=0,"Borderou inexistent în registru. ","")&amp;IF(AND(D1125&lt;&gt;"",E1125=""),"Cod necunoscut. ","")&amp;IF(N(G1125)&lt;=0,"Lipsește cantitatea. ","")&amp;IF(AND(J1125&lt;&gt;"",COUNTIF('Registru borderouri'!$B$5:$B$504,B1125)&gt;0),IF(J1125&lt;&gt;INDEX('Registru borderouri'!$H$5:$H$504,MATCH(B1125,'Registru borderouri'!$B$5:$B$504,0)),"Produs de alt tip decât borderoul. ",""),"")))</f>
        <v/>
      </c>
    </row>
    <row r="1126" spans="1:11" x14ac:dyDescent="0.2">
      <c r="A1126" s="1" t="str">
        <f t="shared" si="102"/>
        <v/>
      </c>
      <c r="B1126" s="21"/>
      <c r="C1126" s="22" t="str">
        <f>IF(B1126="","",COUNTIF(INDEX($B:$B,5):B1126,B1126))</f>
        <v/>
      </c>
      <c r="D1126" s="21"/>
      <c r="E1126" s="13" t="str">
        <f t="shared" si="103"/>
        <v/>
      </c>
      <c r="F1126" s="22" t="str">
        <f t="shared" si="104"/>
        <v/>
      </c>
      <c r="G1126" s="14"/>
      <c r="H1126" s="15" t="str">
        <f t="shared" si="105"/>
        <v/>
      </c>
      <c r="I1126" s="23" t="str">
        <f t="shared" si="106"/>
        <v/>
      </c>
      <c r="J1126" s="13" t="str">
        <f t="shared" si="107"/>
        <v/>
      </c>
      <c r="K1126" s="24" t="str">
        <f>IF(B1126="","",TRIM(IF(COUNTIF('Registru borderouri'!$B$5:$B$504,B1126)=0,"Borderou inexistent în registru. ","")&amp;IF(AND(D1126&lt;&gt;"",E1126=""),"Cod necunoscut. ","")&amp;IF(N(G1126)&lt;=0,"Lipsește cantitatea. ","")&amp;IF(AND(J1126&lt;&gt;"",COUNTIF('Registru borderouri'!$B$5:$B$504,B1126)&gt;0),IF(J1126&lt;&gt;INDEX('Registru borderouri'!$H$5:$H$504,MATCH(B1126,'Registru borderouri'!$B$5:$B$504,0)),"Produs de alt tip decât borderoul. ",""),"")))</f>
        <v/>
      </c>
    </row>
    <row r="1127" spans="1:11" x14ac:dyDescent="0.2">
      <c r="A1127" s="1" t="str">
        <f t="shared" si="102"/>
        <v/>
      </c>
      <c r="B1127" s="21"/>
      <c r="C1127" s="22" t="str">
        <f>IF(B1127="","",COUNTIF(INDEX($B:$B,5):B1127,B1127))</f>
        <v/>
      </c>
      <c r="D1127" s="21"/>
      <c r="E1127" s="13" t="str">
        <f t="shared" si="103"/>
        <v/>
      </c>
      <c r="F1127" s="22" t="str">
        <f t="shared" si="104"/>
        <v/>
      </c>
      <c r="G1127" s="14"/>
      <c r="H1127" s="15" t="str">
        <f t="shared" si="105"/>
        <v/>
      </c>
      <c r="I1127" s="23" t="str">
        <f t="shared" si="106"/>
        <v/>
      </c>
      <c r="J1127" s="13" t="str">
        <f t="shared" si="107"/>
        <v/>
      </c>
      <c r="K1127" s="24" t="str">
        <f>IF(B1127="","",TRIM(IF(COUNTIF('Registru borderouri'!$B$5:$B$504,B1127)=0,"Borderou inexistent în registru. ","")&amp;IF(AND(D1127&lt;&gt;"",E1127=""),"Cod necunoscut. ","")&amp;IF(N(G1127)&lt;=0,"Lipsește cantitatea. ","")&amp;IF(AND(J1127&lt;&gt;"",COUNTIF('Registru borderouri'!$B$5:$B$504,B1127)&gt;0),IF(J1127&lt;&gt;INDEX('Registru borderouri'!$H$5:$H$504,MATCH(B1127,'Registru borderouri'!$B$5:$B$504,0)),"Produs de alt tip decât borderoul. ",""),"")))</f>
        <v/>
      </c>
    </row>
    <row r="1128" spans="1:11" x14ac:dyDescent="0.2">
      <c r="A1128" s="1" t="str">
        <f t="shared" si="102"/>
        <v/>
      </c>
      <c r="B1128" s="21"/>
      <c r="C1128" s="22" t="str">
        <f>IF(B1128="","",COUNTIF(INDEX($B:$B,5):B1128,B1128))</f>
        <v/>
      </c>
      <c r="D1128" s="21"/>
      <c r="E1128" s="13" t="str">
        <f t="shared" si="103"/>
        <v/>
      </c>
      <c r="F1128" s="22" t="str">
        <f t="shared" si="104"/>
        <v/>
      </c>
      <c r="G1128" s="14"/>
      <c r="H1128" s="15" t="str">
        <f t="shared" si="105"/>
        <v/>
      </c>
      <c r="I1128" s="23" t="str">
        <f t="shared" si="106"/>
        <v/>
      </c>
      <c r="J1128" s="13" t="str">
        <f t="shared" si="107"/>
        <v/>
      </c>
      <c r="K1128" s="24" t="str">
        <f>IF(B1128="","",TRIM(IF(COUNTIF('Registru borderouri'!$B$5:$B$504,B1128)=0,"Borderou inexistent în registru. ","")&amp;IF(AND(D1128&lt;&gt;"",E1128=""),"Cod necunoscut. ","")&amp;IF(N(G1128)&lt;=0,"Lipsește cantitatea. ","")&amp;IF(AND(J1128&lt;&gt;"",COUNTIF('Registru borderouri'!$B$5:$B$504,B1128)&gt;0),IF(J1128&lt;&gt;INDEX('Registru borderouri'!$H$5:$H$504,MATCH(B1128,'Registru borderouri'!$B$5:$B$504,0)),"Produs de alt tip decât borderoul. ",""),"")))</f>
        <v/>
      </c>
    </row>
    <row r="1129" spans="1:11" x14ac:dyDescent="0.2">
      <c r="A1129" s="1" t="str">
        <f t="shared" si="102"/>
        <v/>
      </c>
      <c r="B1129" s="21"/>
      <c r="C1129" s="22" t="str">
        <f>IF(B1129="","",COUNTIF(INDEX($B:$B,5):B1129,B1129))</f>
        <v/>
      </c>
      <c r="D1129" s="21"/>
      <c r="E1129" s="13" t="str">
        <f t="shared" si="103"/>
        <v/>
      </c>
      <c r="F1129" s="22" t="str">
        <f t="shared" si="104"/>
        <v/>
      </c>
      <c r="G1129" s="14"/>
      <c r="H1129" s="15" t="str">
        <f t="shared" si="105"/>
        <v/>
      </c>
      <c r="I1129" s="23" t="str">
        <f t="shared" si="106"/>
        <v/>
      </c>
      <c r="J1129" s="13" t="str">
        <f t="shared" si="107"/>
        <v/>
      </c>
      <c r="K1129" s="24" t="str">
        <f>IF(B1129="","",TRIM(IF(COUNTIF('Registru borderouri'!$B$5:$B$504,B1129)=0,"Borderou inexistent în registru. ","")&amp;IF(AND(D1129&lt;&gt;"",E1129=""),"Cod necunoscut. ","")&amp;IF(N(G1129)&lt;=0,"Lipsește cantitatea. ","")&amp;IF(AND(J1129&lt;&gt;"",COUNTIF('Registru borderouri'!$B$5:$B$504,B1129)&gt;0),IF(J1129&lt;&gt;INDEX('Registru borderouri'!$H$5:$H$504,MATCH(B1129,'Registru borderouri'!$B$5:$B$504,0)),"Produs de alt tip decât borderoul. ",""),"")))</f>
        <v/>
      </c>
    </row>
    <row r="1130" spans="1:11" x14ac:dyDescent="0.2">
      <c r="A1130" s="1" t="str">
        <f t="shared" si="102"/>
        <v/>
      </c>
      <c r="B1130" s="21"/>
      <c r="C1130" s="22" t="str">
        <f>IF(B1130="","",COUNTIF(INDEX($B:$B,5):B1130,B1130))</f>
        <v/>
      </c>
      <c r="D1130" s="21"/>
      <c r="E1130" s="13" t="str">
        <f t="shared" si="103"/>
        <v/>
      </c>
      <c r="F1130" s="22" t="str">
        <f t="shared" si="104"/>
        <v/>
      </c>
      <c r="G1130" s="14"/>
      <c r="H1130" s="15" t="str">
        <f t="shared" si="105"/>
        <v/>
      </c>
      <c r="I1130" s="23" t="str">
        <f t="shared" si="106"/>
        <v/>
      </c>
      <c r="J1130" s="13" t="str">
        <f t="shared" si="107"/>
        <v/>
      </c>
      <c r="K1130" s="24" t="str">
        <f>IF(B1130="","",TRIM(IF(COUNTIF('Registru borderouri'!$B$5:$B$504,B1130)=0,"Borderou inexistent în registru. ","")&amp;IF(AND(D1130&lt;&gt;"",E1130=""),"Cod necunoscut. ","")&amp;IF(N(G1130)&lt;=0,"Lipsește cantitatea. ","")&amp;IF(AND(J1130&lt;&gt;"",COUNTIF('Registru borderouri'!$B$5:$B$504,B1130)&gt;0),IF(J1130&lt;&gt;INDEX('Registru borderouri'!$H$5:$H$504,MATCH(B1130,'Registru borderouri'!$B$5:$B$504,0)),"Produs de alt tip decât borderoul. ",""),"")))</f>
        <v/>
      </c>
    </row>
    <row r="1131" spans="1:11" x14ac:dyDescent="0.2">
      <c r="A1131" s="1" t="str">
        <f t="shared" si="102"/>
        <v/>
      </c>
      <c r="B1131" s="21"/>
      <c r="C1131" s="22" t="str">
        <f>IF(B1131="","",COUNTIF(INDEX($B:$B,5):B1131,B1131))</f>
        <v/>
      </c>
      <c r="D1131" s="21"/>
      <c r="E1131" s="13" t="str">
        <f t="shared" si="103"/>
        <v/>
      </c>
      <c r="F1131" s="22" t="str">
        <f t="shared" si="104"/>
        <v/>
      </c>
      <c r="G1131" s="14"/>
      <c r="H1131" s="15" t="str">
        <f t="shared" si="105"/>
        <v/>
      </c>
      <c r="I1131" s="23" t="str">
        <f t="shared" si="106"/>
        <v/>
      </c>
      <c r="J1131" s="13" t="str">
        <f t="shared" si="107"/>
        <v/>
      </c>
      <c r="K1131" s="24" t="str">
        <f>IF(B1131="","",TRIM(IF(COUNTIF('Registru borderouri'!$B$5:$B$504,B1131)=0,"Borderou inexistent în registru. ","")&amp;IF(AND(D1131&lt;&gt;"",E1131=""),"Cod necunoscut. ","")&amp;IF(N(G1131)&lt;=0,"Lipsește cantitatea. ","")&amp;IF(AND(J1131&lt;&gt;"",COUNTIF('Registru borderouri'!$B$5:$B$504,B1131)&gt;0),IF(J1131&lt;&gt;INDEX('Registru borderouri'!$H$5:$H$504,MATCH(B1131,'Registru borderouri'!$B$5:$B$504,0)),"Produs de alt tip decât borderoul. ",""),"")))</f>
        <v/>
      </c>
    </row>
    <row r="1132" spans="1:11" x14ac:dyDescent="0.2">
      <c r="A1132" s="1" t="str">
        <f t="shared" si="102"/>
        <v/>
      </c>
      <c r="B1132" s="21"/>
      <c r="C1132" s="22" t="str">
        <f>IF(B1132="","",COUNTIF(INDEX($B:$B,5):B1132,B1132))</f>
        <v/>
      </c>
      <c r="D1132" s="21"/>
      <c r="E1132" s="13" t="str">
        <f t="shared" si="103"/>
        <v/>
      </c>
      <c r="F1132" s="22" t="str">
        <f t="shared" si="104"/>
        <v/>
      </c>
      <c r="G1132" s="14"/>
      <c r="H1132" s="15" t="str">
        <f t="shared" si="105"/>
        <v/>
      </c>
      <c r="I1132" s="23" t="str">
        <f t="shared" si="106"/>
        <v/>
      </c>
      <c r="J1132" s="13" t="str">
        <f t="shared" si="107"/>
        <v/>
      </c>
      <c r="K1132" s="24" t="str">
        <f>IF(B1132="","",TRIM(IF(COUNTIF('Registru borderouri'!$B$5:$B$504,B1132)=0,"Borderou inexistent în registru. ","")&amp;IF(AND(D1132&lt;&gt;"",E1132=""),"Cod necunoscut. ","")&amp;IF(N(G1132)&lt;=0,"Lipsește cantitatea. ","")&amp;IF(AND(J1132&lt;&gt;"",COUNTIF('Registru borderouri'!$B$5:$B$504,B1132)&gt;0),IF(J1132&lt;&gt;INDEX('Registru borderouri'!$H$5:$H$504,MATCH(B1132,'Registru borderouri'!$B$5:$B$504,0)),"Produs de alt tip decât borderoul. ",""),"")))</f>
        <v/>
      </c>
    </row>
    <row r="1133" spans="1:11" x14ac:dyDescent="0.2">
      <c r="A1133" s="1" t="str">
        <f t="shared" si="102"/>
        <v/>
      </c>
      <c r="B1133" s="21"/>
      <c r="C1133" s="22" t="str">
        <f>IF(B1133="","",COUNTIF(INDEX($B:$B,5):B1133,B1133))</f>
        <v/>
      </c>
      <c r="D1133" s="21"/>
      <c r="E1133" s="13" t="str">
        <f t="shared" si="103"/>
        <v/>
      </c>
      <c r="F1133" s="22" t="str">
        <f t="shared" si="104"/>
        <v/>
      </c>
      <c r="G1133" s="14"/>
      <c r="H1133" s="15" t="str">
        <f t="shared" si="105"/>
        <v/>
      </c>
      <c r="I1133" s="23" t="str">
        <f t="shared" si="106"/>
        <v/>
      </c>
      <c r="J1133" s="13" t="str">
        <f t="shared" si="107"/>
        <v/>
      </c>
      <c r="K1133" s="24" t="str">
        <f>IF(B1133="","",TRIM(IF(COUNTIF('Registru borderouri'!$B$5:$B$504,B1133)=0,"Borderou inexistent în registru. ","")&amp;IF(AND(D1133&lt;&gt;"",E1133=""),"Cod necunoscut. ","")&amp;IF(N(G1133)&lt;=0,"Lipsește cantitatea. ","")&amp;IF(AND(J1133&lt;&gt;"",COUNTIF('Registru borderouri'!$B$5:$B$504,B1133)&gt;0),IF(J1133&lt;&gt;INDEX('Registru borderouri'!$H$5:$H$504,MATCH(B1133,'Registru borderouri'!$B$5:$B$504,0)),"Produs de alt tip decât borderoul. ",""),"")))</f>
        <v/>
      </c>
    </row>
    <row r="1134" spans="1:11" x14ac:dyDescent="0.2">
      <c r="A1134" s="1" t="str">
        <f t="shared" si="102"/>
        <v/>
      </c>
      <c r="B1134" s="21"/>
      <c r="C1134" s="22" t="str">
        <f>IF(B1134="","",COUNTIF(INDEX($B:$B,5):B1134,B1134))</f>
        <v/>
      </c>
      <c r="D1134" s="21"/>
      <c r="E1134" s="13" t="str">
        <f t="shared" si="103"/>
        <v/>
      </c>
      <c r="F1134" s="22" t="str">
        <f t="shared" si="104"/>
        <v/>
      </c>
      <c r="G1134" s="14"/>
      <c r="H1134" s="15" t="str">
        <f t="shared" si="105"/>
        <v/>
      </c>
      <c r="I1134" s="23" t="str">
        <f t="shared" si="106"/>
        <v/>
      </c>
      <c r="J1134" s="13" t="str">
        <f t="shared" si="107"/>
        <v/>
      </c>
      <c r="K1134" s="24" t="str">
        <f>IF(B1134="","",TRIM(IF(COUNTIF('Registru borderouri'!$B$5:$B$504,B1134)=0,"Borderou inexistent în registru. ","")&amp;IF(AND(D1134&lt;&gt;"",E1134=""),"Cod necunoscut. ","")&amp;IF(N(G1134)&lt;=0,"Lipsește cantitatea. ","")&amp;IF(AND(J1134&lt;&gt;"",COUNTIF('Registru borderouri'!$B$5:$B$504,B1134)&gt;0),IF(J1134&lt;&gt;INDEX('Registru borderouri'!$H$5:$H$504,MATCH(B1134,'Registru borderouri'!$B$5:$B$504,0)),"Produs de alt tip decât borderoul. ",""),"")))</f>
        <v/>
      </c>
    </row>
    <row r="1135" spans="1:11" x14ac:dyDescent="0.2">
      <c r="A1135" s="1" t="str">
        <f t="shared" si="102"/>
        <v/>
      </c>
      <c r="B1135" s="21"/>
      <c r="C1135" s="22" t="str">
        <f>IF(B1135="","",COUNTIF(INDEX($B:$B,5):B1135,B1135))</f>
        <v/>
      </c>
      <c r="D1135" s="21"/>
      <c r="E1135" s="13" t="str">
        <f t="shared" si="103"/>
        <v/>
      </c>
      <c r="F1135" s="22" t="str">
        <f t="shared" si="104"/>
        <v/>
      </c>
      <c r="G1135" s="14"/>
      <c r="H1135" s="15" t="str">
        <f t="shared" si="105"/>
        <v/>
      </c>
      <c r="I1135" s="23" t="str">
        <f t="shared" si="106"/>
        <v/>
      </c>
      <c r="J1135" s="13" t="str">
        <f t="shared" si="107"/>
        <v/>
      </c>
      <c r="K1135" s="24" t="str">
        <f>IF(B1135="","",TRIM(IF(COUNTIF('Registru borderouri'!$B$5:$B$504,B1135)=0,"Borderou inexistent în registru. ","")&amp;IF(AND(D1135&lt;&gt;"",E1135=""),"Cod necunoscut. ","")&amp;IF(N(G1135)&lt;=0,"Lipsește cantitatea. ","")&amp;IF(AND(J1135&lt;&gt;"",COUNTIF('Registru borderouri'!$B$5:$B$504,B1135)&gt;0),IF(J1135&lt;&gt;INDEX('Registru borderouri'!$H$5:$H$504,MATCH(B1135,'Registru borderouri'!$B$5:$B$504,0)),"Produs de alt tip decât borderoul. ",""),"")))</f>
        <v/>
      </c>
    </row>
    <row r="1136" spans="1:11" x14ac:dyDescent="0.2">
      <c r="A1136" s="1" t="str">
        <f t="shared" si="102"/>
        <v/>
      </c>
      <c r="B1136" s="21"/>
      <c r="C1136" s="22" t="str">
        <f>IF(B1136="","",COUNTIF(INDEX($B:$B,5):B1136,B1136))</f>
        <v/>
      </c>
      <c r="D1136" s="21"/>
      <c r="E1136" s="13" t="str">
        <f t="shared" si="103"/>
        <v/>
      </c>
      <c r="F1136" s="22" t="str">
        <f t="shared" si="104"/>
        <v/>
      </c>
      <c r="G1136" s="14"/>
      <c r="H1136" s="15" t="str">
        <f t="shared" si="105"/>
        <v/>
      </c>
      <c r="I1136" s="23" t="str">
        <f t="shared" si="106"/>
        <v/>
      </c>
      <c r="J1136" s="13" t="str">
        <f t="shared" si="107"/>
        <v/>
      </c>
      <c r="K1136" s="24" t="str">
        <f>IF(B1136="","",TRIM(IF(COUNTIF('Registru borderouri'!$B$5:$B$504,B1136)=0,"Borderou inexistent în registru. ","")&amp;IF(AND(D1136&lt;&gt;"",E1136=""),"Cod necunoscut. ","")&amp;IF(N(G1136)&lt;=0,"Lipsește cantitatea. ","")&amp;IF(AND(J1136&lt;&gt;"",COUNTIF('Registru borderouri'!$B$5:$B$504,B1136)&gt;0),IF(J1136&lt;&gt;INDEX('Registru borderouri'!$H$5:$H$504,MATCH(B1136,'Registru borderouri'!$B$5:$B$504,0)),"Produs de alt tip decât borderoul. ",""),"")))</f>
        <v/>
      </c>
    </row>
    <row r="1137" spans="1:11" x14ac:dyDescent="0.2">
      <c r="A1137" s="1" t="str">
        <f t="shared" si="102"/>
        <v/>
      </c>
      <c r="B1137" s="21"/>
      <c r="C1137" s="22" t="str">
        <f>IF(B1137="","",COUNTIF(INDEX($B:$B,5):B1137,B1137))</f>
        <v/>
      </c>
      <c r="D1137" s="21"/>
      <c r="E1137" s="13" t="str">
        <f t="shared" si="103"/>
        <v/>
      </c>
      <c r="F1137" s="22" t="str">
        <f t="shared" si="104"/>
        <v/>
      </c>
      <c r="G1137" s="14"/>
      <c r="H1137" s="15" t="str">
        <f t="shared" si="105"/>
        <v/>
      </c>
      <c r="I1137" s="23" t="str">
        <f t="shared" si="106"/>
        <v/>
      </c>
      <c r="J1137" s="13" t="str">
        <f t="shared" si="107"/>
        <v/>
      </c>
      <c r="K1137" s="24" t="str">
        <f>IF(B1137="","",TRIM(IF(COUNTIF('Registru borderouri'!$B$5:$B$504,B1137)=0,"Borderou inexistent în registru. ","")&amp;IF(AND(D1137&lt;&gt;"",E1137=""),"Cod necunoscut. ","")&amp;IF(N(G1137)&lt;=0,"Lipsește cantitatea. ","")&amp;IF(AND(J1137&lt;&gt;"",COUNTIF('Registru borderouri'!$B$5:$B$504,B1137)&gt;0),IF(J1137&lt;&gt;INDEX('Registru borderouri'!$H$5:$H$504,MATCH(B1137,'Registru borderouri'!$B$5:$B$504,0)),"Produs de alt tip decât borderoul. ",""),"")))</f>
        <v/>
      </c>
    </row>
    <row r="1138" spans="1:11" x14ac:dyDescent="0.2">
      <c r="A1138" s="1" t="str">
        <f t="shared" si="102"/>
        <v/>
      </c>
      <c r="B1138" s="21"/>
      <c r="C1138" s="22" t="str">
        <f>IF(B1138="","",COUNTIF(INDEX($B:$B,5):B1138,B1138))</f>
        <v/>
      </c>
      <c r="D1138" s="21"/>
      <c r="E1138" s="13" t="str">
        <f t="shared" si="103"/>
        <v/>
      </c>
      <c r="F1138" s="22" t="str">
        <f t="shared" si="104"/>
        <v/>
      </c>
      <c r="G1138" s="14"/>
      <c r="H1138" s="15" t="str">
        <f t="shared" si="105"/>
        <v/>
      </c>
      <c r="I1138" s="23" t="str">
        <f t="shared" si="106"/>
        <v/>
      </c>
      <c r="J1138" s="13" t="str">
        <f t="shared" si="107"/>
        <v/>
      </c>
      <c r="K1138" s="24" t="str">
        <f>IF(B1138="","",TRIM(IF(COUNTIF('Registru borderouri'!$B$5:$B$504,B1138)=0,"Borderou inexistent în registru. ","")&amp;IF(AND(D1138&lt;&gt;"",E1138=""),"Cod necunoscut. ","")&amp;IF(N(G1138)&lt;=0,"Lipsește cantitatea. ","")&amp;IF(AND(J1138&lt;&gt;"",COUNTIF('Registru borderouri'!$B$5:$B$504,B1138)&gt;0),IF(J1138&lt;&gt;INDEX('Registru borderouri'!$H$5:$H$504,MATCH(B1138,'Registru borderouri'!$B$5:$B$504,0)),"Produs de alt tip decât borderoul. ",""),"")))</f>
        <v/>
      </c>
    </row>
    <row r="1139" spans="1:11" x14ac:dyDescent="0.2">
      <c r="A1139" s="1" t="str">
        <f t="shared" si="102"/>
        <v/>
      </c>
      <c r="B1139" s="21"/>
      <c r="C1139" s="22" t="str">
        <f>IF(B1139="","",COUNTIF(INDEX($B:$B,5):B1139,B1139))</f>
        <v/>
      </c>
      <c r="D1139" s="21"/>
      <c r="E1139" s="13" t="str">
        <f t="shared" si="103"/>
        <v/>
      </c>
      <c r="F1139" s="22" t="str">
        <f t="shared" si="104"/>
        <v/>
      </c>
      <c r="G1139" s="14"/>
      <c r="H1139" s="15" t="str">
        <f t="shared" si="105"/>
        <v/>
      </c>
      <c r="I1139" s="23" t="str">
        <f t="shared" si="106"/>
        <v/>
      </c>
      <c r="J1139" s="13" t="str">
        <f t="shared" si="107"/>
        <v/>
      </c>
      <c r="K1139" s="24" t="str">
        <f>IF(B1139="","",TRIM(IF(COUNTIF('Registru borderouri'!$B$5:$B$504,B1139)=0,"Borderou inexistent în registru. ","")&amp;IF(AND(D1139&lt;&gt;"",E1139=""),"Cod necunoscut. ","")&amp;IF(N(G1139)&lt;=0,"Lipsește cantitatea. ","")&amp;IF(AND(J1139&lt;&gt;"",COUNTIF('Registru borderouri'!$B$5:$B$504,B1139)&gt;0),IF(J1139&lt;&gt;INDEX('Registru borderouri'!$H$5:$H$504,MATCH(B1139,'Registru borderouri'!$B$5:$B$504,0)),"Produs de alt tip decât borderoul. ",""),"")))</f>
        <v/>
      </c>
    </row>
    <row r="1140" spans="1:11" x14ac:dyDescent="0.2">
      <c r="A1140" s="1" t="str">
        <f t="shared" si="102"/>
        <v/>
      </c>
      <c r="B1140" s="21"/>
      <c r="C1140" s="22" t="str">
        <f>IF(B1140="","",COUNTIF(INDEX($B:$B,5):B1140,B1140))</f>
        <v/>
      </c>
      <c r="D1140" s="21"/>
      <c r="E1140" s="13" t="str">
        <f t="shared" si="103"/>
        <v/>
      </c>
      <c r="F1140" s="22" t="str">
        <f t="shared" si="104"/>
        <v/>
      </c>
      <c r="G1140" s="14"/>
      <c r="H1140" s="15" t="str">
        <f t="shared" si="105"/>
        <v/>
      </c>
      <c r="I1140" s="23" t="str">
        <f t="shared" si="106"/>
        <v/>
      </c>
      <c r="J1140" s="13" t="str">
        <f t="shared" si="107"/>
        <v/>
      </c>
      <c r="K1140" s="24" t="str">
        <f>IF(B1140="","",TRIM(IF(COUNTIF('Registru borderouri'!$B$5:$B$504,B1140)=0,"Borderou inexistent în registru. ","")&amp;IF(AND(D1140&lt;&gt;"",E1140=""),"Cod necunoscut. ","")&amp;IF(N(G1140)&lt;=0,"Lipsește cantitatea. ","")&amp;IF(AND(J1140&lt;&gt;"",COUNTIF('Registru borderouri'!$B$5:$B$504,B1140)&gt;0),IF(J1140&lt;&gt;INDEX('Registru borderouri'!$H$5:$H$504,MATCH(B1140,'Registru borderouri'!$B$5:$B$504,0)),"Produs de alt tip decât borderoul. ",""),"")))</f>
        <v/>
      </c>
    </row>
    <row r="1141" spans="1:11" x14ac:dyDescent="0.2">
      <c r="A1141" s="1" t="str">
        <f t="shared" si="102"/>
        <v/>
      </c>
      <c r="B1141" s="21"/>
      <c r="C1141" s="22" t="str">
        <f>IF(B1141="","",COUNTIF(INDEX($B:$B,5):B1141,B1141))</f>
        <v/>
      </c>
      <c r="D1141" s="21"/>
      <c r="E1141" s="13" t="str">
        <f t="shared" si="103"/>
        <v/>
      </c>
      <c r="F1141" s="22" t="str">
        <f t="shared" si="104"/>
        <v/>
      </c>
      <c r="G1141" s="14"/>
      <c r="H1141" s="15" t="str">
        <f t="shared" si="105"/>
        <v/>
      </c>
      <c r="I1141" s="23" t="str">
        <f t="shared" si="106"/>
        <v/>
      </c>
      <c r="J1141" s="13" t="str">
        <f t="shared" si="107"/>
        <v/>
      </c>
      <c r="K1141" s="24" t="str">
        <f>IF(B1141="","",TRIM(IF(COUNTIF('Registru borderouri'!$B$5:$B$504,B1141)=0,"Borderou inexistent în registru. ","")&amp;IF(AND(D1141&lt;&gt;"",E1141=""),"Cod necunoscut. ","")&amp;IF(N(G1141)&lt;=0,"Lipsește cantitatea. ","")&amp;IF(AND(J1141&lt;&gt;"",COUNTIF('Registru borderouri'!$B$5:$B$504,B1141)&gt;0),IF(J1141&lt;&gt;INDEX('Registru borderouri'!$H$5:$H$504,MATCH(B1141,'Registru borderouri'!$B$5:$B$504,0)),"Produs de alt tip decât borderoul. ",""),"")))</f>
        <v/>
      </c>
    </row>
    <row r="1142" spans="1:11" x14ac:dyDescent="0.2">
      <c r="A1142" s="1" t="str">
        <f t="shared" si="102"/>
        <v/>
      </c>
      <c r="B1142" s="21"/>
      <c r="C1142" s="22" t="str">
        <f>IF(B1142="","",COUNTIF(INDEX($B:$B,5):B1142,B1142))</f>
        <v/>
      </c>
      <c r="D1142" s="21"/>
      <c r="E1142" s="13" t="str">
        <f t="shared" si="103"/>
        <v/>
      </c>
      <c r="F1142" s="22" t="str">
        <f t="shared" si="104"/>
        <v/>
      </c>
      <c r="G1142" s="14"/>
      <c r="H1142" s="15" t="str">
        <f t="shared" si="105"/>
        <v/>
      </c>
      <c r="I1142" s="23" t="str">
        <f t="shared" si="106"/>
        <v/>
      </c>
      <c r="J1142" s="13" t="str">
        <f t="shared" si="107"/>
        <v/>
      </c>
      <c r="K1142" s="24" t="str">
        <f>IF(B1142="","",TRIM(IF(COUNTIF('Registru borderouri'!$B$5:$B$504,B1142)=0,"Borderou inexistent în registru. ","")&amp;IF(AND(D1142&lt;&gt;"",E1142=""),"Cod necunoscut. ","")&amp;IF(N(G1142)&lt;=0,"Lipsește cantitatea. ","")&amp;IF(AND(J1142&lt;&gt;"",COUNTIF('Registru borderouri'!$B$5:$B$504,B1142)&gt;0),IF(J1142&lt;&gt;INDEX('Registru borderouri'!$H$5:$H$504,MATCH(B1142,'Registru borderouri'!$B$5:$B$504,0)),"Produs de alt tip decât borderoul. ",""),"")))</f>
        <v/>
      </c>
    </row>
    <row r="1143" spans="1:11" x14ac:dyDescent="0.2">
      <c r="A1143" s="1" t="str">
        <f t="shared" si="102"/>
        <v/>
      </c>
      <c r="B1143" s="21"/>
      <c r="C1143" s="22" t="str">
        <f>IF(B1143="","",COUNTIF(INDEX($B:$B,5):B1143,B1143))</f>
        <v/>
      </c>
      <c r="D1143" s="21"/>
      <c r="E1143" s="13" t="str">
        <f t="shared" si="103"/>
        <v/>
      </c>
      <c r="F1143" s="22" t="str">
        <f t="shared" si="104"/>
        <v/>
      </c>
      <c r="G1143" s="14"/>
      <c r="H1143" s="15" t="str">
        <f t="shared" si="105"/>
        <v/>
      </c>
      <c r="I1143" s="23" t="str">
        <f t="shared" si="106"/>
        <v/>
      </c>
      <c r="J1143" s="13" t="str">
        <f t="shared" si="107"/>
        <v/>
      </c>
      <c r="K1143" s="24" t="str">
        <f>IF(B1143="","",TRIM(IF(COUNTIF('Registru borderouri'!$B$5:$B$504,B1143)=0,"Borderou inexistent în registru. ","")&amp;IF(AND(D1143&lt;&gt;"",E1143=""),"Cod necunoscut. ","")&amp;IF(N(G1143)&lt;=0,"Lipsește cantitatea. ","")&amp;IF(AND(J1143&lt;&gt;"",COUNTIF('Registru borderouri'!$B$5:$B$504,B1143)&gt;0),IF(J1143&lt;&gt;INDEX('Registru borderouri'!$H$5:$H$504,MATCH(B1143,'Registru borderouri'!$B$5:$B$504,0)),"Produs de alt tip decât borderoul. ",""),"")))</f>
        <v/>
      </c>
    </row>
    <row r="1144" spans="1:11" x14ac:dyDescent="0.2">
      <c r="A1144" s="1" t="str">
        <f t="shared" si="102"/>
        <v/>
      </c>
      <c r="B1144" s="21"/>
      <c r="C1144" s="22" t="str">
        <f>IF(B1144="","",COUNTIF(INDEX($B:$B,5):B1144,B1144))</f>
        <v/>
      </c>
      <c r="D1144" s="21"/>
      <c r="E1144" s="13" t="str">
        <f t="shared" si="103"/>
        <v/>
      </c>
      <c r="F1144" s="22" t="str">
        <f t="shared" si="104"/>
        <v/>
      </c>
      <c r="G1144" s="14"/>
      <c r="H1144" s="15" t="str">
        <f t="shared" si="105"/>
        <v/>
      </c>
      <c r="I1144" s="23" t="str">
        <f t="shared" si="106"/>
        <v/>
      </c>
      <c r="J1144" s="13" t="str">
        <f t="shared" si="107"/>
        <v/>
      </c>
      <c r="K1144" s="24" t="str">
        <f>IF(B1144="","",TRIM(IF(COUNTIF('Registru borderouri'!$B$5:$B$504,B1144)=0,"Borderou inexistent în registru. ","")&amp;IF(AND(D1144&lt;&gt;"",E1144=""),"Cod necunoscut. ","")&amp;IF(N(G1144)&lt;=0,"Lipsește cantitatea. ","")&amp;IF(AND(J1144&lt;&gt;"",COUNTIF('Registru borderouri'!$B$5:$B$504,B1144)&gt;0),IF(J1144&lt;&gt;INDEX('Registru borderouri'!$H$5:$H$504,MATCH(B1144,'Registru borderouri'!$B$5:$B$504,0)),"Produs de alt tip decât borderoul. ",""),"")))</f>
        <v/>
      </c>
    </row>
    <row r="1145" spans="1:11" x14ac:dyDescent="0.2">
      <c r="A1145" s="1" t="str">
        <f t="shared" si="102"/>
        <v/>
      </c>
      <c r="B1145" s="21"/>
      <c r="C1145" s="22" t="str">
        <f>IF(B1145="","",COUNTIF(INDEX($B:$B,5):B1145,B1145))</f>
        <v/>
      </c>
      <c r="D1145" s="21"/>
      <c r="E1145" s="13" t="str">
        <f t="shared" si="103"/>
        <v/>
      </c>
      <c r="F1145" s="22" t="str">
        <f t="shared" si="104"/>
        <v/>
      </c>
      <c r="G1145" s="14"/>
      <c r="H1145" s="15" t="str">
        <f t="shared" si="105"/>
        <v/>
      </c>
      <c r="I1145" s="23" t="str">
        <f t="shared" si="106"/>
        <v/>
      </c>
      <c r="J1145" s="13" t="str">
        <f t="shared" si="107"/>
        <v/>
      </c>
      <c r="K1145" s="24" t="str">
        <f>IF(B1145="","",TRIM(IF(COUNTIF('Registru borderouri'!$B$5:$B$504,B1145)=0,"Borderou inexistent în registru. ","")&amp;IF(AND(D1145&lt;&gt;"",E1145=""),"Cod necunoscut. ","")&amp;IF(N(G1145)&lt;=0,"Lipsește cantitatea. ","")&amp;IF(AND(J1145&lt;&gt;"",COUNTIF('Registru borderouri'!$B$5:$B$504,B1145)&gt;0),IF(J1145&lt;&gt;INDEX('Registru borderouri'!$H$5:$H$504,MATCH(B1145,'Registru borderouri'!$B$5:$B$504,0)),"Produs de alt tip decât borderoul. ",""),"")))</f>
        <v/>
      </c>
    </row>
    <row r="1146" spans="1:11" x14ac:dyDescent="0.2">
      <c r="A1146" s="1" t="str">
        <f t="shared" si="102"/>
        <v/>
      </c>
      <c r="B1146" s="21"/>
      <c r="C1146" s="22" t="str">
        <f>IF(B1146="","",COUNTIF(INDEX($B:$B,5):B1146,B1146))</f>
        <v/>
      </c>
      <c r="D1146" s="21"/>
      <c r="E1146" s="13" t="str">
        <f t="shared" si="103"/>
        <v/>
      </c>
      <c r="F1146" s="22" t="str">
        <f t="shared" si="104"/>
        <v/>
      </c>
      <c r="G1146" s="14"/>
      <c r="H1146" s="15" t="str">
        <f t="shared" si="105"/>
        <v/>
      </c>
      <c r="I1146" s="23" t="str">
        <f t="shared" si="106"/>
        <v/>
      </c>
      <c r="J1146" s="13" t="str">
        <f t="shared" si="107"/>
        <v/>
      </c>
      <c r="K1146" s="24" t="str">
        <f>IF(B1146="","",TRIM(IF(COUNTIF('Registru borderouri'!$B$5:$B$504,B1146)=0,"Borderou inexistent în registru. ","")&amp;IF(AND(D1146&lt;&gt;"",E1146=""),"Cod necunoscut. ","")&amp;IF(N(G1146)&lt;=0,"Lipsește cantitatea. ","")&amp;IF(AND(J1146&lt;&gt;"",COUNTIF('Registru borderouri'!$B$5:$B$504,B1146)&gt;0),IF(J1146&lt;&gt;INDEX('Registru borderouri'!$H$5:$H$504,MATCH(B1146,'Registru borderouri'!$B$5:$B$504,0)),"Produs de alt tip decât borderoul. ",""),"")))</f>
        <v/>
      </c>
    </row>
    <row r="1147" spans="1:11" x14ac:dyDescent="0.2">
      <c r="A1147" s="1" t="str">
        <f t="shared" si="102"/>
        <v/>
      </c>
      <c r="B1147" s="21"/>
      <c r="C1147" s="22" t="str">
        <f>IF(B1147="","",COUNTIF(INDEX($B:$B,5):B1147,B1147))</f>
        <v/>
      </c>
      <c r="D1147" s="21"/>
      <c r="E1147" s="13" t="str">
        <f t="shared" si="103"/>
        <v/>
      </c>
      <c r="F1147" s="22" t="str">
        <f t="shared" si="104"/>
        <v/>
      </c>
      <c r="G1147" s="14"/>
      <c r="H1147" s="15" t="str">
        <f t="shared" si="105"/>
        <v/>
      </c>
      <c r="I1147" s="23" t="str">
        <f t="shared" si="106"/>
        <v/>
      </c>
      <c r="J1147" s="13" t="str">
        <f t="shared" si="107"/>
        <v/>
      </c>
      <c r="K1147" s="24" t="str">
        <f>IF(B1147="","",TRIM(IF(COUNTIF('Registru borderouri'!$B$5:$B$504,B1147)=0,"Borderou inexistent în registru. ","")&amp;IF(AND(D1147&lt;&gt;"",E1147=""),"Cod necunoscut. ","")&amp;IF(N(G1147)&lt;=0,"Lipsește cantitatea. ","")&amp;IF(AND(J1147&lt;&gt;"",COUNTIF('Registru borderouri'!$B$5:$B$504,B1147)&gt;0),IF(J1147&lt;&gt;INDEX('Registru borderouri'!$H$5:$H$504,MATCH(B1147,'Registru borderouri'!$B$5:$B$504,0)),"Produs de alt tip decât borderoul. ",""),"")))</f>
        <v/>
      </c>
    </row>
    <row r="1148" spans="1:11" x14ac:dyDescent="0.2">
      <c r="A1148" s="1" t="str">
        <f t="shared" si="102"/>
        <v/>
      </c>
      <c r="B1148" s="21"/>
      <c r="C1148" s="22" t="str">
        <f>IF(B1148="","",COUNTIF(INDEX($B:$B,5):B1148,B1148))</f>
        <v/>
      </c>
      <c r="D1148" s="21"/>
      <c r="E1148" s="13" t="str">
        <f t="shared" si="103"/>
        <v/>
      </c>
      <c r="F1148" s="22" t="str">
        <f t="shared" si="104"/>
        <v/>
      </c>
      <c r="G1148" s="14"/>
      <c r="H1148" s="15" t="str">
        <f t="shared" si="105"/>
        <v/>
      </c>
      <c r="I1148" s="23" t="str">
        <f t="shared" si="106"/>
        <v/>
      </c>
      <c r="J1148" s="13" t="str">
        <f t="shared" si="107"/>
        <v/>
      </c>
      <c r="K1148" s="24" t="str">
        <f>IF(B1148="","",TRIM(IF(COUNTIF('Registru borderouri'!$B$5:$B$504,B1148)=0,"Borderou inexistent în registru. ","")&amp;IF(AND(D1148&lt;&gt;"",E1148=""),"Cod necunoscut. ","")&amp;IF(N(G1148)&lt;=0,"Lipsește cantitatea. ","")&amp;IF(AND(J1148&lt;&gt;"",COUNTIF('Registru borderouri'!$B$5:$B$504,B1148)&gt;0),IF(J1148&lt;&gt;INDEX('Registru borderouri'!$H$5:$H$504,MATCH(B1148,'Registru borderouri'!$B$5:$B$504,0)),"Produs de alt tip decât borderoul. ",""),"")))</f>
        <v/>
      </c>
    </row>
    <row r="1149" spans="1:11" x14ac:dyDescent="0.2">
      <c r="A1149" s="1" t="str">
        <f t="shared" si="102"/>
        <v/>
      </c>
      <c r="B1149" s="21"/>
      <c r="C1149" s="22" t="str">
        <f>IF(B1149="","",COUNTIF(INDEX($B:$B,5):B1149,B1149))</f>
        <v/>
      </c>
      <c r="D1149" s="21"/>
      <c r="E1149" s="13" t="str">
        <f t="shared" si="103"/>
        <v/>
      </c>
      <c r="F1149" s="22" t="str">
        <f t="shared" si="104"/>
        <v/>
      </c>
      <c r="G1149" s="14"/>
      <c r="H1149" s="15" t="str">
        <f t="shared" si="105"/>
        <v/>
      </c>
      <c r="I1149" s="23" t="str">
        <f t="shared" si="106"/>
        <v/>
      </c>
      <c r="J1149" s="13" t="str">
        <f t="shared" si="107"/>
        <v/>
      </c>
      <c r="K1149" s="24" t="str">
        <f>IF(B1149="","",TRIM(IF(COUNTIF('Registru borderouri'!$B$5:$B$504,B1149)=0,"Borderou inexistent în registru. ","")&amp;IF(AND(D1149&lt;&gt;"",E1149=""),"Cod necunoscut. ","")&amp;IF(N(G1149)&lt;=0,"Lipsește cantitatea. ","")&amp;IF(AND(J1149&lt;&gt;"",COUNTIF('Registru borderouri'!$B$5:$B$504,B1149)&gt;0),IF(J1149&lt;&gt;INDEX('Registru borderouri'!$H$5:$H$504,MATCH(B1149,'Registru borderouri'!$B$5:$B$504,0)),"Produs de alt tip decât borderoul. ",""),"")))</f>
        <v/>
      </c>
    </row>
    <row r="1150" spans="1:11" x14ac:dyDescent="0.2">
      <c r="A1150" s="1" t="str">
        <f t="shared" si="102"/>
        <v/>
      </c>
      <c r="B1150" s="21"/>
      <c r="C1150" s="22" t="str">
        <f>IF(B1150="","",COUNTIF(INDEX($B:$B,5):B1150,B1150))</f>
        <v/>
      </c>
      <c r="D1150" s="21"/>
      <c r="E1150" s="13" t="str">
        <f t="shared" si="103"/>
        <v/>
      </c>
      <c r="F1150" s="22" t="str">
        <f t="shared" si="104"/>
        <v/>
      </c>
      <c r="G1150" s="14"/>
      <c r="H1150" s="15" t="str">
        <f t="shared" si="105"/>
        <v/>
      </c>
      <c r="I1150" s="23" t="str">
        <f t="shared" si="106"/>
        <v/>
      </c>
      <c r="J1150" s="13" t="str">
        <f t="shared" si="107"/>
        <v/>
      </c>
      <c r="K1150" s="24" t="str">
        <f>IF(B1150="","",TRIM(IF(COUNTIF('Registru borderouri'!$B$5:$B$504,B1150)=0,"Borderou inexistent în registru. ","")&amp;IF(AND(D1150&lt;&gt;"",E1150=""),"Cod necunoscut. ","")&amp;IF(N(G1150)&lt;=0,"Lipsește cantitatea. ","")&amp;IF(AND(J1150&lt;&gt;"",COUNTIF('Registru borderouri'!$B$5:$B$504,B1150)&gt;0),IF(J1150&lt;&gt;INDEX('Registru borderouri'!$H$5:$H$504,MATCH(B1150,'Registru borderouri'!$B$5:$B$504,0)),"Produs de alt tip decât borderoul. ",""),"")))</f>
        <v/>
      </c>
    </row>
    <row r="1151" spans="1:11" x14ac:dyDescent="0.2">
      <c r="A1151" s="1" t="str">
        <f t="shared" si="102"/>
        <v/>
      </c>
      <c r="B1151" s="21"/>
      <c r="C1151" s="22" t="str">
        <f>IF(B1151="","",COUNTIF(INDEX($B:$B,5):B1151,B1151))</f>
        <v/>
      </c>
      <c r="D1151" s="21"/>
      <c r="E1151" s="13" t="str">
        <f t="shared" si="103"/>
        <v/>
      </c>
      <c r="F1151" s="22" t="str">
        <f t="shared" si="104"/>
        <v/>
      </c>
      <c r="G1151" s="14"/>
      <c r="H1151" s="15" t="str">
        <f t="shared" si="105"/>
        <v/>
      </c>
      <c r="I1151" s="23" t="str">
        <f t="shared" si="106"/>
        <v/>
      </c>
      <c r="J1151" s="13" t="str">
        <f t="shared" si="107"/>
        <v/>
      </c>
      <c r="K1151" s="24" t="str">
        <f>IF(B1151="","",TRIM(IF(COUNTIF('Registru borderouri'!$B$5:$B$504,B1151)=0,"Borderou inexistent în registru. ","")&amp;IF(AND(D1151&lt;&gt;"",E1151=""),"Cod necunoscut. ","")&amp;IF(N(G1151)&lt;=0,"Lipsește cantitatea. ","")&amp;IF(AND(J1151&lt;&gt;"",COUNTIF('Registru borderouri'!$B$5:$B$504,B1151)&gt;0),IF(J1151&lt;&gt;INDEX('Registru borderouri'!$H$5:$H$504,MATCH(B1151,'Registru borderouri'!$B$5:$B$504,0)),"Produs de alt tip decât borderoul. ",""),"")))</f>
        <v/>
      </c>
    </row>
    <row r="1152" spans="1:11" x14ac:dyDescent="0.2">
      <c r="A1152" s="1" t="str">
        <f t="shared" si="102"/>
        <v/>
      </c>
      <c r="B1152" s="21"/>
      <c r="C1152" s="22" t="str">
        <f>IF(B1152="","",COUNTIF(INDEX($B:$B,5):B1152,B1152))</f>
        <v/>
      </c>
      <c r="D1152" s="21"/>
      <c r="E1152" s="13" t="str">
        <f t="shared" si="103"/>
        <v/>
      </c>
      <c r="F1152" s="22" t="str">
        <f t="shared" si="104"/>
        <v/>
      </c>
      <c r="G1152" s="14"/>
      <c r="H1152" s="15" t="str">
        <f t="shared" si="105"/>
        <v/>
      </c>
      <c r="I1152" s="23" t="str">
        <f t="shared" si="106"/>
        <v/>
      </c>
      <c r="J1152" s="13" t="str">
        <f t="shared" si="107"/>
        <v/>
      </c>
      <c r="K1152" s="24" t="str">
        <f>IF(B1152="","",TRIM(IF(COUNTIF('Registru borderouri'!$B$5:$B$504,B1152)=0,"Borderou inexistent în registru. ","")&amp;IF(AND(D1152&lt;&gt;"",E1152=""),"Cod necunoscut. ","")&amp;IF(N(G1152)&lt;=0,"Lipsește cantitatea. ","")&amp;IF(AND(J1152&lt;&gt;"",COUNTIF('Registru borderouri'!$B$5:$B$504,B1152)&gt;0),IF(J1152&lt;&gt;INDEX('Registru borderouri'!$H$5:$H$504,MATCH(B1152,'Registru borderouri'!$B$5:$B$504,0)),"Produs de alt tip decât borderoul. ",""),"")))</f>
        <v/>
      </c>
    </row>
    <row r="1153" spans="1:11" x14ac:dyDescent="0.2">
      <c r="A1153" s="1" t="str">
        <f t="shared" si="102"/>
        <v/>
      </c>
      <c r="B1153" s="21"/>
      <c r="C1153" s="22" t="str">
        <f>IF(B1153="","",COUNTIF(INDEX($B:$B,5):B1153,B1153))</f>
        <v/>
      </c>
      <c r="D1153" s="21"/>
      <c r="E1153" s="13" t="str">
        <f t="shared" si="103"/>
        <v/>
      </c>
      <c r="F1153" s="22" t="str">
        <f t="shared" si="104"/>
        <v/>
      </c>
      <c r="G1153" s="14"/>
      <c r="H1153" s="15" t="str">
        <f t="shared" si="105"/>
        <v/>
      </c>
      <c r="I1153" s="23" t="str">
        <f t="shared" si="106"/>
        <v/>
      </c>
      <c r="J1153" s="13" t="str">
        <f t="shared" si="107"/>
        <v/>
      </c>
      <c r="K1153" s="24" t="str">
        <f>IF(B1153="","",TRIM(IF(COUNTIF('Registru borderouri'!$B$5:$B$504,B1153)=0,"Borderou inexistent în registru. ","")&amp;IF(AND(D1153&lt;&gt;"",E1153=""),"Cod necunoscut. ","")&amp;IF(N(G1153)&lt;=0,"Lipsește cantitatea. ","")&amp;IF(AND(J1153&lt;&gt;"",COUNTIF('Registru borderouri'!$B$5:$B$504,B1153)&gt;0),IF(J1153&lt;&gt;INDEX('Registru borderouri'!$H$5:$H$504,MATCH(B1153,'Registru borderouri'!$B$5:$B$504,0)),"Produs de alt tip decât borderoul. ",""),"")))</f>
        <v/>
      </c>
    </row>
    <row r="1154" spans="1:11" x14ac:dyDescent="0.2">
      <c r="A1154" s="1" t="str">
        <f t="shared" si="102"/>
        <v/>
      </c>
      <c r="B1154" s="21"/>
      <c r="C1154" s="22" t="str">
        <f>IF(B1154="","",COUNTIF(INDEX($B:$B,5):B1154,B1154))</f>
        <v/>
      </c>
      <c r="D1154" s="21"/>
      <c r="E1154" s="13" t="str">
        <f t="shared" si="103"/>
        <v/>
      </c>
      <c r="F1154" s="22" t="str">
        <f t="shared" si="104"/>
        <v/>
      </c>
      <c r="G1154" s="14"/>
      <c r="H1154" s="15" t="str">
        <f t="shared" si="105"/>
        <v/>
      </c>
      <c r="I1154" s="23" t="str">
        <f t="shared" si="106"/>
        <v/>
      </c>
      <c r="J1154" s="13" t="str">
        <f t="shared" si="107"/>
        <v/>
      </c>
      <c r="K1154" s="24" t="str">
        <f>IF(B1154="","",TRIM(IF(COUNTIF('Registru borderouri'!$B$5:$B$504,B1154)=0,"Borderou inexistent în registru. ","")&amp;IF(AND(D1154&lt;&gt;"",E1154=""),"Cod necunoscut. ","")&amp;IF(N(G1154)&lt;=0,"Lipsește cantitatea. ","")&amp;IF(AND(J1154&lt;&gt;"",COUNTIF('Registru borderouri'!$B$5:$B$504,B1154)&gt;0),IF(J1154&lt;&gt;INDEX('Registru borderouri'!$H$5:$H$504,MATCH(B1154,'Registru borderouri'!$B$5:$B$504,0)),"Produs de alt tip decât borderoul. ",""),"")))</f>
        <v/>
      </c>
    </row>
    <row r="1155" spans="1:11" x14ac:dyDescent="0.2">
      <c r="A1155" s="1" t="str">
        <f t="shared" si="102"/>
        <v/>
      </c>
      <c r="B1155" s="21"/>
      <c r="C1155" s="22" t="str">
        <f>IF(B1155="","",COUNTIF(INDEX($B:$B,5):B1155,B1155))</f>
        <v/>
      </c>
      <c r="D1155" s="21"/>
      <c r="E1155" s="13" t="str">
        <f t="shared" si="103"/>
        <v/>
      </c>
      <c r="F1155" s="22" t="str">
        <f t="shared" si="104"/>
        <v/>
      </c>
      <c r="G1155" s="14"/>
      <c r="H1155" s="15" t="str">
        <f t="shared" si="105"/>
        <v/>
      </c>
      <c r="I1155" s="23" t="str">
        <f t="shared" si="106"/>
        <v/>
      </c>
      <c r="J1155" s="13" t="str">
        <f t="shared" si="107"/>
        <v/>
      </c>
      <c r="K1155" s="24" t="str">
        <f>IF(B1155="","",TRIM(IF(COUNTIF('Registru borderouri'!$B$5:$B$504,B1155)=0,"Borderou inexistent în registru. ","")&amp;IF(AND(D1155&lt;&gt;"",E1155=""),"Cod necunoscut. ","")&amp;IF(N(G1155)&lt;=0,"Lipsește cantitatea. ","")&amp;IF(AND(J1155&lt;&gt;"",COUNTIF('Registru borderouri'!$B$5:$B$504,B1155)&gt;0),IF(J1155&lt;&gt;INDEX('Registru borderouri'!$H$5:$H$504,MATCH(B1155,'Registru borderouri'!$B$5:$B$504,0)),"Produs de alt tip decât borderoul. ",""),"")))</f>
        <v/>
      </c>
    </row>
    <row r="1156" spans="1:11" x14ac:dyDescent="0.2">
      <c r="A1156" s="1" t="str">
        <f t="shared" si="102"/>
        <v/>
      </c>
      <c r="B1156" s="21"/>
      <c r="C1156" s="22" t="str">
        <f>IF(B1156="","",COUNTIF(INDEX($B:$B,5):B1156,B1156))</f>
        <v/>
      </c>
      <c r="D1156" s="21"/>
      <c r="E1156" s="13" t="str">
        <f t="shared" si="103"/>
        <v/>
      </c>
      <c r="F1156" s="22" t="str">
        <f t="shared" si="104"/>
        <v/>
      </c>
      <c r="G1156" s="14"/>
      <c r="H1156" s="15" t="str">
        <f t="shared" si="105"/>
        <v/>
      </c>
      <c r="I1156" s="23" t="str">
        <f t="shared" si="106"/>
        <v/>
      </c>
      <c r="J1156" s="13" t="str">
        <f t="shared" si="107"/>
        <v/>
      </c>
      <c r="K1156" s="24" t="str">
        <f>IF(B1156="","",TRIM(IF(COUNTIF('Registru borderouri'!$B$5:$B$504,B1156)=0,"Borderou inexistent în registru. ","")&amp;IF(AND(D1156&lt;&gt;"",E1156=""),"Cod necunoscut. ","")&amp;IF(N(G1156)&lt;=0,"Lipsește cantitatea. ","")&amp;IF(AND(J1156&lt;&gt;"",COUNTIF('Registru borderouri'!$B$5:$B$504,B1156)&gt;0),IF(J1156&lt;&gt;INDEX('Registru borderouri'!$H$5:$H$504,MATCH(B1156,'Registru borderouri'!$B$5:$B$504,0)),"Produs de alt tip decât borderoul. ",""),"")))</f>
        <v/>
      </c>
    </row>
    <row r="1157" spans="1:11" x14ac:dyDescent="0.2">
      <c r="A1157" s="1" t="str">
        <f t="shared" ref="A1157:A1220" si="108">IF(B1157="","",B1157&amp;"|"&amp;C1157)</f>
        <v/>
      </c>
      <c r="B1157" s="21"/>
      <c r="C1157" s="22" t="str">
        <f>IF(B1157="","",COUNTIF(INDEX($B:$B,5):B1157,B1157))</f>
        <v/>
      </c>
      <c r="D1157" s="21"/>
      <c r="E1157" s="13" t="str">
        <f t="shared" ref="E1157:E1220" si="109">IF(D1157="","",IFERROR(VLOOKUP(D1157,Catalog,2,FALSE),""))</f>
        <v/>
      </c>
      <c r="F1157" s="22" t="str">
        <f t="shared" ref="F1157:F1220" si="110">IF(D1157="","",IFERROR(VLOOKUP(D1157,Catalog,3,FALSE),""))</f>
        <v/>
      </c>
      <c r="G1157" s="14"/>
      <c r="H1157" s="15" t="str">
        <f t="shared" ref="H1157:H1220" si="111">IF(D1157="","",IFERROR(VLOOKUP(D1157,Catalog,4,FALSE),""))</f>
        <v/>
      </c>
      <c r="I1157" s="23" t="str">
        <f t="shared" ref="I1157:I1220" si="112">IF(OR(N(G1157)=0,N(H1157)=0),"",ROUND(G1157*H1157,2))</f>
        <v/>
      </c>
      <c r="J1157" s="13" t="str">
        <f t="shared" ref="J1157:J1220" si="113">IF(D1157="","",IFERROR(VLOOKUP(D1157,Catalog,5,FALSE),""))</f>
        <v/>
      </c>
      <c r="K1157" s="24" t="str">
        <f>IF(B1157="","",TRIM(IF(COUNTIF('Registru borderouri'!$B$5:$B$504,B1157)=0,"Borderou inexistent în registru. ","")&amp;IF(AND(D1157&lt;&gt;"",E1157=""),"Cod necunoscut. ","")&amp;IF(N(G1157)&lt;=0,"Lipsește cantitatea. ","")&amp;IF(AND(J1157&lt;&gt;"",COUNTIF('Registru borderouri'!$B$5:$B$504,B1157)&gt;0),IF(J1157&lt;&gt;INDEX('Registru borderouri'!$H$5:$H$504,MATCH(B1157,'Registru borderouri'!$B$5:$B$504,0)),"Produs de alt tip decât borderoul. ",""),"")))</f>
        <v/>
      </c>
    </row>
    <row r="1158" spans="1:11" x14ac:dyDescent="0.2">
      <c r="A1158" s="1" t="str">
        <f t="shared" si="108"/>
        <v/>
      </c>
      <c r="B1158" s="21"/>
      <c r="C1158" s="22" t="str">
        <f>IF(B1158="","",COUNTIF(INDEX($B:$B,5):B1158,B1158))</f>
        <v/>
      </c>
      <c r="D1158" s="21"/>
      <c r="E1158" s="13" t="str">
        <f t="shared" si="109"/>
        <v/>
      </c>
      <c r="F1158" s="22" t="str">
        <f t="shared" si="110"/>
        <v/>
      </c>
      <c r="G1158" s="14"/>
      <c r="H1158" s="15" t="str">
        <f t="shared" si="111"/>
        <v/>
      </c>
      <c r="I1158" s="23" t="str">
        <f t="shared" si="112"/>
        <v/>
      </c>
      <c r="J1158" s="13" t="str">
        <f t="shared" si="113"/>
        <v/>
      </c>
      <c r="K1158" s="24" t="str">
        <f>IF(B1158="","",TRIM(IF(COUNTIF('Registru borderouri'!$B$5:$B$504,B1158)=0,"Borderou inexistent în registru. ","")&amp;IF(AND(D1158&lt;&gt;"",E1158=""),"Cod necunoscut. ","")&amp;IF(N(G1158)&lt;=0,"Lipsește cantitatea. ","")&amp;IF(AND(J1158&lt;&gt;"",COUNTIF('Registru borderouri'!$B$5:$B$504,B1158)&gt;0),IF(J1158&lt;&gt;INDEX('Registru borderouri'!$H$5:$H$504,MATCH(B1158,'Registru borderouri'!$B$5:$B$504,0)),"Produs de alt tip decât borderoul. ",""),"")))</f>
        <v/>
      </c>
    </row>
    <row r="1159" spans="1:11" x14ac:dyDescent="0.2">
      <c r="A1159" s="1" t="str">
        <f t="shared" si="108"/>
        <v/>
      </c>
      <c r="B1159" s="21"/>
      <c r="C1159" s="22" t="str">
        <f>IF(B1159="","",COUNTIF(INDEX($B:$B,5):B1159,B1159))</f>
        <v/>
      </c>
      <c r="D1159" s="21"/>
      <c r="E1159" s="13" t="str">
        <f t="shared" si="109"/>
        <v/>
      </c>
      <c r="F1159" s="22" t="str">
        <f t="shared" si="110"/>
        <v/>
      </c>
      <c r="G1159" s="14"/>
      <c r="H1159" s="15" t="str">
        <f t="shared" si="111"/>
        <v/>
      </c>
      <c r="I1159" s="23" t="str">
        <f t="shared" si="112"/>
        <v/>
      </c>
      <c r="J1159" s="13" t="str">
        <f t="shared" si="113"/>
        <v/>
      </c>
      <c r="K1159" s="24" t="str">
        <f>IF(B1159="","",TRIM(IF(COUNTIF('Registru borderouri'!$B$5:$B$504,B1159)=0,"Borderou inexistent în registru. ","")&amp;IF(AND(D1159&lt;&gt;"",E1159=""),"Cod necunoscut. ","")&amp;IF(N(G1159)&lt;=0,"Lipsește cantitatea. ","")&amp;IF(AND(J1159&lt;&gt;"",COUNTIF('Registru borderouri'!$B$5:$B$504,B1159)&gt;0),IF(J1159&lt;&gt;INDEX('Registru borderouri'!$H$5:$H$504,MATCH(B1159,'Registru borderouri'!$B$5:$B$504,0)),"Produs de alt tip decât borderoul. ",""),"")))</f>
        <v/>
      </c>
    </row>
    <row r="1160" spans="1:11" x14ac:dyDescent="0.2">
      <c r="A1160" s="1" t="str">
        <f t="shared" si="108"/>
        <v/>
      </c>
      <c r="B1160" s="21"/>
      <c r="C1160" s="22" t="str">
        <f>IF(B1160="","",COUNTIF(INDEX($B:$B,5):B1160,B1160))</f>
        <v/>
      </c>
      <c r="D1160" s="21"/>
      <c r="E1160" s="13" t="str">
        <f t="shared" si="109"/>
        <v/>
      </c>
      <c r="F1160" s="22" t="str">
        <f t="shared" si="110"/>
        <v/>
      </c>
      <c r="G1160" s="14"/>
      <c r="H1160" s="15" t="str">
        <f t="shared" si="111"/>
        <v/>
      </c>
      <c r="I1160" s="23" t="str">
        <f t="shared" si="112"/>
        <v/>
      </c>
      <c r="J1160" s="13" t="str">
        <f t="shared" si="113"/>
        <v/>
      </c>
      <c r="K1160" s="24" t="str">
        <f>IF(B1160="","",TRIM(IF(COUNTIF('Registru borderouri'!$B$5:$B$504,B1160)=0,"Borderou inexistent în registru. ","")&amp;IF(AND(D1160&lt;&gt;"",E1160=""),"Cod necunoscut. ","")&amp;IF(N(G1160)&lt;=0,"Lipsește cantitatea. ","")&amp;IF(AND(J1160&lt;&gt;"",COUNTIF('Registru borderouri'!$B$5:$B$504,B1160)&gt;0),IF(J1160&lt;&gt;INDEX('Registru borderouri'!$H$5:$H$504,MATCH(B1160,'Registru borderouri'!$B$5:$B$504,0)),"Produs de alt tip decât borderoul. ",""),"")))</f>
        <v/>
      </c>
    </row>
    <row r="1161" spans="1:11" x14ac:dyDescent="0.2">
      <c r="A1161" s="1" t="str">
        <f t="shared" si="108"/>
        <v/>
      </c>
      <c r="B1161" s="21"/>
      <c r="C1161" s="22" t="str">
        <f>IF(B1161="","",COUNTIF(INDEX($B:$B,5):B1161,B1161))</f>
        <v/>
      </c>
      <c r="D1161" s="21"/>
      <c r="E1161" s="13" t="str">
        <f t="shared" si="109"/>
        <v/>
      </c>
      <c r="F1161" s="22" t="str">
        <f t="shared" si="110"/>
        <v/>
      </c>
      <c r="G1161" s="14"/>
      <c r="H1161" s="15" t="str">
        <f t="shared" si="111"/>
        <v/>
      </c>
      <c r="I1161" s="23" t="str">
        <f t="shared" si="112"/>
        <v/>
      </c>
      <c r="J1161" s="13" t="str">
        <f t="shared" si="113"/>
        <v/>
      </c>
      <c r="K1161" s="24" t="str">
        <f>IF(B1161="","",TRIM(IF(COUNTIF('Registru borderouri'!$B$5:$B$504,B1161)=0,"Borderou inexistent în registru. ","")&amp;IF(AND(D1161&lt;&gt;"",E1161=""),"Cod necunoscut. ","")&amp;IF(N(G1161)&lt;=0,"Lipsește cantitatea. ","")&amp;IF(AND(J1161&lt;&gt;"",COUNTIF('Registru borderouri'!$B$5:$B$504,B1161)&gt;0),IF(J1161&lt;&gt;INDEX('Registru borderouri'!$H$5:$H$504,MATCH(B1161,'Registru borderouri'!$B$5:$B$504,0)),"Produs de alt tip decât borderoul. ",""),"")))</f>
        <v/>
      </c>
    </row>
    <row r="1162" spans="1:11" x14ac:dyDescent="0.2">
      <c r="A1162" s="1" t="str">
        <f t="shared" si="108"/>
        <v/>
      </c>
      <c r="B1162" s="21"/>
      <c r="C1162" s="22" t="str">
        <f>IF(B1162="","",COUNTIF(INDEX($B:$B,5):B1162,B1162))</f>
        <v/>
      </c>
      <c r="D1162" s="21"/>
      <c r="E1162" s="13" t="str">
        <f t="shared" si="109"/>
        <v/>
      </c>
      <c r="F1162" s="22" t="str">
        <f t="shared" si="110"/>
        <v/>
      </c>
      <c r="G1162" s="14"/>
      <c r="H1162" s="15" t="str">
        <f t="shared" si="111"/>
        <v/>
      </c>
      <c r="I1162" s="23" t="str">
        <f t="shared" si="112"/>
        <v/>
      </c>
      <c r="J1162" s="13" t="str">
        <f t="shared" si="113"/>
        <v/>
      </c>
      <c r="K1162" s="24" t="str">
        <f>IF(B1162="","",TRIM(IF(COUNTIF('Registru borderouri'!$B$5:$B$504,B1162)=0,"Borderou inexistent în registru. ","")&amp;IF(AND(D1162&lt;&gt;"",E1162=""),"Cod necunoscut. ","")&amp;IF(N(G1162)&lt;=0,"Lipsește cantitatea. ","")&amp;IF(AND(J1162&lt;&gt;"",COUNTIF('Registru borderouri'!$B$5:$B$504,B1162)&gt;0),IF(J1162&lt;&gt;INDEX('Registru borderouri'!$H$5:$H$504,MATCH(B1162,'Registru borderouri'!$B$5:$B$504,0)),"Produs de alt tip decât borderoul. ",""),"")))</f>
        <v/>
      </c>
    </row>
    <row r="1163" spans="1:11" x14ac:dyDescent="0.2">
      <c r="A1163" s="1" t="str">
        <f t="shared" si="108"/>
        <v/>
      </c>
      <c r="B1163" s="21"/>
      <c r="C1163" s="22" t="str">
        <f>IF(B1163="","",COUNTIF(INDEX($B:$B,5):B1163,B1163))</f>
        <v/>
      </c>
      <c r="D1163" s="21"/>
      <c r="E1163" s="13" t="str">
        <f t="shared" si="109"/>
        <v/>
      </c>
      <c r="F1163" s="22" t="str">
        <f t="shared" si="110"/>
        <v/>
      </c>
      <c r="G1163" s="14"/>
      <c r="H1163" s="15" t="str">
        <f t="shared" si="111"/>
        <v/>
      </c>
      <c r="I1163" s="23" t="str">
        <f t="shared" si="112"/>
        <v/>
      </c>
      <c r="J1163" s="13" t="str">
        <f t="shared" si="113"/>
        <v/>
      </c>
      <c r="K1163" s="24" t="str">
        <f>IF(B1163="","",TRIM(IF(COUNTIF('Registru borderouri'!$B$5:$B$504,B1163)=0,"Borderou inexistent în registru. ","")&amp;IF(AND(D1163&lt;&gt;"",E1163=""),"Cod necunoscut. ","")&amp;IF(N(G1163)&lt;=0,"Lipsește cantitatea. ","")&amp;IF(AND(J1163&lt;&gt;"",COUNTIF('Registru borderouri'!$B$5:$B$504,B1163)&gt;0),IF(J1163&lt;&gt;INDEX('Registru borderouri'!$H$5:$H$504,MATCH(B1163,'Registru borderouri'!$B$5:$B$504,0)),"Produs de alt tip decât borderoul. ",""),"")))</f>
        <v/>
      </c>
    </row>
    <row r="1164" spans="1:11" x14ac:dyDescent="0.2">
      <c r="A1164" s="1" t="str">
        <f t="shared" si="108"/>
        <v/>
      </c>
      <c r="B1164" s="21"/>
      <c r="C1164" s="22" t="str">
        <f>IF(B1164="","",COUNTIF(INDEX($B:$B,5):B1164,B1164))</f>
        <v/>
      </c>
      <c r="D1164" s="21"/>
      <c r="E1164" s="13" t="str">
        <f t="shared" si="109"/>
        <v/>
      </c>
      <c r="F1164" s="22" t="str">
        <f t="shared" si="110"/>
        <v/>
      </c>
      <c r="G1164" s="14"/>
      <c r="H1164" s="15" t="str">
        <f t="shared" si="111"/>
        <v/>
      </c>
      <c r="I1164" s="23" t="str">
        <f t="shared" si="112"/>
        <v/>
      </c>
      <c r="J1164" s="13" t="str">
        <f t="shared" si="113"/>
        <v/>
      </c>
      <c r="K1164" s="24" t="str">
        <f>IF(B1164="","",TRIM(IF(COUNTIF('Registru borderouri'!$B$5:$B$504,B1164)=0,"Borderou inexistent în registru. ","")&amp;IF(AND(D1164&lt;&gt;"",E1164=""),"Cod necunoscut. ","")&amp;IF(N(G1164)&lt;=0,"Lipsește cantitatea. ","")&amp;IF(AND(J1164&lt;&gt;"",COUNTIF('Registru borderouri'!$B$5:$B$504,B1164)&gt;0),IF(J1164&lt;&gt;INDEX('Registru borderouri'!$H$5:$H$504,MATCH(B1164,'Registru borderouri'!$B$5:$B$504,0)),"Produs de alt tip decât borderoul. ",""),"")))</f>
        <v/>
      </c>
    </row>
    <row r="1165" spans="1:11" x14ac:dyDescent="0.2">
      <c r="A1165" s="1" t="str">
        <f t="shared" si="108"/>
        <v/>
      </c>
      <c r="B1165" s="21"/>
      <c r="C1165" s="22" t="str">
        <f>IF(B1165="","",COUNTIF(INDEX($B:$B,5):B1165,B1165))</f>
        <v/>
      </c>
      <c r="D1165" s="21"/>
      <c r="E1165" s="13" t="str">
        <f t="shared" si="109"/>
        <v/>
      </c>
      <c r="F1165" s="22" t="str">
        <f t="shared" si="110"/>
        <v/>
      </c>
      <c r="G1165" s="14"/>
      <c r="H1165" s="15" t="str">
        <f t="shared" si="111"/>
        <v/>
      </c>
      <c r="I1165" s="23" t="str">
        <f t="shared" si="112"/>
        <v/>
      </c>
      <c r="J1165" s="13" t="str">
        <f t="shared" si="113"/>
        <v/>
      </c>
      <c r="K1165" s="24" t="str">
        <f>IF(B1165="","",TRIM(IF(COUNTIF('Registru borderouri'!$B$5:$B$504,B1165)=0,"Borderou inexistent în registru. ","")&amp;IF(AND(D1165&lt;&gt;"",E1165=""),"Cod necunoscut. ","")&amp;IF(N(G1165)&lt;=0,"Lipsește cantitatea. ","")&amp;IF(AND(J1165&lt;&gt;"",COUNTIF('Registru borderouri'!$B$5:$B$504,B1165)&gt;0),IF(J1165&lt;&gt;INDEX('Registru borderouri'!$H$5:$H$504,MATCH(B1165,'Registru borderouri'!$B$5:$B$504,0)),"Produs de alt tip decât borderoul. ",""),"")))</f>
        <v/>
      </c>
    </row>
    <row r="1166" spans="1:11" x14ac:dyDescent="0.2">
      <c r="A1166" s="1" t="str">
        <f t="shared" si="108"/>
        <v/>
      </c>
      <c r="B1166" s="21"/>
      <c r="C1166" s="22" t="str">
        <f>IF(B1166="","",COUNTIF(INDEX($B:$B,5):B1166,B1166))</f>
        <v/>
      </c>
      <c r="D1166" s="21"/>
      <c r="E1166" s="13" t="str">
        <f t="shared" si="109"/>
        <v/>
      </c>
      <c r="F1166" s="22" t="str">
        <f t="shared" si="110"/>
        <v/>
      </c>
      <c r="G1166" s="14"/>
      <c r="H1166" s="15" t="str">
        <f t="shared" si="111"/>
        <v/>
      </c>
      <c r="I1166" s="23" t="str">
        <f t="shared" si="112"/>
        <v/>
      </c>
      <c r="J1166" s="13" t="str">
        <f t="shared" si="113"/>
        <v/>
      </c>
      <c r="K1166" s="24" t="str">
        <f>IF(B1166="","",TRIM(IF(COUNTIF('Registru borderouri'!$B$5:$B$504,B1166)=0,"Borderou inexistent în registru. ","")&amp;IF(AND(D1166&lt;&gt;"",E1166=""),"Cod necunoscut. ","")&amp;IF(N(G1166)&lt;=0,"Lipsește cantitatea. ","")&amp;IF(AND(J1166&lt;&gt;"",COUNTIF('Registru borderouri'!$B$5:$B$504,B1166)&gt;0),IF(J1166&lt;&gt;INDEX('Registru borderouri'!$H$5:$H$504,MATCH(B1166,'Registru borderouri'!$B$5:$B$504,0)),"Produs de alt tip decât borderoul. ",""),"")))</f>
        <v/>
      </c>
    </row>
    <row r="1167" spans="1:11" x14ac:dyDescent="0.2">
      <c r="A1167" s="1" t="str">
        <f t="shared" si="108"/>
        <v/>
      </c>
      <c r="B1167" s="21"/>
      <c r="C1167" s="22" t="str">
        <f>IF(B1167="","",COUNTIF(INDEX($B:$B,5):B1167,B1167))</f>
        <v/>
      </c>
      <c r="D1167" s="21"/>
      <c r="E1167" s="13" t="str">
        <f t="shared" si="109"/>
        <v/>
      </c>
      <c r="F1167" s="22" t="str">
        <f t="shared" si="110"/>
        <v/>
      </c>
      <c r="G1167" s="14"/>
      <c r="H1167" s="15" t="str">
        <f t="shared" si="111"/>
        <v/>
      </c>
      <c r="I1167" s="23" t="str">
        <f t="shared" si="112"/>
        <v/>
      </c>
      <c r="J1167" s="13" t="str">
        <f t="shared" si="113"/>
        <v/>
      </c>
      <c r="K1167" s="24" t="str">
        <f>IF(B1167="","",TRIM(IF(COUNTIF('Registru borderouri'!$B$5:$B$504,B1167)=0,"Borderou inexistent în registru. ","")&amp;IF(AND(D1167&lt;&gt;"",E1167=""),"Cod necunoscut. ","")&amp;IF(N(G1167)&lt;=0,"Lipsește cantitatea. ","")&amp;IF(AND(J1167&lt;&gt;"",COUNTIF('Registru borderouri'!$B$5:$B$504,B1167)&gt;0),IF(J1167&lt;&gt;INDEX('Registru borderouri'!$H$5:$H$504,MATCH(B1167,'Registru borderouri'!$B$5:$B$504,0)),"Produs de alt tip decât borderoul. ",""),"")))</f>
        <v/>
      </c>
    </row>
    <row r="1168" spans="1:11" x14ac:dyDescent="0.2">
      <c r="A1168" s="1" t="str">
        <f t="shared" si="108"/>
        <v/>
      </c>
      <c r="B1168" s="21"/>
      <c r="C1168" s="22" t="str">
        <f>IF(B1168="","",COUNTIF(INDEX($B:$B,5):B1168,B1168))</f>
        <v/>
      </c>
      <c r="D1168" s="21"/>
      <c r="E1168" s="13" t="str">
        <f t="shared" si="109"/>
        <v/>
      </c>
      <c r="F1168" s="22" t="str">
        <f t="shared" si="110"/>
        <v/>
      </c>
      <c r="G1168" s="14"/>
      <c r="H1168" s="15" t="str">
        <f t="shared" si="111"/>
        <v/>
      </c>
      <c r="I1168" s="23" t="str">
        <f t="shared" si="112"/>
        <v/>
      </c>
      <c r="J1168" s="13" t="str">
        <f t="shared" si="113"/>
        <v/>
      </c>
      <c r="K1168" s="24" t="str">
        <f>IF(B1168="","",TRIM(IF(COUNTIF('Registru borderouri'!$B$5:$B$504,B1168)=0,"Borderou inexistent în registru. ","")&amp;IF(AND(D1168&lt;&gt;"",E1168=""),"Cod necunoscut. ","")&amp;IF(N(G1168)&lt;=0,"Lipsește cantitatea. ","")&amp;IF(AND(J1168&lt;&gt;"",COUNTIF('Registru borderouri'!$B$5:$B$504,B1168)&gt;0),IF(J1168&lt;&gt;INDEX('Registru borderouri'!$H$5:$H$504,MATCH(B1168,'Registru borderouri'!$B$5:$B$504,0)),"Produs de alt tip decât borderoul. ",""),"")))</f>
        <v/>
      </c>
    </row>
    <row r="1169" spans="1:11" x14ac:dyDescent="0.2">
      <c r="A1169" s="1" t="str">
        <f t="shared" si="108"/>
        <v/>
      </c>
      <c r="B1169" s="21"/>
      <c r="C1169" s="22" t="str">
        <f>IF(B1169="","",COUNTIF(INDEX($B:$B,5):B1169,B1169))</f>
        <v/>
      </c>
      <c r="D1169" s="21"/>
      <c r="E1169" s="13" t="str">
        <f t="shared" si="109"/>
        <v/>
      </c>
      <c r="F1169" s="22" t="str">
        <f t="shared" si="110"/>
        <v/>
      </c>
      <c r="G1169" s="14"/>
      <c r="H1169" s="15" t="str">
        <f t="shared" si="111"/>
        <v/>
      </c>
      <c r="I1169" s="23" t="str">
        <f t="shared" si="112"/>
        <v/>
      </c>
      <c r="J1169" s="13" t="str">
        <f t="shared" si="113"/>
        <v/>
      </c>
      <c r="K1169" s="24" t="str">
        <f>IF(B1169="","",TRIM(IF(COUNTIF('Registru borderouri'!$B$5:$B$504,B1169)=0,"Borderou inexistent în registru. ","")&amp;IF(AND(D1169&lt;&gt;"",E1169=""),"Cod necunoscut. ","")&amp;IF(N(G1169)&lt;=0,"Lipsește cantitatea. ","")&amp;IF(AND(J1169&lt;&gt;"",COUNTIF('Registru borderouri'!$B$5:$B$504,B1169)&gt;0),IF(J1169&lt;&gt;INDEX('Registru borderouri'!$H$5:$H$504,MATCH(B1169,'Registru borderouri'!$B$5:$B$504,0)),"Produs de alt tip decât borderoul. ",""),"")))</f>
        <v/>
      </c>
    </row>
    <row r="1170" spans="1:11" x14ac:dyDescent="0.2">
      <c r="A1170" s="1" t="str">
        <f t="shared" si="108"/>
        <v/>
      </c>
      <c r="B1170" s="21"/>
      <c r="C1170" s="22" t="str">
        <f>IF(B1170="","",COUNTIF(INDEX($B:$B,5):B1170,B1170))</f>
        <v/>
      </c>
      <c r="D1170" s="21"/>
      <c r="E1170" s="13" t="str">
        <f t="shared" si="109"/>
        <v/>
      </c>
      <c r="F1170" s="22" t="str">
        <f t="shared" si="110"/>
        <v/>
      </c>
      <c r="G1170" s="14"/>
      <c r="H1170" s="15" t="str">
        <f t="shared" si="111"/>
        <v/>
      </c>
      <c r="I1170" s="23" t="str">
        <f t="shared" si="112"/>
        <v/>
      </c>
      <c r="J1170" s="13" t="str">
        <f t="shared" si="113"/>
        <v/>
      </c>
      <c r="K1170" s="24" t="str">
        <f>IF(B1170="","",TRIM(IF(COUNTIF('Registru borderouri'!$B$5:$B$504,B1170)=0,"Borderou inexistent în registru. ","")&amp;IF(AND(D1170&lt;&gt;"",E1170=""),"Cod necunoscut. ","")&amp;IF(N(G1170)&lt;=0,"Lipsește cantitatea. ","")&amp;IF(AND(J1170&lt;&gt;"",COUNTIF('Registru borderouri'!$B$5:$B$504,B1170)&gt;0),IF(J1170&lt;&gt;INDEX('Registru borderouri'!$H$5:$H$504,MATCH(B1170,'Registru borderouri'!$B$5:$B$504,0)),"Produs de alt tip decât borderoul. ",""),"")))</f>
        <v/>
      </c>
    </row>
    <row r="1171" spans="1:11" x14ac:dyDescent="0.2">
      <c r="A1171" s="1" t="str">
        <f t="shared" si="108"/>
        <v/>
      </c>
      <c r="B1171" s="21"/>
      <c r="C1171" s="22" t="str">
        <f>IF(B1171="","",COUNTIF(INDEX($B:$B,5):B1171,B1171))</f>
        <v/>
      </c>
      <c r="D1171" s="21"/>
      <c r="E1171" s="13" t="str">
        <f t="shared" si="109"/>
        <v/>
      </c>
      <c r="F1171" s="22" t="str">
        <f t="shared" si="110"/>
        <v/>
      </c>
      <c r="G1171" s="14"/>
      <c r="H1171" s="15" t="str">
        <f t="shared" si="111"/>
        <v/>
      </c>
      <c r="I1171" s="23" t="str">
        <f t="shared" si="112"/>
        <v/>
      </c>
      <c r="J1171" s="13" t="str">
        <f t="shared" si="113"/>
        <v/>
      </c>
      <c r="K1171" s="24" t="str">
        <f>IF(B1171="","",TRIM(IF(COUNTIF('Registru borderouri'!$B$5:$B$504,B1171)=0,"Borderou inexistent în registru. ","")&amp;IF(AND(D1171&lt;&gt;"",E1171=""),"Cod necunoscut. ","")&amp;IF(N(G1171)&lt;=0,"Lipsește cantitatea. ","")&amp;IF(AND(J1171&lt;&gt;"",COUNTIF('Registru borderouri'!$B$5:$B$504,B1171)&gt;0),IF(J1171&lt;&gt;INDEX('Registru borderouri'!$H$5:$H$504,MATCH(B1171,'Registru borderouri'!$B$5:$B$504,0)),"Produs de alt tip decât borderoul. ",""),"")))</f>
        <v/>
      </c>
    </row>
    <row r="1172" spans="1:11" x14ac:dyDescent="0.2">
      <c r="A1172" s="1" t="str">
        <f t="shared" si="108"/>
        <v/>
      </c>
      <c r="B1172" s="21"/>
      <c r="C1172" s="22" t="str">
        <f>IF(B1172="","",COUNTIF(INDEX($B:$B,5):B1172,B1172))</f>
        <v/>
      </c>
      <c r="D1172" s="21"/>
      <c r="E1172" s="13" t="str">
        <f t="shared" si="109"/>
        <v/>
      </c>
      <c r="F1172" s="22" t="str">
        <f t="shared" si="110"/>
        <v/>
      </c>
      <c r="G1172" s="14"/>
      <c r="H1172" s="15" t="str">
        <f t="shared" si="111"/>
        <v/>
      </c>
      <c r="I1172" s="23" t="str">
        <f t="shared" si="112"/>
        <v/>
      </c>
      <c r="J1172" s="13" t="str">
        <f t="shared" si="113"/>
        <v/>
      </c>
      <c r="K1172" s="24" t="str">
        <f>IF(B1172="","",TRIM(IF(COUNTIF('Registru borderouri'!$B$5:$B$504,B1172)=0,"Borderou inexistent în registru. ","")&amp;IF(AND(D1172&lt;&gt;"",E1172=""),"Cod necunoscut. ","")&amp;IF(N(G1172)&lt;=0,"Lipsește cantitatea. ","")&amp;IF(AND(J1172&lt;&gt;"",COUNTIF('Registru borderouri'!$B$5:$B$504,B1172)&gt;0),IF(J1172&lt;&gt;INDEX('Registru borderouri'!$H$5:$H$504,MATCH(B1172,'Registru borderouri'!$B$5:$B$504,0)),"Produs de alt tip decât borderoul. ",""),"")))</f>
        <v/>
      </c>
    </row>
    <row r="1173" spans="1:11" x14ac:dyDescent="0.2">
      <c r="A1173" s="1" t="str">
        <f t="shared" si="108"/>
        <v/>
      </c>
      <c r="B1173" s="21"/>
      <c r="C1173" s="22" t="str">
        <f>IF(B1173="","",COUNTIF(INDEX($B:$B,5):B1173,B1173))</f>
        <v/>
      </c>
      <c r="D1173" s="21"/>
      <c r="E1173" s="13" t="str">
        <f t="shared" si="109"/>
        <v/>
      </c>
      <c r="F1173" s="22" t="str">
        <f t="shared" si="110"/>
        <v/>
      </c>
      <c r="G1173" s="14"/>
      <c r="H1173" s="15" t="str">
        <f t="shared" si="111"/>
        <v/>
      </c>
      <c r="I1173" s="23" t="str">
        <f t="shared" si="112"/>
        <v/>
      </c>
      <c r="J1173" s="13" t="str">
        <f t="shared" si="113"/>
        <v/>
      </c>
      <c r="K1173" s="24" t="str">
        <f>IF(B1173="","",TRIM(IF(COUNTIF('Registru borderouri'!$B$5:$B$504,B1173)=0,"Borderou inexistent în registru. ","")&amp;IF(AND(D1173&lt;&gt;"",E1173=""),"Cod necunoscut. ","")&amp;IF(N(G1173)&lt;=0,"Lipsește cantitatea. ","")&amp;IF(AND(J1173&lt;&gt;"",COUNTIF('Registru borderouri'!$B$5:$B$504,B1173)&gt;0),IF(J1173&lt;&gt;INDEX('Registru borderouri'!$H$5:$H$504,MATCH(B1173,'Registru borderouri'!$B$5:$B$504,0)),"Produs de alt tip decât borderoul. ",""),"")))</f>
        <v/>
      </c>
    </row>
    <row r="1174" spans="1:11" x14ac:dyDescent="0.2">
      <c r="A1174" s="1" t="str">
        <f t="shared" si="108"/>
        <v/>
      </c>
      <c r="B1174" s="21"/>
      <c r="C1174" s="22" t="str">
        <f>IF(B1174="","",COUNTIF(INDEX($B:$B,5):B1174,B1174))</f>
        <v/>
      </c>
      <c r="D1174" s="21"/>
      <c r="E1174" s="13" t="str">
        <f t="shared" si="109"/>
        <v/>
      </c>
      <c r="F1174" s="22" t="str">
        <f t="shared" si="110"/>
        <v/>
      </c>
      <c r="G1174" s="14"/>
      <c r="H1174" s="15" t="str">
        <f t="shared" si="111"/>
        <v/>
      </c>
      <c r="I1174" s="23" t="str">
        <f t="shared" si="112"/>
        <v/>
      </c>
      <c r="J1174" s="13" t="str">
        <f t="shared" si="113"/>
        <v/>
      </c>
      <c r="K1174" s="24" t="str">
        <f>IF(B1174="","",TRIM(IF(COUNTIF('Registru borderouri'!$B$5:$B$504,B1174)=0,"Borderou inexistent în registru. ","")&amp;IF(AND(D1174&lt;&gt;"",E1174=""),"Cod necunoscut. ","")&amp;IF(N(G1174)&lt;=0,"Lipsește cantitatea. ","")&amp;IF(AND(J1174&lt;&gt;"",COUNTIF('Registru borderouri'!$B$5:$B$504,B1174)&gt;0),IF(J1174&lt;&gt;INDEX('Registru borderouri'!$H$5:$H$504,MATCH(B1174,'Registru borderouri'!$B$5:$B$504,0)),"Produs de alt tip decât borderoul. ",""),"")))</f>
        <v/>
      </c>
    </row>
    <row r="1175" spans="1:11" x14ac:dyDescent="0.2">
      <c r="A1175" s="1" t="str">
        <f t="shared" si="108"/>
        <v/>
      </c>
      <c r="B1175" s="21"/>
      <c r="C1175" s="22" t="str">
        <f>IF(B1175="","",COUNTIF(INDEX($B:$B,5):B1175,B1175))</f>
        <v/>
      </c>
      <c r="D1175" s="21"/>
      <c r="E1175" s="13" t="str">
        <f t="shared" si="109"/>
        <v/>
      </c>
      <c r="F1175" s="22" t="str">
        <f t="shared" si="110"/>
        <v/>
      </c>
      <c r="G1175" s="14"/>
      <c r="H1175" s="15" t="str">
        <f t="shared" si="111"/>
        <v/>
      </c>
      <c r="I1175" s="23" t="str">
        <f t="shared" si="112"/>
        <v/>
      </c>
      <c r="J1175" s="13" t="str">
        <f t="shared" si="113"/>
        <v/>
      </c>
      <c r="K1175" s="24" t="str">
        <f>IF(B1175="","",TRIM(IF(COUNTIF('Registru borderouri'!$B$5:$B$504,B1175)=0,"Borderou inexistent în registru. ","")&amp;IF(AND(D1175&lt;&gt;"",E1175=""),"Cod necunoscut. ","")&amp;IF(N(G1175)&lt;=0,"Lipsește cantitatea. ","")&amp;IF(AND(J1175&lt;&gt;"",COUNTIF('Registru borderouri'!$B$5:$B$504,B1175)&gt;0),IF(J1175&lt;&gt;INDEX('Registru borderouri'!$H$5:$H$504,MATCH(B1175,'Registru borderouri'!$B$5:$B$504,0)),"Produs de alt tip decât borderoul. ",""),"")))</f>
        <v/>
      </c>
    </row>
    <row r="1176" spans="1:11" x14ac:dyDescent="0.2">
      <c r="A1176" s="1" t="str">
        <f t="shared" si="108"/>
        <v/>
      </c>
      <c r="B1176" s="21"/>
      <c r="C1176" s="22" t="str">
        <f>IF(B1176="","",COUNTIF(INDEX($B:$B,5):B1176,B1176))</f>
        <v/>
      </c>
      <c r="D1176" s="21"/>
      <c r="E1176" s="13" t="str">
        <f t="shared" si="109"/>
        <v/>
      </c>
      <c r="F1176" s="22" t="str">
        <f t="shared" si="110"/>
        <v/>
      </c>
      <c r="G1176" s="14"/>
      <c r="H1176" s="15" t="str">
        <f t="shared" si="111"/>
        <v/>
      </c>
      <c r="I1176" s="23" t="str">
        <f t="shared" si="112"/>
        <v/>
      </c>
      <c r="J1176" s="13" t="str">
        <f t="shared" si="113"/>
        <v/>
      </c>
      <c r="K1176" s="24" t="str">
        <f>IF(B1176="","",TRIM(IF(COUNTIF('Registru borderouri'!$B$5:$B$504,B1176)=0,"Borderou inexistent în registru. ","")&amp;IF(AND(D1176&lt;&gt;"",E1176=""),"Cod necunoscut. ","")&amp;IF(N(G1176)&lt;=0,"Lipsește cantitatea. ","")&amp;IF(AND(J1176&lt;&gt;"",COUNTIF('Registru borderouri'!$B$5:$B$504,B1176)&gt;0),IF(J1176&lt;&gt;INDEX('Registru borderouri'!$H$5:$H$504,MATCH(B1176,'Registru borderouri'!$B$5:$B$504,0)),"Produs de alt tip decât borderoul. ",""),"")))</f>
        <v/>
      </c>
    </row>
    <row r="1177" spans="1:11" x14ac:dyDescent="0.2">
      <c r="A1177" s="1" t="str">
        <f t="shared" si="108"/>
        <v/>
      </c>
      <c r="B1177" s="21"/>
      <c r="C1177" s="22" t="str">
        <f>IF(B1177="","",COUNTIF(INDEX($B:$B,5):B1177,B1177))</f>
        <v/>
      </c>
      <c r="D1177" s="21"/>
      <c r="E1177" s="13" t="str">
        <f t="shared" si="109"/>
        <v/>
      </c>
      <c r="F1177" s="22" t="str">
        <f t="shared" si="110"/>
        <v/>
      </c>
      <c r="G1177" s="14"/>
      <c r="H1177" s="15" t="str">
        <f t="shared" si="111"/>
        <v/>
      </c>
      <c r="I1177" s="23" t="str">
        <f t="shared" si="112"/>
        <v/>
      </c>
      <c r="J1177" s="13" t="str">
        <f t="shared" si="113"/>
        <v/>
      </c>
      <c r="K1177" s="24" t="str">
        <f>IF(B1177="","",TRIM(IF(COUNTIF('Registru borderouri'!$B$5:$B$504,B1177)=0,"Borderou inexistent în registru. ","")&amp;IF(AND(D1177&lt;&gt;"",E1177=""),"Cod necunoscut. ","")&amp;IF(N(G1177)&lt;=0,"Lipsește cantitatea. ","")&amp;IF(AND(J1177&lt;&gt;"",COUNTIF('Registru borderouri'!$B$5:$B$504,B1177)&gt;0),IF(J1177&lt;&gt;INDEX('Registru borderouri'!$H$5:$H$504,MATCH(B1177,'Registru borderouri'!$B$5:$B$504,0)),"Produs de alt tip decât borderoul. ",""),"")))</f>
        <v/>
      </c>
    </row>
    <row r="1178" spans="1:11" x14ac:dyDescent="0.2">
      <c r="A1178" s="1" t="str">
        <f t="shared" si="108"/>
        <v/>
      </c>
      <c r="B1178" s="21"/>
      <c r="C1178" s="22" t="str">
        <f>IF(B1178="","",COUNTIF(INDEX($B:$B,5):B1178,B1178))</f>
        <v/>
      </c>
      <c r="D1178" s="21"/>
      <c r="E1178" s="13" t="str">
        <f t="shared" si="109"/>
        <v/>
      </c>
      <c r="F1178" s="22" t="str">
        <f t="shared" si="110"/>
        <v/>
      </c>
      <c r="G1178" s="14"/>
      <c r="H1178" s="15" t="str">
        <f t="shared" si="111"/>
        <v/>
      </c>
      <c r="I1178" s="23" t="str">
        <f t="shared" si="112"/>
        <v/>
      </c>
      <c r="J1178" s="13" t="str">
        <f t="shared" si="113"/>
        <v/>
      </c>
      <c r="K1178" s="24" t="str">
        <f>IF(B1178="","",TRIM(IF(COUNTIF('Registru borderouri'!$B$5:$B$504,B1178)=0,"Borderou inexistent în registru. ","")&amp;IF(AND(D1178&lt;&gt;"",E1178=""),"Cod necunoscut. ","")&amp;IF(N(G1178)&lt;=0,"Lipsește cantitatea. ","")&amp;IF(AND(J1178&lt;&gt;"",COUNTIF('Registru borderouri'!$B$5:$B$504,B1178)&gt;0),IF(J1178&lt;&gt;INDEX('Registru borderouri'!$H$5:$H$504,MATCH(B1178,'Registru borderouri'!$B$5:$B$504,0)),"Produs de alt tip decât borderoul. ",""),"")))</f>
        <v/>
      </c>
    </row>
    <row r="1179" spans="1:11" x14ac:dyDescent="0.2">
      <c r="A1179" s="1" t="str">
        <f t="shared" si="108"/>
        <v/>
      </c>
      <c r="B1179" s="21"/>
      <c r="C1179" s="22" t="str">
        <f>IF(B1179="","",COUNTIF(INDEX($B:$B,5):B1179,B1179))</f>
        <v/>
      </c>
      <c r="D1179" s="21"/>
      <c r="E1179" s="13" t="str">
        <f t="shared" si="109"/>
        <v/>
      </c>
      <c r="F1179" s="22" t="str">
        <f t="shared" si="110"/>
        <v/>
      </c>
      <c r="G1179" s="14"/>
      <c r="H1179" s="15" t="str">
        <f t="shared" si="111"/>
        <v/>
      </c>
      <c r="I1179" s="23" t="str">
        <f t="shared" si="112"/>
        <v/>
      </c>
      <c r="J1179" s="13" t="str">
        <f t="shared" si="113"/>
        <v/>
      </c>
      <c r="K1179" s="24" t="str">
        <f>IF(B1179="","",TRIM(IF(COUNTIF('Registru borderouri'!$B$5:$B$504,B1179)=0,"Borderou inexistent în registru. ","")&amp;IF(AND(D1179&lt;&gt;"",E1179=""),"Cod necunoscut. ","")&amp;IF(N(G1179)&lt;=0,"Lipsește cantitatea. ","")&amp;IF(AND(J1179&lt;&gt;"",COUNTIF('Registru borderouri'!$B$5:$B$504,B1179)&gt;0),IF(J1179&lt;&gt;INDEX('Registru borderouri'!$H$5:$H$504,MATCH(B1179,'Registru borderouri'!$B$5:$B$504,0)),"Produs de alt tip decât borderoul. ",""),"")))</f>
        <v/>
      </c>
    </row>
    <row r="1180" spans="1:11" x14ac:dyDescent="0.2">
      <c r="A1180" s="1" t="str">
        <f t="shared" si="108"/>
        <v/>
      </c>
      <c r="B1180" s="21"/>
      <c r="C1180" s="22" t="str">
        <f>IF(B1180="","",COUNTIF(INDEX($B:$B,5):B1180,B1180))</f>
        <v/>
      </c>
      <c r="D1180" s="21"/>
      <c r="E1180" s="13" t="str">
        <f t="shared" si="109"/>
        <v/>
      </c>
      <c r="F1180" s="22" t="str">
        <f t="shared" si="110"/>
        <v/>
      </c>
      <c r="G1180" s="14"/>
      <c r="H1180" s="15" t="str">
        <f t="shared" si="111"/>
        <v/>
      </c>
      <c r="I1180" s="23" t="str">
        <f t="shared" si="112"/>
        <v/>
      </c>
      <c r="J1180" s="13" t="str">
        <f t="shared" si="113"/>
        <v/>
      </c>
      <c r="K1180" s="24" t="str">
        <f>IF(B1180="","",TRIM(IF(COUNTIF('Registru borderouri'!$B$5:$B$504,B1180)=0,"Borderou inexistent în registru. ","")&amp;IF(AND(D1180&lt;&gt;"",E1180=""),"Cod necunoscut. ","")&amp;IF(N(G1180)&lt;=0,"Lipsește cantitatea. ","")&amp;IF(AND(J1180&lt;&gt;"",COUNTIF('Registru borderouri'!$B$5:$B$504,B1180)&gt;0),IF(J1180&lt;&gt;INDEX('Registru borderouri'!$H$5:$H$504,MATCH(B1180,'Registru borderouri'!$B$5:$B$504,0)),"Produs de alt tip decât borderoul. ",""),"")))</f>
        <v/>
      </c>
    </row>
    <row r="1181" spans="1:11" x14ac:dyDescent="0.2">
      <c r="A1181" s="1" t="str">
        <f t="shared" si="108"/>
        <v/>
      </c>
      <c r="B1181" s="21"/>
      <c r="C1181" s="22" t="str">
        <f>IF(B1181="","",COUNTIF(INDEX($B:$B,5):B1181,B1181))</f>
        <v/>
      </c>
      <c r="D1181" s="21"/>
      <c r="E1181" s="13" t="str">
        <f t="shared" si="109"/>
        <v/>
      </c>
      <c r="F1181" s="22" t="str">
        <f t="shared" si="110"/>
        <v/>
      </c>
      <c r="G1181" s="14"/>
      <c r="H1181" s="15" t="str">
        <f t="shared" si="111"/>
        <v/>
      </c>
      <c r="I1181" s="23" t="str">
        <f t="shared" si="112"/>
        <v/>
      </c>
      <c r="J1181" s="13" t="str">
        <f t="shared" si="113"/>
        <v/>
      </c>
      <c r="K1181" s="24" t="str">
        <f>IF(B1181="","",TRIM(IF(COUNTIF('Registru borderouri'!$B$5:$B$504,B1181)=0,"Borderou inexistent în registru. ","")&amp;IF(AND(D1181&lt;&gt;"",E1181=""),"Cod necunoscut. ","")&amp;IF(N(G1181)&lt;=0,"Lipsește cantitatea. ","")&amp;IF(AND(J1181&lt;&gt;"",COUNTIF('Registru borderouri'!$B$5:$B$504,B1181)&gt;0),IF(J1181&lt;&gt;INDEX('Registru borderouri'!$H$5:$H$504,MATCH(B1181,'Registru borderouri'!$B$5:$B$504,0)),"Produs de alt tip decât borderoul. ",""),"")))</f>
        <v/>
      </c>
    </row>
    <row r="1182" spans="1:11" x14ac:dyDescent="0.2">
      <c r="A1182" s="1" t="str">
        <f t="shared" si="108"/>
        <v/>
      </c>
      <c r="B1182" s="21"/>
      <c r="C1182" s="22" t="str">
        <f>IF(B1182="","",COUNTIF(INDEX($B:$B,5):B1182,B1182))</f>
        <v/>
      </c>
      <c r="D1182" s="21"/>
      <c r="E1182" s="13" t="str">
        <f t="shared" si="109"/>
        <v/>
      </c>
      <c r="F1182" s="22" t="str">
        <f t="shared" si="110"/>
        <v/>
      </c>
      <c r="G1182" s="14"/>
      <c r="H1182" s="15" t="str">
        <f t="shared" si="111"/>
        <v/>
      </c>
      <c r="I1182" s="23" t="str">
        <f t="shared" si="112"/>
        <v/>
      </c>
      <c r="J1182" s="13" t="str">
        <f t="shared" si="113"/>
        <v/>
      </c>
      <c r="K1182" s="24" t="str">
        <f>IF(B1182="","",TRIM(IF(COUNTIF('Registru borderouri'!$B$5:$B$504,B1182)=0,"Borderou inexistent în registru. ","")&amp;IF(AND(D1182&lt;&gt;"",E1182=""),"Cod necunoscut. ","")&amp;IF(N(G1182)&lt;=0,"Lipsește cantitatea. ","")&amp;IF(AND(J1182&lt;&gt;"",COUNTIF('Registru borderouri'!$B$5:$B$504,B1182)&gt;0),IF(J1182&lt;&gt;INDEX('Registru borderouri'!$H$5:$H$504,MATCH(B1182,'Registru borderouri'!$B$5:$B$504,0)),"Produs de alt tip decât borderoul. ",""),"")))</f>
        <v/>
      </c>
    </row>
    <row r="1183" spans="1:11" x14ac:dyDescent="0.2">
      <c r="A1183" s="1" t="str">
        <f t="shared" si="108"/>
        <v/>
      </c>
      <c r="B1183" s="21"/>
      <c r="C1183" s="22" t="str">
        <f>IF(B1183="","",COUNTIF(INDEX($B:$B,5):B1183,B1183))</f>
        <v/>
      </c>
      <c r="D1183" s="21"/>
      <c r="E1183" s="13" t="str">
        <f t="shared" si="109"/>
        <v/>
      </c>
      <c r="F1183" s="22" t="str">
        <f t="shared" si="110"/>
        <v/>
      </c>
      <c r="G1183" s="14"/>
      <c r="H1183" s="15" t="str">
        <f t="shared" si="111"/>
        <v/>
      </c>
      <c r="I1183" s="23" t="str">
        <f t="shared" si="112"/>
        <v/>
      </c>
      <c r="J1183" s="13" t="str">
        <f t="shared" si="113"/>
        <v/>
      </c>
      <c r="K1183" s="24" t="str">
        <f>IF(B1183="","",TRIM(IF(COUNTIF('Registru borderouri'!$B$5:$B$504,B1183)=0,"Borderou inexistent în registru. ","")&amp;IF(AND(D1183&lt;&gt;"",E1183=""),"Cod necunoscut. ","")&amp;IF(N(G1183)&lt;=0,"Lipsește cantitatea. ","")&amp;IF(AND(J1183&lt;&gt;"",COUNTIF('Registru borderouri'!$B$5:$B$504,B1183)&gt;0),IF(J1183&lt;&gt;INDEX('Registru borderouri'!$H$5:$H$504,MATCH(B1183,'Registru borderouri'!$B$5:$B$504,0)),"Produs de alt tip decât borderoul. ",""),"")))</f>
        <v/>
      </c>
    </row>
    <row r="1184" spans="1:11" x14ac:dyDescent="0.2">
      <c r="A1184" s="1" t="str">
        <f t="shared" si="108"/>
        <v/>
      </c>
      <c r="B1184" s="21"/>
      <c r="C1184" s="22" t="str">
        <f>IF(B1184="","",COUNTIF(INDEX($B:$B,5):B1184,B1184))</f>
        <v/>
      </c>
      <c r="D1184" s="21"/>
      <c r="E1184" s="13" t="str">
        <f t="shared" si="109"/>
        <v/>
      </c>
      <c r="F1184" s="22" t="str">
        <f t="shared" si="110"/>
        <v/>
      </c>
      <c r="G1184" s="14"/>
      <c r="H1184" s="15" t="str">
        <f t="shared" si="111"/>
        <v/>
      </c>
      <c r="I1184" s="23" t="str">
        <f t="shared" si="112"/>
        <v/>
      </c>
      <c r="J1184" s="13" t="str">
        <f t="shared" si="113"/>
        <v/>
      </c>
      <c r="K1184" s="24" t="str">
        <f>IF(B1184="","",TRIM(IF(COUNTIF('Registru borderouri'!$B$5:$B$504,B1184)=0,"Borderou inexistent în registru. ","")&amp;IF(AND(D1184&lt;&gt;"",E1184=""),"Cod necunoscut. ","")&amp;IF(N(G1184)&lt;=0,"Lipsește cantitatea. ","")&amp;IF(AND(J1184&lt;&gt;"",COUNTIF('Registru borderouri'!$B$5:$B$504,B1184)&gt;0),IF(J1184&lt;&gt;INDEX('Registru borderouri'!$H$5:$H$504,MATCH(B1184,'Registru borderouri'!$B$5:$B$504,0)),"Produs de alt tip decât borderoul. ",""),"")))</f>
        <v/>
      </c>
    </row>
    <row r="1185" spans="1:11" x14ac:dyDescent="0.2">
      <c r="A1185" s="1" t="str">
        <f t="shared" si="108"/>
        <v/>
      </c>
      <c r="B1185" s="21"/>
      <c r="C1185" s="22" t="str">
        <f>IF(B1185="","",COUNTIF(INDEX($B:$B,5):B1185,B1185))</f>
        <v/>
      </c>
      <c r="D1185" s="21"/>
      <c r="E1185" s="13" t="str">
        <f t="shared" si="109"/>
        <v/>
      </c>
      <c r="F1185" s="22" t="str">
        <f t="shared" si="110"/>
        <v/>
      </c>
      <c r="G1185" s="14"/>
      <c r="H1185" s="15" t="str">
        <f t="shared" si="111"/>
        <v/>
      </c>
      <c r="I1185" s="23" t="str">
        <f t="shared" si="112"/>
        <v/>
      </c>
      <c r="J1185" s="13" t="str">
        <f t="shared" si="113"/>
        <v/>
      </c>
      <c r="K1185" s="24" t="str">
        <f>IF(B1185="","",TRIM(IF(COUNTIF('Registru borderouri'!$B$5:$B$504,B1185)=0,"Borderou inexistent în registru. ","")&amp;IF(AND(D1185&lt;&gt;"",E1185=""),"Cod necunoscut. ","")&amp;IF(N(G1185)&lt;=0,"Lipsește cantitatea. ","")&amp;IF(AND(J1185&lt;&gt;"",COUNTIF('Registru borderouri'!$B$5:$B$504,B1185)&gt;0),IF(J1185&lt;&gt;INDEX('Registru borderouri'!$H$5:$H$504,MATCH(B1185,'Registru borderouri'!$B$5:$B$504,0)),"Produs de alt tip decât borderoul. ",""),"")))</f>
        <v/>
      </c>
    </row>
    <row r="1186" spans="1:11" x14ac:dyDescent="0.2">
      <c r="A1186" s="1" t="str">
        <f t="shared" si="108"/>
        <v/>
      </c>
      <c r="B1186" s="21"/>
      <c r="C1186" s="22" t="str">
        <f>IF(B1186="","",COUNTIF(INDEX($B:$B,5):B1186,B1186))</f>
        <v/>
      </c>
      <c r="D1186" s="21"/>
      <c r="E1186" s="13" t="str">
        <f t="shared" si="109"/>
        <v/>
      </c>
      <c r="F1186" s="22" t="str">
        <f t="shared" si="110"/>
        <v/>
      </c>
      <c r="G1186" s="14"/>
      <c r="H1186" s="15" t="str">
        <f t="shared" si="111"/>
        <v/>
      </c>
      <c r="I1186" s="23" t="str">
        <f t="shared" si="112"/>
        <v/>
      </c>
      <c r="J1186" s="13" t="str">
        <f t="shared" si="113"/>
        <v/>
      </c>
      <c r="K1186" s="24" t="str">
        <f>IF(B1186="","",TRIM(IF(COUNTIF('Registru borderouri'!$B$5:$B$504,B1186)=0,"Borderou inexistent în registru. ","")&amp;IF(AND(D1186&lt;&gt;"",E1186=""),"Cod necunoscut. ","")&amp;IF(N(G1186)&lt;=0,"Lipsește cantitatea. ","")&amp;IF(AND(J1186&lt;&gt;"",COUNTIF('Registru borderouri'!$B$5:$B$504,B1186)&gt;0),IF(J1186&lt;&gt;INDEX('Registru borderouri'!$H$5:$H$504,MATCH(B1186,'Registru borderouri'!$B$5:$B$504,0)),"Produs de alt tip decât borderoul. ",""),"")))</f>
        <v/>
      </c>
    </row>
    <row r="1187" spans="1:11" x14ac:dyDescent="0.2">
      <c r="A1187" s="1" t="str">
        <f t="shared" si="108"/>
        <v/>
      </c>
      <c r="B1187" s="21"/>
      <c r="C1187" s="22" t="str">
        <f>IF(B1187="","",COUNTIF(INDEX($B:$B,5):B1187,B1187))</f>
        <v/>
      </c>
      <c r="D1187" s="21"/>
      <c r="E1187" s="13" t="str">
        <f t="shared" si="109"/>
        <v/>
      </c>
      <c r="F1187" s="22" t="str">
        <f t="shared" si="110"/>
        <v/>
      </c>
      <c r="G1187" s="14"/>
      <c r="H1187" s="15" t="str">
        <f t="shared" si="111"/>
        <v/>
      </c>
      <c r="I1187" s="23" t="str">
        <f t="shared" si="112"/>
        <v/>
      </c>
      <c r="J1187" s="13" t="str">
        <f t="shared" si="113"/>
        <v/>
      </c>
      <c r="K1187" s="24" t="str">
        <f>IF(B1187="","",TRIM(IF(COUNTIF('Registru borderouri'!$B$5:$B$504,B1187)=0,"Borderou inexistent în registru. ","")&amp;IF(AND(D1187&lt;&gt;"",E1187=""),"Cod necunoscut. ","")&amp;IF(N(G1187)&lt;=0,"Lipsește cantitatea. ","")&amp;IF(AND(J1187&lt;&gt;"",COUNTIF('Registru borderouri'!$B$5:$B$504,B1187)&gt;0),IF(J1187&lt;&gt;INDEX('Registru borderouri'!$H$5:$H$504,MATCH(B1187,'Registru borderouri'!$B$5:$B$504,0)),"Produs de alt tip decât borderoul. ",""),"")))</f>
        <v/>
      </c>
    </row>
    <row r="1188" spans="1:11" x14ac:dyDescent="0.2">
      <c r="A1188" s="1" t="str">
        <f t="shared" si="108"/>
        <v/>
      </c>
      <c r="B1188" s="21"/>
      <c r="C1188" s="22" t="str">
        <f>IF(B1188="","",COUNTIF(INDEX($B:$B,5):B1188,B1188))</f>
        <v/>
      </c>
      <c r="D1188" s="21"/>
      <c r="E1188" s="13" t="str">
        <f t="shared" si="109"/>
        <v/>
      </c>
      <c r="F1188" s="22" t="str">
        <f t="shared" si="110"/>
        <v/>
      </c>
      <c r="G1188" s="14"/>
      <c r="H1188" s="15" t="str">
        <f t="shared" si="111"/>
        <v/>
      </c>
      <c r="I1188" s="23" t="str">
        <f t="shared" si="112"/>
        <v/>
      </c>
      <c r="J1188" s="13" t="str">
        <f t="shared" si="113"/>
        <v/>
      </c>
      <c r="K1188" s="24" t="str">
        <f>IF(B1188="","",TRIM(IF(COUNTIF('Registru borderouri'!$B$5:$B$504,B1188)=0,"Borderou inexistent în registru. ","")&amp;IF(AND(D1188&lt;&gt;"",E1188=""),"Cod necunoscut. ","")&amp;IF(N(G1188)&lt;=0,"Lipsește cantitatea. ","")&amp;IF(AND(J1188&lt;&gt;"",COUNTIF('Registru borderouri'!$B$5:$B$504,B1188)&gt;0),IF(J1188&lt;&gt;INDEX('Registru borderouri'!$H$5:$H$504,MATCH(B1188,'Registru borderouri'!$B$5:$B$504,0)),"Produs de alt tip decât borderoul. ",""),"")))</f>
        <v/>
      </c>
    </row>
    <row r="1189" spans="1:11" x14ac:dyDescent="0.2">
      <c r="A1189" s="1" t="str">
        <f t="shared" si="108"/>
        <v/>
      </c>
      <c r="B1189" s="21"/>
      <c r="C1189" s="22" t="str">
        <f>IF(B1189="","",COUNTIF(INDEX($B:$B,5):B1189,B1189))</f>
        <v/>
      </c>
      <c r="D1189" s="21"/>
      <c r="E1189" s="13" t="str">
        <f t="shared" si="109"/>
        <v/>
      </c>
      <c r="F1189" s="22" t="str">
        <f t="shared" si="110"/>
        <v/>
      </c>
      <c r="G1189" s="14"/>
      <c r="H1189" s="15" t="str">
        <f t="shared" si="111"/>
        <v/>
      </c>
      <c r="I1189" s="23" t="str">
        <f t="shared" si="112"/>
        <v/>
      </c>
      <c r="J1189" s="13" t="str">
        <f t="shared" si="113"/>
        <v/>
      </c>
      <c r="K1189" s="24" t="str">
        <f>IF(B1189="","",TRIM(IF(COUNTIF('Registru borderouri'!$B$5:$B$504,B1189)=0,"Borderou inexistent în registru. ","")&amp;IF(AND(D1189&lt;&gt;"",E1189=""),"Cod necunoscut. ","")&amp;IF(N(G1189)&lt;=0,"Lipsește cantitatea. ","")&amp;IF(AND(J1189&lt;&gt;"",COUNTIF('Registru borderouri'!$B$5:$B$504,B1189)&gt;0),IF(J1189&lt;&gt;INDEX('Registru borderouri'!$H$5:$H$504,MATCH(B1189,'Registru borderouri'!$B$5:$B$504,0)),"Produs de alt tip decât borderoul. ",""),"")))</f>
        <v/>
      </c>
    </row>
    <row r="1190" spans="1:11" x14ac:dyDescent="0.2">
      <c r="A1190" s="1" t="str">
        <f t="shared" si="108"/>
        <v/>
      </c>
      <c r="B1190" s="21"/>
      <c r="C1190" s="22" t="str">
        <f>IF(B1190="","",COUNTIF(INDEX($B:$B,5):B1190,B1190))</f>
        <v/>
      </c>
      <c r="D1190" s="21"/>
      <c r="E1190" s="13" t="str">
        <f t="shared" si="109"/>
        <v/>
      </c>
      <c r="F1190" s="22" t="str">
        <f t="shared" si="110"/>
        <v/>
      </c>
      <c r="G1190" s="14"/>
      <c r="H1190" s="15" t="str">
        <f t="shared" si="111"/>
        <v/>
      </c>
      <c r="I1190" s="23" t="str">
        <f t="shared" si="112"/>
        <v/>
      </c>
      <c r="J1190" s="13" t="str">
        <f t="shared" si="113"/>
        <v/>
      </c>
      <c r="K1190" s="24" t="str">
        <f>IF(B1190="","",TRIM(IF(COUNTIF('Registru borderouri'!$B$5:$B$504,B1190)=0,"Borderou inexistent în registru. ","")&amp;IF(AND(D1190&lt;&gt;"",E1190=""),"Cod necunoscut. ","")&amp;IF(N(G1190)&lt;=0,"Lipsește cantitatea. ","")&amp;IF(AND(J1190&lt;&gt;"",COUNTIF('Registru borderouri'!$B$5:$B$504,B1190)&gt;0),IF(J1190&lt;&gt;INDEX('Registru borderouri'!$H$5:$H$504,MATCH(B1190,'Registru borderouri'!$B$5:$B$504,0)),"Produs de alt tip decât borderoul. ",""),"")))</f>
        <v/>
      </c>
    </row>
    <row r="1191" spans="1:11" x14ac:dyDescent="0.2">
      <c r="A1191" s="1" t="str">
        <f t="shared" si="108"/>
        <v/>
      </c>
      <c r="B1191" s="21"/>
      <c r="C1191" s="22" t="str">
        <f>IF(B1191="","",COUNTIF(INDEX($B:$B,5):B1191,B1191))</f>
        <v/>
      </c>
      <c r="D1191" s="21"/>
      <c r="E1191" s="13" t="str">
        <f t="shared" si="109"/>
        <v/>
      </c>
      <c r="F1191" s="22" t="str">
        <f t="shared" si="110"/>
        <v/>
      </c>
      <c r="G1191" s="14"/>
      <c r="H1191" s="15" t="str">
        <f t="shared" si="111"/>
        <v/>
      </c>
      <c r="I1191" s="23" t="str">
        <f t="shared" si="112"/>
        <v/>
      </c>
      <c r="J1191" s="13" t="str">
        <f t="shared" si="113"/>
        <v/>
      </c>
      <c r="K1191" s="24" t="str">
        <f>IF(B1191="","",TRIM(IF(COUNTIF('Registru borderouri'!$B$5:$B$504,B1191)=0,"Borderou inexistent în registru. ","")&amp;IF(AND(D1191&lt;&gt;"",E1191=""),"Cod necunoscut. ","")&amp;IF(N(G1191)&lt;=0,"Lipsește cantitatea. ","")&amp;IF(AND(J1191&lt;&gt;"",COUNTIF('Registru borderouri'!$B$5:$B$504,B1191)&gt;0),IF(J1191&lt;&gt;INDEX('Registru borderouri'!$H$5:$H$504,MATCH(B1191,'Registru borderouri'!$B$5:$B$504,0)),"Produs de alt tip decât borderoul. ",""),"")))</f>
        <v/>
      </c>
    </row>
    <row r="1192" spans="1:11" x14ac:dyDescent="0.2">
      <c r="A1192" s="1" t="str">
        <f t="shared" si="108"/>
        <v/>
      </c>
      <c r="B1192" s="21"/>
      <c r="C1192" s="22" t="str">
        <f>IF(B1192="","",COUNTIF(INDEX($B:$B,5):B1192,B1192))</f>
        <v/>
      </c>
      <c r="D1192" s="21"/>
      <c r="E1192" s="13" t="str">
        <f t="shared" si="109"/>
        <v/>
      </c>
      <c r="F1192" s="22" t="str">
        <f t="shared" si="110"/>
        <v/>
      </c>
      <c r="G1192" s="14"/>
      <c r="H1192" s="15" t="str">
        <f t="shared" si="111"/>
        <v/>
      </c>
      <c r="I1192" s="23" t="str">
        <f t="shared" si="112"/>
        <v/>
      </c>
      <c r="J1192" s="13" t="str">
        <f t="shared" si="113"/>
        <v/>
      </c>
      <c r="K1192" s="24" t="str">
        <f>IF(B1192="","",TRIM(IF(COUNTIF('Registru borderouri'!$B$5:$B$504,B1192)=0,"Borderou inexistent în registru. ","")&amp;IF(AND(D1192&lt;&gt;"",E1192=""),"Cod necunoscut. ","")&amp;IF(N(G1192)&lt;=0,"Lipsește cantitatea. ","")&amp;IF(AND(J1192&lt;&gt;"",COUNTIF('Registru borderouri'!$B$5:$B$504,B1192)&gt;0),IF(J1192&lt;&gt;INDEX('Registru borderouri'!$H$5:$H$504,MATCH(B1192,'Registru borderouri'!$B$5:$B$504,0)),"Produs de alt tip decât borderoul. ",""),"")))</f>
        <v/>
      </c>
    </row>
    <row r="1193" spans="1:11" x14ac:dyDescent="0.2">
      <c r="A1193" s="1" t="str">
        <f t="shared" si="108"/>
        <v/>
      </c>
      <c r="B1193" s="21"/>
      <c r="C1193" s="22" t="str">
        <f>IF(B1193="","",COUNTIF(INDEX($B:$B,5):B1193,B1193))</f>
        <v/>
      </c>
      <c r="D1193" s="21"/>
      <c r="E1193" s="13" t="str">
        <f t="shared" si="109"/>
        <v/>
      </c>
      <c r="F1193" s="22" t="str">
        <f t="shared" si="110"/>
        <v/>
      </c>
      <c r="G1193" s="14"/>
      <c r="H1193" s="15" t="str">
        <f t="shared" si="111"/>
        <v/>
      </c>
      <c r="I1193" s="23" t="str">
        <f t="shared" si="112"/>
        <v/>
      </c>
      <c r="J1193" s="13" t="str">
        <f t="shared" si="113"/>
        <v/>
      </c>
      <c r="K1193" s="24" t="str">
        <f>IF(B1193="","",TRIM(IF(COUNTIF('Registru borderouri'!$B$5:$B$504,B1193)=0,"Borderou inexistent în registru. ","")&amp;IF(AND(D1193&lt;&gt;"",E1193=""),"Cod necunoscut. ","")&amp;IF(N(G1193)&lt;=0,"Lipsește cantitatea. ","")&amp;IF(AND(J1193&lt;&gt;"",COUNTIF('Registru borderouri'!$B$5:$B$504,B1193)&gt;0),IF(J1193&lt;&gt;INDEX('Registru borderouri'!$H$5:$H$504,MATCH(B1193,'Registru borderouri'!$B$5:$B$504,0)),"Produs de alt tip decât borderoul. ",""),"")))</f>
        <v/>
      </c>
    </row>
    <row r="1194" spans="1:11" x14ac:dyDescent="0.2">
      <c r="A1194" s="1" t="str">
        <f t="shared" si="108"/>
        <v/>
      </c>
      <c r="B1194" s="21"/>
      <c r="C1194" s="22" t="str">
        <f>IF(B1194="","",COUNTIF(INDEX($B:$B,5):B1194,B1194))</f>
        <v/>
      </c>
      <c r="D1194" s="21"/>
      <c r="E1194" s="13" t="str">
        <f t="shared" si="109"/>
        <v/>
      </c>
      <c r="F1194" s="22" t="str">
        <f t="shared" si="110"/>
        <v/>
      </c>
      <c r="G1194" s="14"/>
      <c r="H1194" s="15" t="str">
        <f t="shared" si="111"/>
        <v/>
      </c>
      <c r="I1194" s="23" t="str">
        <f t="shared" si="112"/>
        <v/>
      </c>
      <c r="J1194" s="13" t="str">
        <f t="shared" si="113"/>
        <v/>
      </c>
      <c r="K1194" s="24" t="str">
        <f>IF(B1194="","",TRIM(IF(COUNTIF('Registru borderouri'!$B$5:$B$504,B1194)=0,"Borderou inexistent în registru. ","")&amp;IF(AND(D1194&lt;&gt;"",E1194=""),"Cod necunoscut. ","")&amp;IF(N(G1194)&lt;=0,"Lipsește cantitatea. ","")&amp;IF(AND(J1194&lt;&gt;"",COUNTIF('Registru borderouri'!$B$5:$B$504,B1194)&gt;0),IF(J1194&lt;&gt;INDEX('Registru borderouri'!$H$5:$H$504,MATCH(B1194,'Registru borderouri'!$B$5:$B$504,0)),"Produs de alt tip decât borderoul. ",""),"")))</f>
        <v/>
      </c>
    </row>
    <row r="1195" spans="1:11" x14ac:dyDescent="0.2">
      <c r="A1195" s="1" t="str">
        <f t="shared" si="108"/>
        <v/>
      </c>
      <c r="B1195" s="21"/>
      <c r="C1195" s="22" t="str">
        <f>IF(B1195="","",COUNTIF(INDEX($B:$B,5):B1195,B1195))</f>
        <v/>
      </c>
      <c r="D1195" s="21"/>
      <c r="E1195" s="13" t="str">
        <f t="shared" si="109"/>
        <v/>
      </c>
      <c r="F1195" s="22" t="str">
        <f t="shared" si="110"/>
        <v/>
      </c>
      <c r="G1195" s="14"/>
      <c r="H1195" s="15" t="str">
        <f t="shared" si="111"/>
        <v/>
      </c>
      <c r="I1195" s="23" t="str">
        <f t="shared" si="112"/>
        <v/>
      </c>
      <c r="J1195" s="13" t="str">
        <f t="shared" si="113"/>
        <v/>
      </c>
      <c r="K1195" s="24" t="str">
        <f>IF(B1195="","",TRIM(IF(COUNTIF('Registru borderouri'!$B$5:$B$504,B1195)=0,"Borderou inexistent în registru. ","")&amp;IF(AND(D1195&lt;&gt;"",E1195=""),"Cod necunoscut. ","")&amp;IF(N(G1195)&lt;=0,"Lipsește cantitatea. ","")&amp;IF(AND(J1195&lt;&gt;"",COUNTIF('Registru borderouri'!$B$5:$B$504,B1195)&gt;0),IF(J1195&lt;&gt;INDEX('Registru borderouri'!$H$5:$H$504,MATCH(B1195,'Registru borderouri'!$B$5:$B$504,0)),"Produs de alt tip decât borderoul. ",""),"")))</f>
        <v/>
      </c>
    </row>
    <row r="1196" spans="1:11" x14ac:dyDescent="0.2">
      <c r="A1196" s="1" t="str">
        <f t="shared" si="108"/>
        <v/>
      </c>
      <c r="B1196" s="21"/>
      <c r="C1196" s="22" t="str">
        <f>IF(B1196="","",COUNTIF(INDEX($B:$B,5):B1196,B1196))</f>
        <v/>
      </c>
      <c r="D1196" s="21"/>
      <c r="E1196" s="13" t="str">
        <f t="shared" si="109"/>
        <v/>
      </c>
      <c r="F1196" s="22" t="str">
        <f t="shared" si="110"/>
        <v/>
      </c>
      <c r="G1196" s="14"/>
      <c r="H1196" s="15" t="str">
        <f t="shared" si="111"/>
        <v/>
      </c>
      <c r="I1196" s="23" t="str">
        <f t="shared" si="112"/>
        <v/>
      </c>
      <c r="J1196" s="13" t="str">
        <f t="shared" si="113"/>
        <v/>
      </c>
      <c r="K1196" s="24" t="str">
        <f>IF(B1196="","",TRIM(IF(COUNTIF('Registru borderouri'!$B$5:$B$504,B1196)=0,"Borderou inexistent în registru. ","")&amp;IF(AND(D1196&lt;&gt;"",E1196=""),"Cod necunoscut. ","")&amp;IF(N(G1196)&lt;=0,"Lipsește cantitatea. ","")&amp;IF(AND(J1196&lt;&gt;"",COUNTIF('Registru borderouri'!$B$5:$B$504,B1196)&gt;0),IF(J1196&lt;&gt;INDEX('Registru borderouri'!$H$5:$H$504,MATCH(B1196,'Registru borderouri'!$B$5:$B$504,0)),"Produs de alt tip decât borderoul. ",""),"")))</f>
        <v/>
      </c>
    </row>
    <row r="1197" spans="1:11" x14ac:dyDescent="0.2">
      <c r="A1197" s="1" t="str">
        <f t="shared" si="108"/>
        <v/>
      </c>
      <c r="B1197" s="21"/>
      <c r="C1197" s="22" t="str">
        <f>IF(B1197="","",COUNTIF(INDEX($B:$B,5):B1197,B1197))</f>
        <v/>
      </c>
      <c r="D1197" s="21"/>
      <c r="E1197" s="13" t="str">
        <f t="shared" si="109"/>
        <v/>
      </c>
      <c r="F1197" s="22" t="str">
        <f t="shared" si="110"/>
        <v/>
      </c>
      <c r="G1197" s="14"/>
      <c r="H1197" s="15" t="str">
        <f t="shared" si="111"/>
        <v/>
      </c>
      <c r="I1197" s="23" t="str">
        <f t="shared" si="112"/>
        <v/>
      </c>
      <c r="J1197" s="13" t="str">
        <f t="shared" si="113"/>
        <v/>
      </c>
      <c r="K1197" s="24" t="str">
        <f>IF(B1197="","",TRIM(IF(COUNTIF('Registru borderouri'!$B$5:$B$504,B1197)=0,"Borderou inexistent în registru. ","")&amp;IF(AND(D1197&lt;&gt;"",E1197=""),"Cod necunoscut. ","")&amp;IF(N(G1197)&lt;=0,"Lipsește cantitatea. ","")&amp;IF(AND(J1197&lt;&gt;"",COUNTIF('Registru borderouri'!$B$5:$B$504,B1197)&gt;0),IF(J1197&lt;&gt;INDEX('Registru borderouri'!$H$5:$H$504,MATCH(B1197,'Registru borderouri'!$B$5:$B$504,0)),"Produs de alt tip decât borderoul. ",""),"")))</f>
        <v/>
      </c>
    </row>
    <row r="1198" spans="1:11" x14ac:dyDescent="0.2">
      <c r="A1198" s="1" t="str">
        <f t="shared" si="108"/>
        <v/>
      </c>
      <c r="B1198" s="21"/>
      <c r="C1198" s="22" t="str">
        <f>IF(B1198="","",COUNTIF(INDEX($B:$B,5):B1198,B1198))</f>
        <v/>
      </c>
      <c r="D1198" s="21"/>
      <c r="E1198" s="13" t="str">
        <f t="shared" si="109"/>
        <v/>
      </c>
      <c r="F1198" s="22" t="str">
        <f t="shared" si="110"/>
        <v/>
      </c>
      <c r="G1198" s="14"/>
      <c r="H1198" s="15" t="str">
        <f t="shared" si="111"/>
        <v/>
      </c>
      <c r="I1198" s="23" t="str">
        <f t="shared" si="112"/>
        <v/>
      </c>
      <c r="J1198" s="13" t="str">
        <f t="shared" si="113"/>
        <v/>
      </c>
      <c r="K1198" s="24" t="str">
        <f>IF(B1198="","",TRIM(IF(COUNTIF('Registru borderouri'!$B$5:$B$504,B1198)=0,"Borderou inexistent în registru. ","")&amp;IF(AND(D1198&lt;&gt;"",E1198=""),"Cod necunoscut. ","")&amp;IF(N(G1198)&lt;=0,"Lipsește cantitatea. ","")&amp;IF(AND(J1198&lt;&gt;"",COUNTIF('Registru borderouri'!$B$5:$B$504,B1198)&gt;0),IF(J1198&lt;&gt;INDEX('Registru borderouri'!$H$5:$H$504,MATCH(B1198,'Registru borderouri'!$B$5:$B$504,0)),"Produs de alt tip decât borderoul. ",""),"")))</f>
        <v/>
      </c>
    </row>
    <row r="1199" spans="1:11" x14ac:dyDescent="0.2">
      <c r="A1199" s="1" t="str">
        <f t="shared" si="108"/>
        <v/>
      </c>
      <c r="B1199" s="21"/>
      <c r="C1199" s="22" t="str">
        <f>IF(B1199="","",COUNTIF(INDEX($B:$B,5):B1199,B1199))</f>
        <v/>
      </c>
      <c r="D1199" s="21"/>
      <c r="E1199" s="13" t="str">
        <f t="shared" si="109"/>
        <v/>
      </c>
      <c r="F1199" s="22" t="str">
        <f t="shared" si="110"/>
        <v/>
      </c>
      <c r="G1199" s="14"/>
      <c r="H1199" s="15" t="str">
        <f t="shared" si="111"/>
        <v/>
      </c>
      <c r="I1199" s="23" t="str">
        <f t="shared" si="112"/>
        <v/>
      </c>
      <c r="J1199" s="13" t="str">
        <f t="shared" si="113"/>
        <v/>
      </c>
      <c r="K1199" s="24" t="str">
        <f>IF(B1199="","",TRIM(IF(COUNTIF('Registru borderouri'!$B$5:$B$504,B1199)=0,"Borderou inexistent în registru. ","")&amp;IF(AND(D1199&lt;&gt;"",E1199=""),"Cod necunoscut. ","")&amp;IF(N(G1199)&lt;=0,"Lipsește cantitatea. ","")&amp;IF(AND(J1199&lt;&gt;"",COUNTIF('Registru borderouri'!$B$5:$B$504,B1199)&gt;0),IF(J1199&lt;&gt;INDEX('Registru borderouri'!$H$5:$H$504,MATCH(B1199,'Registru borderouri'!$B$5:$B$504,0)),"Produs de alt tip decât borderoul. ",""),"")))</f>
        <v/>
      </c>
    </row>
    <row r="1200" spans="1:11" x14ac:dyDescent="0.2">
      <c r="A1200" s="1" t="str">
        <f t="shared" si="108"/>
        <v/>
      </c>
      <c r="B1200" s="21"/>
      <c r="C1200" s="22" t="str">
        <f>IF(B1200="","",COUNTIF(INDEX($B:$B,5):B1200,B1200))</f>
        <v/>
      </c>
      <c r="D1200" s="21"/>
      <c r="E1200" s="13" t="str">
        <f t="shared" si="109"/>
        <v/>
      </c>
      <c r="F1200" s="22" t="str">
        <f t="shared" si="110"/>
        <v/>
      </c>
      <c r="G1200" s="14"/>
      <c r="H1200" s="15" t="str">
        <f t="shared" si="111"/>
        <v/>
      </c>
      <c r="I1200" s="23" t="str">
        <f t="shared" si="112"/>
        <v/>
      </c>
      <c r="J1200" s="13" t="str">
        <f t="shared" si="113"/>
        <v/>
      </c>
      <c r="K1200" s="24" t="str">
        <f>IF(B1200="","",TRIM(IF(COUNTIF('Registru borderouri'!$B$5:$B$504,B1200)=0,"Borderou inexistent în registru. ","")&amp;IF(AND(D1200&lt;&gt;"",E1200=""),"Cod necunoscut. ","")&amp;IF(N(G1200)&lt;=0,"Lipsește cantitatea. ","")&amp;IF(AND(J1200&lt;&gt;"",COUNTIF('Registru borderouri'!$B$5:$B$504,B1200)&gt;0),IF(J1200&lt;&gt;INDEX('Registru borderouri'!$H$5:$H$504,MATCH(B1200,'Registru borderouri'!$B$5:$B$504,0)),"Produs de alt tip decât borderoul. ",""),"")))</f>
        <v/>
      </c>
    </row>
    <row r="1201" spans="1:11" x14ac:dyDescent="0.2">
      <c r="A1201" s="1" t="str">
        <f t="shared" si="108"/>
        <v/>
      </c>
      <c r="B1201" s="21"/>
      <c r="C1201" s="22" t="str">
        <f>IF(B1201="","",COUNTIF(INDEX($B:$B,5):B1201,B1201))</f>
        <v/>
      </c>
      <c r="D1201" s="21"/>
      <c r="E1201" s="13" t="str">
        <f t="shared" si="109"/>
        <v/>
      </c>
      <c r="F1201" s="22" t="str">
        <f t="shared" si="110"/>
        <v/>
      </c>
      <c r="G1201" s="14"/>
      <c r="H1201" s="15" t="str">
        <f t="shared" si="111"/>
        <v/>
      </c>
      <c r="I1201" s="23" t="str">
        <f t="shared" si="112"/>
        <v/>
      </c>
      <c r="J1201" s="13" t="str">
        <f t="shared" si="113"/>
        <v/>
      </c>
      <c r="K1201" s="24" t="str">
        <f>IF(B1201="","",TRIM(IF(COUNTIF('Registru borderouri'!$B$5:$B$504,B1201)=0,"Borderou inexistent în registru. ","")&amp;IF(AND(D1201&lt;&gt;"",E1201=""),"Cod necunoscut. ","")&amp;IF(N(G1201)&lt;=0,"Lipsește cantitatea. ","")&amp;IF(AND(J1201&lt;&gt;"",COUNTIF('Registru borderouri'!$B$5:$B$504,B1201)&gt;0),IF(J1201&lt;&gt;INDEX('Registru borderouri'!$H$5:$H$504,MATCH(B1201,'Registru borderouri'!$B$5:$B$504,0)),"Produs de alt tip decât borderoul. ",""),"")))</f>
        <v/>
      </c>
    </row>
    <row r="1202" spans="1:11" x14ac:dyDescent="0.2">
      <c r="A1202" s="1" t="str">
        <f t="shared" si="108"/>
        <v/>
      </c>
      <c r="B1202" s="21"/>
      <c r="C1202" s="22" t="str">
        <f>IF(B1202="","",COUNTIF(INDEX($B:$B,5):B1202,B1202))</f>
        <v/>
      </c>
      <c r="D1202" s="21"/>
      <c r="E1202" s="13" t="str">
        <f t="shared" si="109"/>
        <v/>
      </c>
      <c r="F1202" s="22" t="str">
        <f t="shared" si="110"/>
        <v/>
      </c>
      <c r="G1202" s="14"/>
      <c r="H1202" s="15" t="str">
        <f t="shared" si="111"/>
        <v/>
      </c>
      <c r="I1202" s="23" t="str">
        <f t="shared" si="112"/>
        <v/>
      </c>
      <c r="J1202" s="13" t="str">
        <f t="shared" si="113"/>
        <v/>
      </c>
      <c r="K1202" s="24" t="str">
        <f>IF(B1202="","",TRIM(IF(COUNTIF('Registru borderouri'!$B$5:$B$504,B1202)=0,"Borderou inexistent în registru. ","")&amp;IF(AND(D1202&lt;&gt;"",E1202=""),"Cod necunoscut. ","")&amp;IF(N(G1202)&lt;=0,"Lipsește cantitatea. ","")&amp;IF(AND(J1202&lt;&gt;"",COUNTIF('Registru borderouri'!$B$5:$B$504,B1202)&gt;0),IF(J1202&lt;&gt;INDEX('Registru borderouri'!$H$5:$H$504,MATCH(B1202,'Registru borderouri'!$B$5:$B$504,0)),"Produs de alt tip decât borderoul. ",""),"")))</f>
        <v/>
      </c>
    </row>
    <row r="1203" spans="1:11" x14ac:dyDescent="0.2">
      <c r="A1203" s="1" t="str">
        <f t="shared" si="108"/>
        <v/>
      </c>
      <c r="B1203" s="21"/>
      <c r="C1203" s="22" t="str">
        <f>IF(B1203="","",COUNTIF(INDEX($B:$B,5):B1203,B1203))</f>
        <v/>
      </c>
      <c r="D1203" s="21"/>
      <c r="E1203" s="13" t="str">
        <f t="shared" si="109"/>
        <v/>
      </c>
      <c r="F1203" s="22" t="str">
        <f t="shared" si="110"/>
        <v/>
      </c>
      <c r="G1203" s="14"/>
      <c r="H1203" s="15" t="str">
        <f t="shared" si="111"/>
        <v/>
      </c>
      <c r="I1203" s="23" t="str">
        <f t="shared" si="112"/>
        <v/>
      </c>
      <c r="J1203" s="13" t="str">
        <f t="shared" si="113"/>
        <v/>
      </c>
      <c r="K1203" s="24" t="str">
        <f>IF(B1203="","",TRIM(IF(COUNTIF('Registru borderouri'!$B$5:$B$504,B1203)=0,"Borderou inexistent în registru. ","")&amp;IF(AND(D1203&lt;&gt;"",E1203=""),"Cod necunoscut. ","")&amp;IF(N(G1203)&lt;=0,"Lipsește cantitatea. ","")&amp;IF(AND(J1203&lt;&gt;"",COUNTIF('Registru borderouri'!$B$5:$B$504,B1203)&gt;0),IF(J1203&lt;&gt;INDEX('Registru borderouri'!$H$5:$H$504,MATCH(B1203,'Registru borderouri'!$B$5:$B$504,0)),"Produs de alt tip decât borderoul. ",""),"")))</f>
        <v/>
      </c>
    </row>
    <row r="1204" spans="1:11" x14ac:dyDescent="0.2">
      <c r="A1204" s="1" t="str">
        <f t="shared" si="108"/>
        <v/>
      </c>
      <c r="B1204" s="21"/>
      <c r="C1204" s="22" t="str">
        <f>IF(B1204="","",COUNTIF(INDEX($B:$B,5):B1204,B1204))</f>
        <v/>
      </c>
      <c r="D1204" s="21"/>
      <c r="E1204" s="13" t="str">
        <f t="shared" si="109"/>
        <v/>
      </c>
      <c r="F1204" s="22" t="str">
        <f t="shared" si="110"/>
        <v/>
      </c>
      <c r="G1204" s="14"/>
      <c r="H1204" s="15" t="str">
        <f t="shared" si="111"/>
        <v/>
      </c>
      <c r="I1204" s="23" t="str">
        <f t="shared" si="112"/>
        <v/>
      </c>
      <c r="J1204" s="13" t="str">
        <f t="shared" si="113"/>
        <v/>
      </c>
      <c r="K1204" s="24" t="str">
        <f>IF(B1204="","",TRIM(IF(COUNTIF('Registru borderouri'!$B$5:$B$504,B1204)=0,"Borderou inexistent în registru. ","")&amp;IF(AND(D1204&lt;&gt;"",E1204=""),"Cod necunoscut. ","")&amp;IF(N(G1204)&lt;=0,"Lipsește cantitatea. ","")&amp;IF(AND(J1204&lt;&gt;"",COUNTIF('Registru borderouri'!$B$5:$B$504,B1204)&gt;0),IF(J1204&lt;&gt;INDEX('Registru borderouri'!$H$5:$H$504,MATCH(B1204,'Registru borderouri'!$B$5:$B$504,0)),"Produs de alt tip decât borderoul. ",""),"")))</f>
        <v/>
      </c>
    </row>
    <row r="1205" spans="1:11" x14ac:dyDescent="0.2">
      <c r="A1205" s="1" t="str">
        <f t="shared" si="108"/>
        <v/>
      </c>
      <c r="B1205" s="21"/>
      <c r="C1205" s="22" t="str">
        <f>IF(B1205="","",COUNTIF(INDEX($B:$B,5):B1205,B1205))</f>
        <v/>
      </c>
      <c r="D1205" s="21"/>
      <c r="E1205" s="13" t="str">
        <f t="shared" si="109"/>
        <v/>
      </c>
      <c r="F1205" s="22" t="str">
        <f t="shared" si="110"/>
        <v/>
      </c>
      <c r="G1205" s="14"/>
      <c r="H1205" s="15" t="str">
        <f t="shared" si="111"/>
        <v/>
      </c>
      <c r="I1205" s="23" t="str">
        <f t="shared" si="112"/>
        <v/>
      </c>
      <c r="J1205" s="13" t="str">
        <f t="shared" si="113"/>
        <v/>
      </c>
      <c r="K1205" s="24" t="str">
        <f>IF(B1205="","",TRIM(IF(COUNTIF('Registru borderouri'!$B$5:$B$504,B1205)=0,"Borderou inexistent în registru. ","")&amp;IF(AND(D1205&lt;&gt;"",E1205=""),"Cod necunoscut. ","")&amp;IF(N(G1205)&lt;=0,"Lipsește cantitatea. ","")&amp;IF(AND(J1205&lt;&gt;"",COUNTIF('Registru borderouri'!$B$5:$B$504,B1205)&gt;0),IF(J1205&lt;&gt;INDEX('Registru borderouri'!$H$5:$H$504,MATCH(B1205,'Registru borderouri'!$B$5:$B$504,0)),"Produs de alt tip decât borderoul. ",""),"")))</f>
        <v/>
      </c>
    </row>
    <row r="1206" spans="1:11" x14ac:dyDescent="0.2">
      <c r="A1206" s="1" t="str">
        <f t="shared" si="108"/>
        <v/>
      </c>
      <c r="B1206" s="21"/>
      <c r="C1206" s="22" t="str">
        <f>IF(B1206="","",COUNTIF(INDEX($B:$B,5):B1206,B1206))</f>
        <v/>
      </c>
      <c r="D1206" s="21"/>
      <c r="E1206" s="13" t="str">
        <f t="shared" si="109"/>
        <v/>
      </c>
      <c r="F1206" s="22" t="str">
        <f t="shared" si="110"/>
        <v/>
      </c>
      <c r="G1206" s="14"/>
      <c r="H1206" s="15" t="str">
        <f t="shared" si="111"/>
        <v/>
      </c>
      <c r="I1206" s="23" t="str">
        <f t="shared" si="112"/>
        <v/>
      </c>
      <c r="J1206" s="13" t="str">
        <f t="shared" si="113"/>
        <v/>
      </c>
      <c r="K1206" s="24" t="str">
        <f>IF(B1206="","",TRIM(IF(COUNTIF('Registru borderouri'!$B$5:$B$504,B1206)=0,"Borderou inexistent în registru. ","")&amp;IF(AND(D1206&lt;&gt;"",E1206=""),"Cod necunoscut. ","")&amp;IF(N(G1206)&lt;=0,"Lipsește cantitatea. ","")&amp;IF(AND(J1206&lt;&gt;"",COUNTIF('Registru borderouri'!$B$5:$B$504,B1206)&gt;0),IF(J1206&lt;&gt;INDEX('Registru borderouri'!$H$5:$H$504,MATCH(B1206,'Registru borderouri'!$B$5:$B$504,0)),"Produs de alt tip decât borderoul. ",""),"")))</f>
        <v/>
      </c>
    </row>
    <row r="1207" spans="1:11" x14ac:dyDescent="0.2">
      <c r="A1207" s="1" t="str">
        <f t="shared" si="108"/>
        <v/>
      </c>
      <c r="B1207" s="21"/>
      <c r="C1207" s="22" t="str">
        <f>IF(B1207="","",COUNTIF(INDEX($B:$B,5):B1207,B1207))</f>
        <v/>
      </c>
      <c r="D1207" s="21"/>
      <c r="E1207" s="13" t="str">
        <f t="shared" si="109"/>
        <v/>
      </c>
      <c r="F1207" s="22" t="str">
        <f t="shared" si="110"/>
        <v/>
      </c>
      <c r="G1207" s="14"/>
      <c r="H1207" s="15" t="str">
        <f t="shared" si="111"/>
        <v/>
      </c>
      <c r="I1207" s="23" t="str">
        <f t="shared" si="112"/>
        <v/>
      </c>
      <c r="J1207" s="13" t="str">
        <f t="shared" si="113"/>
        <v/>
      </c>
      <c r="K1207" s="24" t="str">
        <f>IF(B1207="","",TRIM(IF(COUNTIF('Registru borderouri'!$B$5:$B$504,B1207)=0,"Borderou inexistent în registru. ","")&amp;IF(AND(D1207&lt;&gt;"",E1207=""),"Cod necunoscut. ","")&amp;IF(N(G1207)&lt;=0,"Lipsește cantitatea. ","")&amp;IF(AND(J1207&lt;&gt;"",COUNTIF('Registru borderouri'!$B$5:$B$504,B1207)&gt;0),IF(J1207&lt;&gt;INDEX('Registru borderouri'!$H$5:$H$504,MATCH(B1207,'Registru borderouri'!$B$5:$B$504,0)),"Produs de alt tip decât borderoul. ",""),"")))</f>
        <v/>
      </c>
    </row>
    <row r="1208" spans="1:11" x14ac:dyDescent="0.2">
      <c r="A1208" s="1" t="str">
        <f t="shared" si="108"/>
        <v/>
      </c>
      <c r="B1208" s="21"/>
      <c r="C1208" s="22" t="str">
        <f>IF(B1208="","",COUNTIF(INDEX($B:$B,5):B1208,B1208))</f>
        <v/>
      </c>
      <c r="D1208" s="21"/>
      <c r="E1208" s="13" t="str">
        <f t="shared" si="109"/>
        <v/>
      </c>
      <c r="F1208" s="22" t="str">
        <f t="shared" si="110"/>
        <v/>
      </c>
      <c r="G1208" s="14"/>
      <c r="H1208" s="15" t="str">
        <f t="shared" si="111"/>
        <v/>
      </c>
      <c r="I1208" s="23" t="str">
        <f t="shared" si="112"/>
        <v/>
      </c>
      <c r="J1208" s="13" t="str">
        <f t="shared" si="113"/>
        <v/>
      </c>
      <c r="K1208" s="24" t="str">
        <f>IF(B1208="","",TRIM(IF(COUNTIF('Registru borderouri'!$B$5:$B$504,B1208)=0,"Borderou inexistent în registru. ","")&amp;IF(AND(D1208&lt;&gt;"",E1208=""),"Cod necunoscut. ","")&amp;IF(N(G1208)&lt;=0,"Lipsește cantitatea. ","")&amp;IF(AND(J1208&lt;&gt;"",COUNTIF('Registru borderouri'!$B$5:$B$504,B1208)&gt;0),IF(J1208&lt;&gt;INDEX('Registru borderouri'!$H$5:$H$504,MATCH(B1208,'Registru borderouri'!$B$5:$B$504,0)),"Produs de alt tip decât borderoul. ",""),"")))</f>
        <v/>
      </c>
    </row>
    <row r="1209" spans="1:11" x14ac:dyDescent="0.2">
      <c r="A1209" s="1" t="str">
        <f t="shared" si="108"/>
        <v/>
      </c>
      <c r="B1209" s="21"/>
      <c r="C1209" s="22" t="str">
        <f>IF(B1209="","",COUNTIF(INDEX($B:$B,5):B1209,B1209))</f>
        <v/>
      </c>
      <c r="D1209" s="21"/>
      <c r="E1209" s="13" t="str">
        <f t="shared" si="109"/>
        <v/>
      </c>
      <c r="F1209" s="22" t="str">
        <f t="shared" si="110"/>
        <v/>
      </c>
      <c r="G1209" s="14"/>
      <c r="H1209" s="15" t="str">
        <f t="shared" si="111"/>
        <v/>
      </c>
      <c r="I1209" s="23" t="str">
        <f t="shared" si="112"/>
        <v/>
      </c>
      <c r="J1209" s="13" t="str">
        <f t="shared" si="113"/>
        <v/>
      </c>
      <c r="K1209" s="24" t="str">
        <f>IF(B1209="","",TRIM(IF(COUNTIF('Registru borderouri'!$B$5:$B$504,B1209)=0,"Borderou inexistent în registru. ","")&amp;IF(AND(D1209&lt;&gt;"",E1209=""),"Cod necunoscut. ","")&amp;IF(N(G1209)&lt;=0,"Lipsește cantitatea. ","")&amp;IF(AND(J1209&lt;&gt;"",COUNTIF('Registru borderouri'!$B$5:$B$504,B1209)&gt;0),IF(J1209&lt;&gt;INDEX('Registru borderouri'!$H$5:$H$504,MATCH(B1209,'Registru borderouri'!$B$5:$B$504,0)),"Produs de alt tip decât borderoul. ",""),"")))</f>
        <v/>
      </c>
    </row>
    <row r="1210" spans="1:11" x14ac:dyDescent="0.2">
      <c r="A1210" s="1" t="str">
        <f t="shared" si="108"/>
        <v/>
      </c>
      <c r="B1210" s="21"/>
      <c r="C1210" s="22" t="str">
        <f>IF(B1210="","",COUNTIF(INDEX($B:$B,5):B1210,B1210))</f>
        <v/>
      </c>
      <c r="D1210" s="21"/>
      <c r="E1210" s="13" t="str">
        <f t="shared" si="109"/>
        <v/>
      </c>
      <c r="F1210" s="22" t="str">
        <f t="shared" si="110"/>
        <v/>
      </c>
      <c r="G1210" s="14"/>
      <c r="H1210" s="15" t="str">
        <f t="shared" si="111"/>
        <v/>
      </c>
      <c r="I1210" s="23" t="str">
        <f t="shared" si="112"/>
        <v/>
      </c>
      <c r="J1210" s="13" t="str">
        <f t="shared" si="113"/>
        <v/>
      </c>
      <c r="K1210" s="24" t="str">
        <f>IF(B1210="","",TRIM(IF(COUNTIF('Registru borderouri'!$B$5:$B$504,B1210)=0,"Borderou inexistent în registru. ","")&amp;IF(AND(D1210&lt;&gt;"",E1210=""),"Cod necunoscut. ","")&amp;IF(N(G1210)&lt;=0,"Lipsește cantitatea. ","")&amp;IF(AND(J1210&lt;&gt;"",COUNTIF('Registru borderouri'!$B$5:$B$504,B1210)&gt;0),IF(J1210&lt;&gt;INDEX('Registru borderouri'!$H$5:$H$504,MATCH(B1210,'Registru borderouri'!$B$5:$B$504,0)),"Produs de alt tip decât borderoul. ",""),"")))</f>
        <v/>
      </c>
    </row>
    <row r="1211" spans="1:11" x14ac:dyDescent="0.2">
      <c r="A1211" s="1" t="str">
        <f t="shared" si="108"/>
        <v/>
      </c>
      <c r="B1211" s="21"/>
      <c r="C1211" s="22" t="str">
        <f>IF(B1211="","",COUNTIF(INDEX($B:$B,5):B1211,B1211))</f>
        <v/>
      </c>
      <c r="D1211" s="21"/>
      <c r="E1211" s="13" t="str">
        <f t="shared" si="109"/>
        <v/>
      </c>
      <c r="F1211" s="22" t="str">
        <f t="shared" si="110"/>
        <v/>
      </c>
      <c r="G1211" s="14"/>
      <c r="H1211" s="15" t="str">
        <f t="shared" si="111"/>
        <v/>
      </c>
      <c r="I1211" s="23" t="str">
        <f t="shared" si="112"/>
        <v/>
      </c>
      <c r="J1211" s="13" t="str">
        <f t="shared" si="113"/>
        <v/>
      </c>
      <c r="K1211" s="24" t="str">
        <f>IF(B1211="","",TRIM(IF(COUNTIF('Registru borderouri'!$B$5:$B$504,B1211)=0,"Borderou inexistent în registru. ","")&amp;IF(AND(D1211&lt;&gt;"",E1211=""),"Cod necunoscut. ","")&amp;IF(N(G1211)&lt;=0,"Lipsește cantitatea. ","")&amp;IF(AND(J1211&lt;&gt;"",COUNTIF('Registru borderouri'!$B$5:$B$504,B1211)&gt;0),IF(J1211&lt;&gt;INDEX('Registru borderouri'!$H$5:$H$504,MATCH(B1211,'Registru borderouri'!$B$5:$B$504,0)),"Produs de alt tip decât borderoul. ",""),"")))</f>
        <v/>
      </c>
    </row>
    <row r="1212" spans="1:11" x14ac:dyDescent="0.2">
      <c r="A1212" s="1" t="str">
        <f t="shared" si="108"/>
        <v/>
      </c>
      <c r="B1212" s="21"/>
      <c r="C1212" s="22" t="str">
        <f>IF(B1212="","",COUNTIF(INDEX($B:$B,5):B1212,B1212))</f>
        <v/>
      </c>
      <c r="D1212" s="21"/>
      <c r="E1212" s="13" t="str">
        <f t="shared" si="109"/>
        <v/>
      </c>
      <c r="F1212" s="22" t="str">
        <f t="shared" si="110"/>
        <v/>
      </c>
      <c r="G1212" s="14"/>
      <c r="H1212" s="15" t="str">
        <f t="shared" si="111"/>
        <v/>
      </c>
      <c r="I1212" s="23" t="str">
        <f t="shared" si="112"/>
        <v/>
      </c>
      <c r="J1212" s="13" t="str">
        <f t="shared" si="113"/>
        <v/>
      </c>
      <c r="K1212" s="24" t="str">
        <f>IF(B1212="","",TRIM(IF(COUNTIF('Registru borderouri'!$B$5:$B$504,B1212)=0,"Borderou inexistent în registru. ","")&amp;IF(AND(D1212&lt;&gt;"",E1212=""),"Cod necunoscut. ","")&amp;IF(N(G1212)&lt;=0,"Lipsește cantitatea. ","")&amp;IF(AND(J1212&lt;&gt;"",COUNTIF('Registru borderouri'!$B$5:$B$504,B1212)&gt;0),IF(J1212&lt;&gt;INDEX('Registru borderouri'!$H$5:$H$504,MATCH(B1212,'Registru borderouri'!$B$5:$B$504,0)),"Produs de alt tip decât borderoul. ",""),"")))</f>
        <v/>
      </c>
    </row>
    <row r="1213" spans="1:11" x14ac:dyDescent="0.2">
      <c r="A1213" s="1" t="str">
        <f t="shared" si="108"/>
        <v/>
      </c>
      <c r="B1213" s="21"/>
      <c r="C1213" s="22" t="str">
        <f>IF(B1213="","",COUNTIF(INDEX($B:$B,5):B1213,B1213))</f>
        <v/>
      </c>
      <c r="D1213" s="21"/>
      <c r="E1213" s="13" t="str">
        <f t="shared" si="109"/>
        <v/>
      </c>
      <c r="F1213" s="22" t="str">
        <f t="shared" si="110"/>
        <v/>
      </c>
      <c r="G1213" s="14"/>
      <c r="H1213" s="15" t="str">
        <f t="shared" si="111"/>
        <v/>
      </c>
      <c r="I1213" s="23" t="str">
        <f t="shared" si="112"/>
        <v/>
      </c>
      <c r="J1213" s="13" t="str">
        <f t="shared" si="113"/>
        <v/>
      </c>
      <c r="K1213" s="24" t="str">
        <f>IF(B1213="","",TRIM(IF(COUNTIF('Registru borderouri'!$B$5:$B$504,B1213)=0,"Borderou inexistent în registru. ","")&amp;IF(AND(D1213&lt;&gt;"",E1213=""),"Cod necunoscut. ","")&amp;IF(N(G1213)&lt;=0,"Lipsește cantitatea. ","")&amp;IF(AND(J1213&lt;&gt;"",COUNTIF('Registru borderouri'!$B$5:$B$504,B1213)&gt;0),IF(J1213&lt;&gt;INDEX('Registru borderouri'!$H$5:$H$504,MATCH(B1213,'Registru borderouri'!$B$5:$B$504,0)),"Produs de alt tip decât borderoul. ",""),"")))</f>
        <v/>
      </c>
    </row>
    <row r="1214" spans="1:11" x14ac:dyDescent="0.2">
      <c r="A1214" s="1" t="str">
        <f t="shared" si="108"/>
        <v/>
      </c>
      <c r="B1214" s="21"/>
      <c r="C1214" s="22" t="str">
        <f>IF(B1214="","",COUNTIF(INDEX($B:$B,5):B1214,B1214))</f>
        <v/>
      </c>
      <c r="D1214" s="21"/>
      <c r="E1214" s="13" t="str">
        <f t="shared" si="109"/>
        <v/>
      </c>
      <c r="F1214" s="22" t="str">
        <f t="shared" si="110"/>
        <v/>
      </c>
      <c r="G1214" s="14"/>
      <c r="H1214" s="15" t="str">
        <f t="shared" si="111"/>
        <v/>
      </c>
      <c r="I1214" s="23" t="str">
        <f t="shared" si="112"/>
        <v/>
      </c>
      <c r="J1214" s="13" t="str">
        <f t="shared" si="113"/>
        <v/>
      </c>
      <c r="K1214" s="24" t="str">
        <f>IF(B1214="","",TRIM(IF(COUNTIF('Registru borderouri'!$B$5:$B$504,B1214)=0,"Borderou inexistent în registru. ","")&amp;IF(AND(D1214&lt;&gt;"",E1214=""),"Cod necunoscut. ","")&amp;IF(N(G1214)&lt;=0,"Lipsește cantitatea. ","")&amp;IF(AND(J1214&lt;&gt;"",COUNTIF('Registru borderouri'!$B$5:$B$504,B1214)&gt;0),IF(J1214&lt;&gt;INDEX('Registru borderouri'!$H$5:$H$504,MATCH(B1214,'Registru borderouri'!$B$5:$B$504,0)),"Produs de alt tip decât borderoul. ",""),"")))</f>
        <v/>
      </c>
    </row>
    <row r="1215" spans="1:11" x14ac:dyDescent="0.2">
      <c r="A1215" s="1" t="str">
        <f t="shared" si="108"/>
        <v/>
      </c>
      <c r="B1215" s="21"/>
      <c r="C1215" s="22" t="str">
        <f>IF(B1215="","",COUNTIF(INDEX($B:$B,5):B1215,B1215))</f>
        <v/>
      </c>
      <c r="D1215" s="21"/>
      <c r="E1215" s="13" t="str">
        <f t="shared" si="109"/>
        <v/>
      </c>
      <c r="F1215" s="22" t="str">
        <f t="shared" si="110"/>
        <v/>
      </c>
      <c r="G1215" s="14"/>
      <c r="H1215" s="15" t="str">
        <f t="shared" si="111"/>
        <v/>
      </c>
      <c r="I1215" s="23" t="str">
        <f t="shared" si="112"/>
        <v/>
      </c>
      <c r="J1215" s="13" t="str">
        <f t="shared" si="113"/>
        <v/>
      </c>
      <c r="K1215" s="24" t="str">
        <f>IF(B1215="","",TRIM(IF(COUNTIF('Registru borderouri'!$B$5:$B$504,B1215)=0,"Borderou inexistent în registru. ","")&amp;IF(AND(D1215&lt;&gt;"",E1215=""),"Cod necunoscut. ","")&amp;IF(N(G1215)&lt;=0,"Lipsește cantitatea. ","")&amp;IF(AND(J1215&lt;&gt;"",COUNTIF('Registru borderouri'!$B$5:$B$504,B1215)&gt;0),IF(J1215&lt;&gt;INDEX('Registru borderouri'!$H$5:$H$504,MATCH(B1215,'Registru borderouri'!$B$5:$B$504,0)),"Produs de alt tip decât borderoul. ",""),"")))</f>
        <v/>
      </c>
    </row>
    <row r="1216" spans="1:11" x14ac:dyDescent="0.2">
      <c r="A1216" s="1" t="str">
        <f t="shared" si="108"/>
        <v/>
      </c>
      <c r="B1216" s="21"/>
      <c r="C1216" s="22" t="str">
        <f>IF(B1216="","",COUNTIF(INDEX($B:$B,5):B1216,B1216))</f>
        <v/>
      </c>
      <c r="D1216" s="21"/>
      <c r="E1216" s="13" t="str">
        <f t="shared" si="109"/>
        <v/>
      </c>
      <c r="F1216" s="22" t="str">
        <f t="shared" si="110"/>
        <v/>
      </c>
      <c r="G1216" s="14"/>
      <c r="H1216" s="15" t="str">
        <f t="shared" si="111"/>
        <v/>
      </c>
      <c r="I1216" s="23" t="str">
        <f t="shared" si="112"/>
        <v/>
      </c>
      <c r="J1216" s="13" t="str">
        <f t="shared" si="113"/>
        <v/>
      </c>
      <c r="K1216" s="24" t="str">
        <f>IF(B1216="","",TRIM(IF(COUNTIF('Registru borderouri'!$B$5:$B$504,B1216)=0,"Borderou inexistent în registru. ","")&amp;IF(AND(D1216&lt;&gt;"",E1216=""),"Cod necunoscut. ","")&amp;IF(N(G1216)&lt;=0,"Lipsește cantitatea. ","")&amp;IF(AND(J1216&lt;&gt;"",COUNTIF('Registru borderouri'!$B$5:$B$504,B1216)&gt;0),IF(J1216&lt;&gt;INDEX('Registru borderouri'!$H$5:$H$504,MATCH(B1216,'Registru borderouri'!$B$5:$B$504,0)),"Produs de alt tip decât borderoul. ",""),"")))</f>
        <v/>
      </c>
    </row>
    <row r="1217" spans="1:11" x14ac:dyDescent="0.2">
      <c r="A1217" s="1" t="str">
        <f t="shared" si="108"/>
        <v/>
      </c>
      <c r="B1217" s="21"/>
      <c r="C1217" s="22" t="str">
        <f>IF(B1217="","",COUNTIF(INDEX($B:$B,5):B1217,B1217))</f>
        <v/>
      </c>
      <c r="D1217" s="21"/>
      <c r="E1217" s="13" t="str">
        <f t="shared" si="109"/>
        <v/>
      </c>
      <c r="F1217" s="22" t="str">
        <f t="shared" si="110"/>
        <v/>
      </c>
      <c r="G1217" s="14"/>
      <c r="H1217" s="15" t="str">
        <f t="shared" si="111"/>
        <v/>
      </c>
      <c r="I1217" s="23" t="str">
        <f t="shared" si="112"/>
        <v/>
      </c>
      <c r="J1217" s="13" t="str">
        <f t="shared" si="113"/>
        <v/>
      </c>
      <c r="K1217" s="24" t="str">
        <f>IF(B1217="","",TRIM(IF(COUNTIF('Registru borderouri'!$B$5:$B$504,B1217)=0,"Borderou inexistent în registru. ","")&amp;IF(AND(D1217&lt;&gt;"",E1217=""),"Cod necunoscut. ","")&amp;IF(N(G1217)&lt;=0,"Lipsește cantitatea. ","")&amp;IF(AND(J1217&lt;&gt;"",COUNTIF('Registru borderouri'!$B$5:$B$504,B1217)&gt;0),IF(J1217&lt;&gt;INDEX('Registru borderouri'!$H$5:$H$504,MATCH(B1217,'Registru borderouri'!$B$5:$B$504,0)),"Produs de alt tip decât borderoul. ",""),"")))</f>
        <v/>
      </c>
    </row>
    <row r="1218" spans="1:11" x14ac:dyDescent="0.2">
      <c r="A1218" s="1" t="str">
        <f t="shared" si="108"/>
        <v/>
      </c>
      <c r="B1218" s="21"/>
      <c r="C1218" s="22" t="str">
        <f>IF(B1218="","",COUNTIF(INDEX($B:$B,5):B1218,B1218))</f>
        <v/>
      </c>
      <c r="D1218" s="21"/>
      <c r="E1218" s="13" t="str">
        <f t="shared" si="109"/>
        <v/>
      </c>
      <c r="F1218" s="22" t="str">
        <f t="shared" si="110"/>
        <v/>
      </c>
      <c r="G1218" s="14"/>
      <c r="H1218" s="15" t="str">
        <f t="shared" si="111"/>
        <v/>
      </c>
      <c r="I1218" s="23" t="str">
        <f t="shared" si="112"/>
        <v/>
      </c>
      <c r="J1218" s="13" t="str">
        <f t="shared" si="113"/>
        <v/>
      </c>
      <c r="K1218" s="24" t="str">
        <f>IF(B1218="","",TRIM(IF(COUNTIF('Registru borderouri'!$B$5:$B$504,B1218)=0,"Borderou inexistent în registru. ","")&amp;IF(AND(D1218&lt;&gt;"",E1218=""),"Cod necunoscut. ","")&amp;IF(N(G1218)&lt;=0,"Lipsește cantitatea. ","")&amp;IF(AND(J1218&lt;&gt;"",COUNTIF('Registru borderouri'!$B$5:$B$504,B1218)&gt;0),IF(J1218&lt;&gt;INDEX('Registru borderouri'!$H$5:$H$504,MATCH(B1218,'Registru borderouri'!$B$5:$B$504,0)),"Produs de alt tip decât borderoul. ",""),"")))</f>
        <v/>
      </c>
    </row>
    <row r="1219" spans="1:11" x14ac:dyDescent="0.2">
      <c r="A1219" s="1" t="str">
        <f t="shared" si="108"/>
        <v/>
      </c>
      <c r="B1219" s="21"/>
      <c r="C1219" s="22" t="str">
        <f>IF(B1219="","",COUNTIF(INDEX($B:$B,5):B1219,B1219))</f>
        <v/>
      </c>
      <c r="D1219" s="21"/>
      <c r="E1219" s="13" t="str">
        <f t="shared" si="109"/>
        <v/>
      </c>
      <c r="F1219" s="22" t="str">
        <f t="shared" si="110"/>
        <v/>
      </c>
      <c r="G1219" s="14"/>
      <c r="H1219" s="15" t="str">
        <f t="shared" si="111"/>
        <v/>
      </c>
      <c r="I1219" s="23" t="str">
        <f t="shared" si="112"/>
        <v/>
      </c>
      <c r="J1219" s="13" t="str">
        <f t="shared" si="113"/>
        <v/>
      </c>
      <c r="K1219" s="24" t="str">
        <f>IF(B1219="","",TRIM(IF(COUNTIF('Registru borderouri'!$B$5:$B$504,B1219)=0,"Borderou inexistent în registru. ","")&amp;IF(AND(D1219&lt;&gt;"",E1219=""),"Cod necunoscut. ","")&amp;IF(N(G1219)&lt;=0,"Lipsește cantitatea. ","")&amp;IF(AND(J1219&lt;&gt;"",COUNTIF('Registru borderouri'!$B$5:$B$504,B1219)&gt;0),IF(J1219&lt;&gt;INDEX('Registru borderouri'!$H$5:$H$504,MATCH(B1219,'Registru borderouri'!$B$5:$B$504,0)),"Produs de alt tip decât borderoul. ",""),"")))</f>
        <v/>
      </c>
    </row>
    <row r="1220" spans="1:11" x14ac:dyDescent="0.2">
      <c r="A1220" s="1" t="str">
        <f t="shared" si="108"/>
        <v/>
      </c>
      <c r="B1220" s="21"/>
      <c r="C1220" s="22" t="str">
        <f>IF(B1220="","",COUNTIF(INDEX($B:$B,5):B1220,B1220))</f>
        <v/>
      </c>
      <c r="D1220" s="21"/>
      <c r="E1220" s="13" t="str">
        <f t="shared" si="109"/>
        <v/>
      </c>
      <c r="F1220" s="22" t="str">
        <f t="shared" si="110"/>
        <v/>
      </c>
      <c r="G1220" s="14"/>
      <c r="H1220" s="15" t="str">
        <f t="shared" si="111"/>
        <v/>
      </c>
      <c r="I1220" s="23" t="str">
        <f t="shared" si="112"/>
        <v/>
      </c>
      <c r="J1220" s="13" t="str">
        <f t="shared" si="113"/>
        <v/>
      </c>
      <c r="K1220" s="24" t="str">
        <f>IF(B1220="","",TRIM(IF(COUNTIF('Registru borderouri'!$B$5:$B$504,B1220)=0,"Borderou inexistent în registru. ","")&amp;IF(AND(D1220&lt;&gt;"",E1220=""),"Cod necunoscut. ","")&amp;IF(N(G1220)&lt;=0,"Lipsește cantitatea. ","")&amp;IF(AND(J1220&lt;&gt;"",COUNTIF('Registru borderouri'!$B$5:$B$504,B1220)&gt;0),IF(J1220&lt;&gt;INDEX('Registru borderouri'!$H$5:$H$504,MATCH(B1220,'Registru borderouri'!$B$5:$B$504,0)),"Produs de alt tip decât borderoul. ",""),"")))</f>
        <v/>
      </c>
    </row>
    <row r="1221" spans="1:11" x14ac:dyDescent="0.2">
      <c r="A1221" s="1" t="str">
        <f t="shared" ref="A1221:A1284" si="114">IF(B1221="","",B1221&amp;"|"&amp;C1221)</f>
        <v/>
      </c>
      <c r="B1221" s="21"/>
      <c r="C1221" s="22" t="str">
        <f>IF(B1221="","",COUNTIF(INDEX($B:$B,5):B1221,B1221))</f>
        <v/>
      </c>
      <c r="D1221" s="21"/>
      <c r="E1221" s="13" t="str">
        <f t="shared" ref="E1221:E1284" si="115">IF(D1221="","",IFERROR(VLOOKUP(D1221,Catalog,2,FALSE),""))</f>
        <v/>
      </c>
      <c r="F1221" s="22" t="str">
        <f t="shared" ref="F1221:F1284" si="116">IF(D1221="","",IFERROR(VLOOKUP(D1221,Catalog,3,FALSE),""))</f>
        <v/>
      </c>
      <c r="G1221" s="14"/>
      <c r="H1221" s="15" t="str">
        <f t="shared" ref="H1221:H1284" si="117">IF(D1221="","",IFERROR(VLOOKUP(D1221,Catalog,4,FALSE),""))</f>
        <v/>
      </c>
      <c r="I1221" s="23" t="str">
        <f t="shared" ref="I1221:I1284" si="118">IF(OR(N(G1221)=0,N(H1221)=0),"",ROUND(G1221*H1221,2))</f>
        <v/>
      </c>
      <c r="J1221" s="13" t="str">
        <f t="shared" ref="J1221:J1284" si="119">IF(D1221="","",IFERROR(VLOOKUP(D1221,Catalog,5,FALSE),""))</f>
        <v/>
      </c>
      <c r="K1221" s="24" t="str">
        <f>IF(B1221="","",TRIM(IF(COUNTIF('Registru borderouri'!$B$5:$B$504,B1221)=0,"Borderou inexistent în registru. ","")&amp;IF(AND(D1221&lt;&gt;"",E1221=""),"Cod necunoscut. ","")&amp;IF(N(G1221)&lt;=0,"Lipsește cantitatea. ","")&amp;IF(AND(J1221&lt;&gt;"",COUNTIF('Registru borderouri'!$B$5:$B$504,B1221)&gt;0),IF(J1221&lt;&gt;INDEX('Registru borderouri'!$H$5:$H$504,MATCH(B1221,'Registru borderouri'!$B$5:$B$504,0)),"Produs de alt tip decât borderoul. ",""),"")))</f>
        <v/>
      </c>
    </row>
    <row r="1222" spans="1:11" x14ac:dyDescent="0.2">
      <c r="A1222" s="1" t="str">
        <f t="shared" si="114"/>
        <v/>
      </c>
      <c r="B1222" s="21"/>
      <c r="C1222" s="22" t="str">
        <f>IF(B1222="","",COUNTIF(INDEX($B:$B,5):B1222,B1222))</f>
        <v/>
      </c>
      <c r="D1222" s="21"/>
      <c r="E1222" s="13" t="str">
        <f t="shared" si="115"/>
        <v/>
      </c>
      <c r="F1222" s="22" t="str">
        <f t="shared" si="116"/>
        <v/>
      </c>
      <c r="G1222" s="14"/>
      <c r="H1222" s="15" t="str">
        <f t="shared" si="117"/>
        <v/>
      </c>
      <c r="I1222" s="23" t="str">
        <f t="shared" si="118"/>
        <v/>
      </c>
      <c r="J1222" s="13" t="str">
        <f t="shared" si="119"/>
        <v/>
      </c>
      <c r="K1222" s="24" t="str">
        <f>IF(B1222="","",TRIM(IF(COUNTIF('Registru borderouri'!$B$5:$B$504,B1222)=0,"Borderou inexistent în registru. ","")&amp;IF(AND(D1222&lt;&gt;"",E1222=""),"Cod necunoscut. ","")&amp;IF(N(G1222)&lt;=0,"Lipsește cantitatea. ","")&amp;IF(AND(J1222&lt;&gt;"",COUNTIF('Registru borderouri'!$B$5:$B$504,B1222)&gt;0),IF(J1222&lt;&gt;INDEX('Registru borderouri'!$H$5:$H$504,MATCH(B1222,'Registru borderouri'!$B$5:$B$504,0)),"Produs de alt tip decât borderoul. ",""),"")))</f>
        <v/>
      </c>
    </row>
    <row r="1223" spans="1:11" x14ac:dyDescent="0.2">
      <c r="A1223" s="1" t="str">
        <f t="shared" si="114"/>
        <v/>
      </c>
      <c r="B1223" s="21"/>
      <c r="C1223" s="22" t="str">
        <f>IF(B1223="","",COUNTIF(INDEX($B:$B,5):B1223,B1223))</f>
        <v/>
      </c>
      <c r="D1223" s="21"/>
      <c r="E1223" s="13" t="str">
        <f t="shared" si="115"/>
        <v/>
      </c>
      <c r="F1223" s="22" t="str">
        <f t="shared" si="116"/>
        <v/>
      </c>
      <c r="G1223" s="14"/>
      <c r="H1223" s="15" t="str">
        <f t="shared" si="117"/>
        <v/>
      </c>
      <c r="I1223" s="23" t="str">
        <f t="shared" si="118"/>
        <v/>
      </c>
      <c r="J1223" s="13" t="str">
        <f t="shared" si="119"/>
        <v/>
      </c>
      <c r="K1223" s="24" t="str">
        <f>IF(B1223="","",TRIM(IF(COUNTIF('Registru borderouri'!$B$5:$B$504,B1223)=0,"Borderou inexistent în registru. ","")&amp;IF(AND(D1223&lt;&gt;"",E1223=""),"Cod necunoscut. ","")&amp;IF(N(G1223)&lt;=0,"Lipsește cantitatea. ","")&amp;IF(AND(J1223&lt;&gt;"",COUNTIF('Registru borderouri'!$B$5:$B$504,B1223)&gt;0),IF(J1223&lt;&gt;INDEX('Registru borderouri'!$H$5:$H$504,MATCH(B1223,'Registru borderouri'!$B$5:$B$504,0)),"Produs de alt tip decât borderoul. ",""),"")))</f>
        <v/>
      </c>
    </row>
    <row r="1224" spans="1:11" x14ac:dyDescent="0.2">
      <c r="A1224" s="1" t="str">
        <f t="shared" si="114"/>
        <v/>
      </c>
      <c r="B1224" s="21"/>
      <c r="C1224" s="22" t="str">
        <f>IF(B1224="","",COUNTIF(INDEX($B:$B,5):B1224,B1224))</f>
        <v/>
      </c>
      <c r="D1224" s="21"/>
      <c r="E1224" s="13" t="str">
        <f t="shared" si="115"/>
        <v/>
      </c>
      <c r="F1224" s="22" t="str">
        <f t="shared" si="116"/>
        <v/>
      </c>
      <c r="G1224" s="14"/>
      <c r="H1224" s="15" t="str">
        <f t="shared" si="117"/>
        <v/>
      </c>
      <c r="I1224" s="23" t="str">
        <f t="shared" si="118"/>
        <v/>
      </c>
      <c r="J1224" s="13" t="str">
        <f t="shared" si="119"/>
        <v/>
      </c>
      <c r="K1224" s="24" t="str">
        <f>IF(B1224="","",TRIM(IF(COUNTIF('Registru borderouri'!$B$5:$B$504,B1224)=0,"Borderou inexistent în registru. ","")&amp;IF(AND(D1224&lt;&gt;"",E1224=""),"Cod necunoscut. ","")&amp;IF(N(G1224)&lt;=0,"Lipsește cantitatea. ","")&amp;IF(AND(J1224&lt;&gt;"",COUNTIF('Registru borderouri'!$B$5:$B$504,B1224)&gt;0),IF(J1224&lt;&gt;INDEX('Registru borderouri'!$H$5:$H$504,MATCH(B1224,'Registru borderouri'!$B$5:$B$504,0)),"Produs de alt tip decât borderoul. ",""),"")))</f>
        <v/>
      </c>
    </row>
    <row r="1225" spans="1:11" x14ac:dyDescent="0.2">
      <c r="A1225" s="1" t="str">
        <f t="shared" si="114"/>
        <v/>
      </c>
      <c r="B1225" s="21"/>
      <c r="C1225" s="22" t="str">
        <f>IF(B1225="","",COUNTIF(INDEX($B:$B,5):B1225,B1225))</f>
        <v/>
      </c>
      <c r="D1225" s="21"/>
      <c r="E1225" s="13" t="str">
        <f t="shared" si="115"/>
        <v/>
      </c>
      <c r="F1225" s="22" t="str">
        <f t="shared" si="116"/>
        <v/>
      </c>
      <c r="G1225" s="14"/>
      <c r="H1225" s="15" t="str">
        <f t="shared" si="117"/>
        <v/>
      </c>
      <c r="I1225" s="23" t="str">
        <f t="shared" si="118"/>
        <v/>
      </c>
      <c r="J1225" s="13" t="str">
        <f t="shared" si="119"/>
        <v/>
      </c>
      <c r="K1225" s="24" t="str">
        <f>IF(B1225="","",TRIM(IF(COUNTIF('Registru borderouri'!$B$5:$B$504,B1225)=0,"Borderou inexistent în registru. ","")&amp;IF(AND(D1225&lt;&gt;"",E1225=""),"Cod necunoscut. ","")&amp;IF(N(G1225)&lt;=0,"Lipsește cantitatea. ","")&amp;IF(AND(J1225&lt;&gt;"",COUNTIF('Registru borderouri'!$B$5:$B$504,B1225)&gt;0),IF(J1225&lt;&gt;INDEX('Registru borderouri'!$H$5:$H$504,MATCH(B1225,'Registru borderouri'!$B$5:$B$504,0)),"Produs de alt tip decât borderoul. ",""),"")))</f>
        <v/>
      </c>
    </row>
    <row r="1226" spans="1:11" x14ac:dyDescent="0.2">
      <c r="A1226" s="1" t="str">
        <f t="shared" si="114"/>
        <v/>
      </c>
      <c r="B1226" s="21"/>
      <c r="C1226" s="22" t="str">
        <f>IF(B1226="","",COUNTIF(INDEX($B:$B,5):B1226,B1226))</f>
        <v/>
      </c>
      <c r="D1226" s="21"/>
      <c r="E1226" s="13" t="str">
        <f t="shared" si="115"/>
        <v/>
      </c>
      <c r="F1226" s="22" t="str">
        <f t="shared" si="116"/>
        <v/>
      </c>
      <c r="G1226" s="14"/>
      <c r="H1226" s="15" t="str">
        <f t="shared" si="117"/>
        <v/>
      </c>
      <c r="I1226" s="23" t="str">
        <f t="shared" si="118"/>
        <v/>
      </c>
      <c r="J1226" s="13" t="str">
        <f t="shared" si="119"/>
        <v/>
      </c>
      <c r="K1226" s="24" t="str">
        <f>IF(B1226="","",TRIM(IF(COUNTIF('Registru borderouri'!$B$5:$B$504,B1226)=0,"Borderou inexistent în registru. ","")&amp;IF(AND(D1226&lt;&gt;"",E1226=""),"Cod necunoscut. ","")&amp;IF(N(G1226)&lt;=0,"Lipsește cantitatea. ","")&amp;IF(AND(J1226&lt;&gt;"",COUNTIF('Registru borderouri'!$B$5:$B$504,B1226)&gt;0),IF(J1226&lt;&gt;INDEX('Registru borderouri'!$H$5:$H$504,MATCH(B1226,'Registru borderouri'!$B$5:$B$504,0)),"Produs de alt tip decât borderoul. ",""),"")))</f>
        <v/>
      </c>
    </row>
    <row r="1227" spans="1:11" x14ac:dyDescent="0.2">
      <c r="A1227" s="1" t="str">
        <f t="shared" si="114"/>
        <v/>
      </c>
      <c r="B1227" s="21"/>
      <c r="C1227" s="22" t="str">
        <f>IF(B1227="","",COUNTIF(INDEX($B:$B,5):B1227,B1227))</f>
        <v/>
      </c>
      <c r="D1227" s="21"/>
      <c r="E1227" s="13" t="str">
        <f t="shared" si="115"/>
        <v/>
      </c>
      <c r="F1227" s="22" t="str">
        <f t="shared" si="116"/>
        <v/>
      </c>
      <c r="G1227" s="14"/>
      <c r="H1227" s="15" t="str">
        <f t="shared" si="117"/>
        <v/>
      </c>
      <c r="I1227" s="23" t="str">
        <f t="shared" si="118"/>
        <v/>
      </c>
      <c r="J1227" s="13" t="str">
        <f t="shared" si="119"/>
        <v/>
      </c>
      <c r="K1227" s="24" t="str">
        <f>IF(B1227="","",TRIM(IF(COUNTIF('Registru borderouri'!$B$5:$B$504,B1227)=0,"Borderou inexistent în registru. ","")&amp;IF(AND(D1227&lt;&gt;"",E1227=""),"Cod necunoscut. ","")&amp;IF(N(G1227)&lt;=0,"Lipsește cantitatea. ","")&amp;IF(AND(J1227&lt;&gt;"",COUNTIF('Registru borderouri'!$B$5:$B$504,B1227)&gt;0),IF(J1227&lt;&gt;INDEX('Registru borderouri'!$H$5:$H$504,MATCH(B1227,'Registru borderouri'!$B$5:$B$504,0)),"Produs de alt tip decât borderoul. ",""),"")))</f>
        <v/>
      </c>
    </row>
    <row r="1228" spans="1:11" x14ac:dyDescent="0.2">
      <c r="A1228" s="1" t="str">
        <f t="shared" si="114"/>
        <v/>
      </c>
      <c r="B1228" s="21"/>
      <c r="C1228" s="22" t="str">
        <f>IF(B1228="","",COUNTIF(INDEX($B:$B,5):B1228,B1228))</f>
        <v/>
      </c>
      <c r="D1228" s="21"/>
      <c r="E1228" s="13" t="str">
        <f t="shared" si="115"/>
        <v/>
      </c>
      <c r="F1228" s="22" t="str">
        <f t="shared" si="116"/>
        <v/>
      </c>
      <c r="G1228" s="14"/>
      <c r="H1228" s="15" t="str">
        <f t="shared" si="117"/>
        <v/>
      </c>
      <c r="I1228" s="23" t="str">
        <f t="shared" si="118"/>
        <v/>
      </c>
      <c r="J1228" s="13" t="str">
        <f t="shared" si="119"/>
        <v/>
      </c>
      <c r="K1228" s="24" t="str">
        <f>IF(B1228="","",TRIM(IF(COUNTIF('Registru borderouri'!$B$5:$B$504,B1228)=0,"Borderou inexistent în registru. ","")&amp;IF(AND(D1228&lt;&gt;"",E1228=""),"Cod necunoscut. ","")&amp;IF(N(G1228)&lt;=0,"Lipsește cantitatea. ","")&amp;IF(AND(J1228&lt;&gt;"",COUNTIF('Registru borderouri'!$B$5:$B$504,B1228)&gt;0),IF(J1228&lt;&gt;INDEX('Registru borderouri'!$H$5:$H$504,MATCH(B1228,'Registru borderouri'!$B$5:$B$504,0)),"Produs de alt tip decât borderoul. ",""),"")))</f>
        <v/>
      </c>
    </row>
    <row r="1229" spans="1:11" x14ac:dyDescent="0.2">
      <c r="A1229" s="1" t="str">
        <f t="shared" si="114"/>
        <v/>
      </c>
      <c r="B1229" s="21"/>
      <c r="C1229" s="22" t="str">
        <f>IF(B1229="","",COUNTIF(INDEX($B:$B,5):B1229,B1229))</f>
        <v/>
      </c>
      <c r="D1229" s="21"/>
      <c r="E1229" s="13" t="str">
        <f t="shared" si="115"/>
        <v/>
      </c>
      <c r="F1229" s="22" t="str">
        <f t="shared" si="116"/>
        <v/>
      </c>
      <c r="G1229" s="14"/>
      <c r="H1229" s="15" t="str">
        <f t="shared" si="117"/>
        <v/>
      </c>
      <c r="I1229" s="23" t="str">
        <f t="shared" si="118"/>
        <v/>
      </c>
      <c r="J1229" s="13" t="str">
        <f t="shared" si="119"/>
        <v/>
      </c>
      <c r="K1229" s="24" t="str">
        <f>IF(B1229="","",TRIM(IF(COUNTIF('Registru borderouri'!$B$5:$B$504,B1229)=0,"Borderou inexistent în registru. ","")&amp;IF(AND(D1229&lt;&gt;"",E1229=""),"Cod necunoscut. ","")&amp;IF(N(G1229)&lt;=0,"Lipsește cantitatea. ","")&amp;IF(AND(J1229&lt;&gt;"",COUNTIF('Registru borderouri'!$B$5:$B$504,B1229)&gt;0),IF(J1229&lt;&gt;INDEX('Registru borderouri'!$H$5:$H$504,MATCH(B1229,'Registru borderouri'!$B$5:$B$504,0)),"Produs de alt tip decât borderoul. ",""),"")))</f>
        <v/>
      </c>
    </row>
    <row r="1230" spans="1:11" x14ac:dyDescent="0.2">
      <c r="A1230" s="1" t="str">
        <f t="shared" si="114"/>
        <v/>
      </c>
      <c r="B1230" s="21"/>
      <c r="C1230" s="22" t="str">
        <f>IF(B1230="","",COUNTIF(INDEX($B:$B,5):B1230,B1230))</f>
        <v/>
      </c>
      <c r="D1230" s="21"/>
      <c r="E1230" s="13" t="str">
        <f t="shared" si="115"/>
        <v/>
      </c>
      <c r="F1230" s="22" t="str">
        <f t="shared" si="116"/>
        <v/>
      </c>
      <c r="G1230" s="14"/>
      <c r="H1230" s="15" t="str">
        <f t="shared" si="117"/>
        <v/>
      </c>
      <c r="I1230" s="23" t="str">
        <f t="shared" si="118"/>
        <v/>
      </c>
      <c r="J1230" s="13" t="str">
        <f t="shared" si="119"/>
        <v/>
      </c>
      <c r="K1230" s="24" t="str">
        <f>IF(B1230="","",TRIM(IF(COUNTIF('Registru borderouri'!$B$5:$B$504,B1230)=0,"Borderou inexistent în registru. ","")&amp;IF(AND(D1230&lt;&gt;"",E1230=""),"Cod necunoscut. ","")&amp;IF(N(G1230)&lt;=0,"Lipsește cantitatea. ","")&amp;IF(AND(J1230&lt;&gt;"",COUNTIF('Registru borderouri'!$B$5:$B$504,B1230)&gt;0),IF(J1230&lt;&gt;INDEX('Registru borderouri'!$H$5:$H$504,MATCH(B1230,'Registru borderouri'!$B$5:$B$504,0)),"Produs de alt tip decât borderoul. ",""),"")))</f>
        <v/>
      </c>
    </row>
    <row r="1231" spans="1:11" x14ac:dyDescent="0.2">
      <c r="A1231" s="1" t="str">
        <f t="shared" si="114"/>
        <v/>
      </c>
      <c r="B1231" s="21"/>
      <c r="C1231" s="22" t="str">
        <f>IF(B1231="","",COUNTIF(INDEX($B:$B,5):B1231,B1231))</f>
        <v/>
      </c>
      <c r="D1231" s="21"/>
      <c r="E1231" s="13" t="str">
        <f t="shared" si="115"/>
        <v/>
      </c>
      <c r="F1231" s="22" t="str">
        <f t="shared" si="116"/>
        <v/>
      </c>
      <c r="G1231" s="14"/>
      <c r="H1231" s="15" t="str">
        <f t="shared" si="117"/>
        <v/>
      </c>
      <c r="I1231" s="23" t="str">
        <f t="shared" si="118"/>
        <v/>
      </c>
      <c r="J1231" s="13" t="str">
        <f t="shared" si="119"/>
        <v/>
      </c>
      <c r="K1231" s="24" t="str">
        <f>IF(B1231="","",TRIM(IF(COUNTIF('Registru borderouri'!$B$5:$B$504,B1231)=0,"Borderou inexistent în registru. ","")&amp;IF(AND(D1231&lt;&gt;"",E1231=""),"Cod necunoscut. ","")&amp;IF(N(G1231)&lt;=0,"Lipsește cantitatea. ","")&amp;IF(AND(J1231&lt;&gt;"",COUNTIF('Registru borderouri'!$B$5:$B$504,B1231)&gt;0),IF(J1231&lt;&gt;INDEX('Registru borderouri'!$H$5:$H$504,MATCH(B1231,'Registru borderouri'!$B$5:$B$504,0)),"Produs de alt tip decât borderoul. ",""),"")))</f>
        <v/>
      </c>
    </row>
    <row r="1232" spans="1:11" x14ac:dyDescent="0.2">
      <c r="A1232" s="1" t="str">
        <f t="shared" si="114"/>
        <v/>
      </c>
      <c r="B1232" s="21"/>
      <c r="C1232" s="22" t="str">
        <f>IF(B1232="","",COUNTIF(INDEX($B:$B,5):B1232,B1232))</f>
        <v/>
      </c>
      <c r="D1232" s="21"/>
      <c r="E1232" s="13" t="str">
        <f t="shared" si="115"/>
        <v/>
      </c>
      <c r="F1232" s="22" t="str">
        <f t="shared" si="116"/>
        <v/>
      </c>
      <c r="G1232" s="14"/>
      <c r="H1232" s="15" t="str">
        <f t="shared" si="117"/>
        <v/>
      </c>
      <c r="I1232" s="23" t="str">
        <f t="shared" si="118"/>
        <v/>
      </c>
      <c r="J1232" s="13" t="str">
        <f t="shared" si="119"/>
        <v/>
      </c>
      <c r="K1232" s="24" t="str">
        <f>IF(B1232="","",TRIM(IF(COUNTIF('Registru borderouri'!$B$5:$B$504,B1232)=0,"Borderou inexistent în registru. ","")&amp;IF(AND(D1232&lt;&gt;"",E1232=""),"Cod necunoscut. ","")&amp;IF(N(G1232)&lt;=0,"Lipsește cantitatea. ","")&amp;IF(AND(J1232&lt;&gt;"",COUNTIF('Registru borderouri'!$B$5:$B$504,B1232)&gt;0),IF(J1232&lt;&gt;INDEX('Registru borderouri'!$H$5:$H$504,MATCH(B1232,'Registru borderouri'!$B$5:$B$504,0)),"Produs de alt tip decât borderoul. ",""),"")))</f>
        <v/>
      </c>
    </row>
    <row r="1233" spans="1:11" x14ac:dyDescent="0.2">
      <c r="A1233" s="1" t="str">
        <f t="shared" si="114"/>
        <v/>
      </c>
      <c r="B1233" s="21"/>
      <c r="C1233" s="22" t="str">
        <f>IF(B1233="","",COUNTIF(INDEX($B:$B,5):B1233,B1233))</f>
        <v/>
      </c>
      <c r="D1233" s="21"/>
      <c r="E1233" s="13" t="str">
        <f t="shared" si="115"/>
        <v/>
      </c>
      <c r="F1233" s="22" t="str">
        <f t="shared" si="116"/>
        <v/>
      </c>
      <c r="G1233" s="14"/>
      <c r="H1233" s="15" t="str">
        <f t="shared" si="117"/>
        <v/>
      </c>
      <c r="I1233" s="23" t="str">
        <f t="shared" si="118"/>
        <v/>
      </c>
      <c r="J1233" s="13" t="str">
        <f t="shared" si="119"/>
        <v/>
      </c>
      <c r="K1233" s="24" t="str">
        <f>IF(B1233="","",TRIM(IF(COUNTIF('Registru borderouri'!$B$5:$B$504,B1233)=0,"Borderou inexistent în registru. ","")&amp;IF(AND(D1233&lt;&gt;"",E1233=""),"Cod necunoscut. ","")&amp;IF(N(G1233)&lt;=0,"Lipsește cantitatea. ","")&amp;IF(AND(J1233&lt;&gt;"",COUNTIF('Registru borderouri'!$B$5:$B$504,B1233)&gt;0),IF(J1233&lt;&gt;INDEX('Registru borderouri'!$H$5:$H$504,MATCH(B1233,'Registru borderouri'!$B$5:$B$504,0)),"Produs de alt tip decât borderoul. ",""),"")))</f>
        <v/>
      </c>
    </row>
    <row r="1234" spans="1:11" x14ac:dyDescent="0.2">
      <c r="A1234" s="1" t="str">
        <f t="shared" si="114"/>
        <v/>
      </c>
      <c r="B1234" s="21"/>
      <c r="C1234" s="22" t="str">
        <f>IF(B1234="","",COUNTIF(INDEX($B:$B,5):B1234,B1234))</f>
        <v/>
      </c>
      <c r="D1234" s="21"/>
      <c r="E1234" s="13" t="str">
        <f t="shared" si="115"/>
        <v/>
      </c>
      <c r="F1234" s="22" t="str">
        <f t="shared" si="116"/>
        <v/>
      </c>
      <c r="G1234" s="14"/>
      <c r="H1234" s="15" t="str">
        <f t="shared" si="117"/>
        <v/>
      </c>
      <c r="I1234" s="23" t="str">
        <f t="shared" si="118"/>
        <v/>
      </c>
      <c r="J1234" s="13" t="str">
        <f t="shared" si="119"/>
        <v/>
      </c>
      <c r="K1234" s="24" t="str">
        <f>IF(B1234="","",TRIM(IF(COUNTIF('Registru borderouri'!$B$5:$B$504,B1234)=0,"Borderou inexistent în registru. ","")&amp;IF(AND(D1234&lt;&gt;"",E1234=""),"Cod necunoscut. ","")&amp;IF(N(G1234)&lt;=0,"Lipsește cantitatea. ","")&amp;IF(AND(J1234&lt;&gt;"",COUNTIF('Registru borderouri'!$B$5:$B$504,B1234)&gt;0),IF(J1234&lt;&gt;INDEX('Registru borderouri'!$H$5:$H$504,MATCH(B1234,'Registru borderouri'!$B$5:$B$504,0)),"Produs de alt tip decât borderoul. ",""),"")))</f>
        <v/>
      </c>
    </row>
    <row r="1235" spans="1:11" x14ac:dyDescent="0.2">
      <c r="A1235" s="1" t="str">
        <f t="shared" si="114"/>
        <v/>
      </c>
      <c r="B1235" s="21"/>
      <c r="C1235" s="22" t="str">
        <f>IF(B1235="","",COUNTIF(INDEX($B:$B,5):B1235,B1235))</f>
        <v/>
      </c>
      <c r="D1235" s="21"/>
      <c r="E1235" s="13" t="str">
        <f t="shared" si="115"/>
        <v/>
      </c>
      <c r="F1235" s="22" t="str">
        <f t="shared" si="116"/>
        <v/>
      </c>
      <c r="G1235" s="14"/>
      <c r="H1235" s="15" t="str">
        <f t="shared" si="117"/>
        <v/>
      </c>
      <c r="I1235" s="23" t="str">
        <f t="shared" si="118"/>
        <v/>
      </c>
      <c r="J1235" s="13" t="str">
        <f t="shared" si="119"/>
        <v/>
      </c>
      <c r="K1235" s="24" t="str">
        <f>IF(B1235="","",TRIM(IF(COUNTIF('Registru borderouri'!$B$5:$B$504,B1235)=0,"Borderou inexistent în registru. ","")&amp;IF(AND(D1235&lt;&gt;"",E1235=""),"Cod necunoscut. ","")&amp;IF(N(G1235)&lt;=0,"Lipsește cantitatea. ","")&amp;IF(AND(J1235&lt;&gt;"",COUNTIF('Registru borderouri'!$B$5:$B$504,B1235)&gt;0),IF(J1235&lt;&gt;INDEX('Registru borderouri'!$H$5:$H$504,MATCH(B1235,'Registru borderouri'!$B$5:$B$504,0)),"Produs de alt tip decât borderoul. ",""),"")))</f>
        <v/>
      </c>
    </row>
    <row r="1236" spans="1:11" x14ac:dyDescent="0.2">
      <c r="A1236" s="1" t="str">
        <f t="shared" si="114"/>
        <v/>
      </c>
      <c r="B1236" s="21"/>
      <c r="C1236" s="22" t="str">
        <f>IF(B1236="","",COUNTIF(INDEX($B:$B,5):B1236,B1236))</f>
        <v/>
      </c>
      <c r="D1236" s="21"/>
      <c r="E1236" s="13" t="str">
        <f t="shared" si="115"/>
        <v/>
      </c>
      <c r="F1236" s="22" t="str">
        <f t="shared" si="116"/>
        <v/>
      </c>
      <c r="G1236" s="14"/>
      <c r="H1236" s="15" t="str">
        <f t="shared" si="117"/>
        <v/>
      </c>
      <c r="I1236" s="23" t="str">
        <f t="shared" si="118"/>
        <v/>
      </c>
      <c r="J1236" s="13" t="str">
        <f t="shared" si="119"/>
        <v/>
      </c>
      <c r="K1236" s="24" t="str">
        <f>IF(B1236="","",TRIM(IF(COUNTIF('Registru borderouri'!$B$5:$B$504,B1236)=0,"Borderou inexistent în registru. ","")&amp;IF(AND(D1236&lt;&gt;"",E1236=""),"Cod necunoscut. ","")&amp;IF(N(G1236)&lt;=0,"Lipsește cantitatea. ","")&amp;IF(AND(J1236&lt;&gt;"",COUNTIF('Registru borderouri'!$B$5:$B$504,B1236)&gt;0),IF(J1236&lt;&gt;INDEX('Registru borderouri'!$H$5:$H$504,MATCH(B1236,'Registru borderouri'!$B$5:$B$504,0)),"Produs de alt tip decât borderoul. ",""),"")))</f>
        <v/>
      </c>
    </row>
    <row r="1237" spans="1:11" x14ac:dyDescent="0.2">
      <c r="A1237" s="1" t="str">
        <f t="shared" si="114"/>
        <v/>
      </c>
      <c r="B1237" s="21"/>
      <c r="C1237" s="22" t="str">
        <f>IF(B1237="","",COUNTIF(INDEX($B:$B,5):B1237,B1237))</f>
        <v/>
      </c>
      <c r="D1237" s="21"/>
      <c r="E1237" s="13" t="str">
        <f t="shared" si="115"/>
        <v/>
      </c>
      <c r="F1237" s="22" t="str">
        <f t="shared" si="116"/>
        <v/>
      </c>
      <c r="G1237" s="14"/>
      <c r="H1237" s="15" t="str">
        <f t="shared" si="117"/>
        <v/>
      </c>
      <c r="I1237" s="23" t="str">
        <f t="shared" si="118"/>
        <v/>
      </c>
      <c r="J1237" s="13" t="str">
        <f t="shared" si="119"/>
        <v/>
      </c>
      <c r="K1237" s="24" t="str">
        <f>IF(B1237="","",TRIM(IF(COUNTIF('Registru borderouri'!$B$5:$B$504,B1237)=0,"Borderou inexistent în registru. ","")&amp;IF(AND(D1237&lt;&gt;"",E1237=""),"Cod necunoscut. ","")&amp;IF(N(G1237)&lt;=0,"Lipsește cantitatea. ","")&amp;IF(AND(J1237&lt;&gt;"",COUNTIF('Registru borderouri'!$B$5:$B$504,B1237)&gt;0),IF(J1237&lt;&gt;INDEX('Registru borderouri'!$H$5:$H$504,MATCH(B1237,'Registru borderouri'!$B$5:$B$504,0)),"Produs de alt tip decât borderoul. ",""),"")))</f>
        <v/>
      </c>
    </row>
    <row r="1238" spans="1:11" x14ac:dyDescent="0.2">
      <c r="A1238" s="1" t="str">
        <f t="shared" si="114"/>
        <v/>
      </c>
      <c r="B1238" s="21"/>
      <c r="C1238" s="22" t="str">
        <f>IF(B1238="","",COUNTIF(INDEX($B:$B,5):B1238,B1238))</f>
        <v/>
      </c>
      <c r="D1238" s="21"/>
      <c r="E1238" s="13" t="str">
        <f t="shared" si="115"/>
        <v/>
      </c>
      <c r="F1238" s="22" t="str">
        <f t="shared" si="116"/>
        <v/>
      </c>
      <c r="G1238" s="14"/>
      <c r="H1238" s="15" t="str">
        <f t="shared" si="117"/>
        <v/>
      </c>
      <c r="I1238" s="23" t="str">
        <f t="shared" si="118"/>
        <v/>
      </c>
      <c r="J1238" s="13" t="str">
        <f t="shared" si="119"/>
        <v/>
      </c>
      <c r="K1238" s="24" t="str">
        <f>IF(B1238="","",TRIM(IF(COUNTIF('Registru borderouri'!$B$5:$B$504,B1238)=0,"Borderou inexistent în registru. ","")&amp;IF(AND(D1238&lt;&gt;"",E1238=""),"Cod necunoscut. ","")&amp;IF(N(G1238)&lt;=0,"Lipsește cantitatea. ","")&amp;IF(AND(J1238&lt;&gt;"",COUNTIF('Registru borderouri'!$B$5:$B$504,B1238)&gt;0),IF(J1238&lt;&gt;INDEX('Registru borderouri'!$H$5:$H$504,MATCH(B1238,'Registru borderouri'!$B$5:$B$504,0)),"Produs de alt tip decât borderoul. ",""),"")))</f>
        <v/>
      </c>
    </row>
    <row r="1239" spans="1:11" x14ac:dyDescent="0.2">
      <c r="A1239" s="1" t="str">
        <f t="shared" si="114"/>
        <v/>
      </c>
      <c r="B1239" s="21"/>
      <c r="C1239" s="22" t="str">
        <f>IF(B1239="","",COUNTIF(INDEX($B:$B,5):B1239,B1239))</f>
        <v/>
      </c>
      <c r="D1239" s="21"/>
      <c r="E1239" s="13" t="str">
        <f t="shared" si="115"/>
        <v/>
      </c>
      <c r="F1239" s="22" t="str">
        <f t="shared" si="116"/>
        <v/>
      </c>
      <c r="G1239" s="14"/>
      <c r="H1239" s="15" t="str">
        <f t="shared" si="117"/>
        <v/>
      </c>
      <c r="I1239" s="23" t="str">
        <f t="shared" si="118"/>
        <v/>
      </c>
      <c r="J1239" s="13" t="str">
        <f t="shared" si="119"/>
        <v/>
      </c>
      <c r="K1239" s="24" t="str">
        <f>IF(B1239="","",TRIM(IF(COUNTIF('Registru borderouri'!$B$5:$B$504,B1239)=0,"Borderou inexistent în registru. ","")&amp;IF(AND(D1239&lt;&gt;"",E1239=""),"Cod necunoscut. ","")&amp;IF(N(G1239)&lt;=0,"Lipsește cantitatea. ","")&amp;IF(AND(J1239&lt;&gt;"",COUNTIF('Registru borderouri'!$B$5:$B$504,B1239)&gt;0),IF(J1239&lt;&gt;INDEX('Registru borderouri'!$H$5:$H$504,MATCH(B1239,'Registru borderouri'!$B$5:$B$504,0)),"Produs de alt tip decât borderoul. ",""),"")))</f>
        <v/>
      </c>
    </row>
    <row r="1240" spans="1:11" x14ac:dyDescent="0.2">
      <c r="A1240" s="1" t="str">
        <f t="shared" si="114"/>
        <v/>
      </c>
      <c r="B1240" s="21"/>
      <c r="C1240" s="22" t="str">
        <f>IF(B1240="","",COUNTIF(INDEX($B:$B,5):B1240,B1240))</f>
        <v/>
      </c>
      <c r="D1240" s="21"/>
      <c r="E1240" s="13" t="str">
        <f t="shared" si="115"/>
        <v/>
      </c>
      <c r="F1240" s="22" t="str">
        <f t="shared" si="116"/>
        <v/>
      </c>
      <c r="G1240" s="14"/>
      <c r="H1240" s="15" t="str">
        <f t="shared" si="117"/>
        <v/>
      </c>
      <c r="I1240" s="23" t="str">
        <f t="shared" si="118"/>
        <v/>
      </c>
      <c r="J1240" s="13" t="str">
        <f t="shared" si="119"/>
        <v/>
      </c>
      <c r="K1240" s="24" t="str">
        <f>IF(B1240="","",TRIM(IF(COUNTIF('Registru borderouri'!$B$5:$B$504,B1240)=0,"Borderou inexistent în registru. ","")&amp;IF(AND(D1240&lt;&gt;"",E1240=""),"Cod necunoscut. ","")&amp;IF(N(G1240)&lt;=0,"Lipsește cantitatea. ","")&amp;IF(AND(J1240&lt;&gt;"",COUNTIF('Registru borderouri'!$B$5:$B$504,B1240)&gt;0),IF(J1240&lt;&gt;INDEX('Registru borderouri'!$H$5:$H$504,MATCH(B1240,'Registru borderouri'!$B$5:$B$504,0)),"Produs de alt tip decât borderoul. ",""),"")))</f>
        <v/>
      </c>
    </row>
    <row r="1241" spans="1:11" x14ac:dyDescent="0.2">
      <c r="A1241" s="1" t="str">
        <f t="shared" si="114"/>
        <v/>
      </c>
      <c r="B1241" s="21"/>
      <c r="C1241" s="22" t="str">
        <f>IF(B1241="","",COUNTIF(INDEX($B:$B,5):B1241,B1241))</f>
        <v/>
      </c>
      <c r="D1241" s="21"/>
      <c r="E1241" s="13" t="str">
        <f t="shared" si="115"/>
        <v/>
      </c>
      <c r="F1241" s="22" t="str">
        <f t="shared" si="116"/>
        <v/>
      </c>
      <c r="G1241" s="14"/>
      <c r="H1241" s="15" t="str">
        <f t="shared" si="117"/>
        <v/>
      </c>
      <c r="I1241" s="23" t="str">
        <f t="shared" si="118"/>
        <v/>
      </c>
      <c r="J1241" s="13" t="str">
        <f t="shared" si="119"/>
        <v/>
      </c>
      <c r="K1241" s="24" t="str">
        <f>IF(B1241="","",TRIM(IF(COUNTIF('Registru borderouri'!$B$5:$B$504,B1241)=0,"Borderou inexistent în registru. ","")&amp;IF(AND(D1241&lt;&gt;"",E1241=""),"Cod necunoscut. ","")&amp;IF(N(G1241)&lt;=0,"Lipsește cantitatea. ","")&amp;IF(AND(J1241&lt;&gt;"",COUNTIF('Registru borderouri'!$B$5:$B$504,B1241)&gt;0),IF(J1241&lt;&gt;INDEX('Registru borderouri'!$H$5:$H$504,MATCH(B1241,'Registru borderouri'!$B$5:$B$504,0)),"Produs de alt tip decât borderoul. ",""),"")))</f>
        <v/>
      </c>
    </row>
    <row r="1242" spans="1:11" x14ac:dyDescent="0.2">
      <c r="A1242" s="1" t="str">
        <f t="shared" si="114"/>
        <v/>
      </c>
      <c r="B1242" s="21"/>
      <c r="C1242" s="22" t="str">
        <f>IF(B1242="","",COUNTIF(INDEX($B:$B,5):B1242,B1242))</f>
        <v/>
      </c>
      <c r="D1242" s="21"/>
      <c r="E1242" s="13" t="str">
        <f t="shared" si="115"/>
        <v/>
      </c>
      <c r="F1242" s="22" t="str">
        <f t="shared" si="116"/>
        <v/>
      </c>
      <c r="G1242" s="14"/>
      <c r="H1242" s="15" t="str">
        <f t="shared" si="117"/>
        <v/>
      </c>
      <c r="I1242" s="23" t="str">
        <f t="shared" si="118"/>
        <v/>
      </c>
      <c r="J1242" s="13" t="str">
        <f t="shared" si="119"/>
        <v/>
      </c>
      <c r="K1242" s="24" t="str">
        <f>IF(B1242="","",TRIM(IF(COUNTIF('Registru borderouri'!$B$5:$B$504,B1242)=0,"Borderou inexistent în registru. ","")&amp;IF(AND(D1242&lt;&gt;"",E1242=""),"Cod necunoscut. ","")&amp;IF(N(G1242)&lt;=0,"Lipsește cantitatea. ","")&amp;IF(AND(J1242&lt;&gt;"",COUNTIF('Registru borderouri'!$B$5:$B$504,B1242)&gt;0),IF(J1242&lt;&gt;INDEX('Registru borderouri'!$H$5:$H$504,MATCH(B1242,'Registru borderouri'!$B$5:$B$504,0)),"Produs de alt tip decât borderoul. ",""),"")))</f>
        <v/>
      </c>
    </row>
    <row r="1243" spans="1:11" x14ac:dyDescent="0.2">
      <c r="A1243" s="1" t="str">
        <f t="shared" si="114"/>
        <v/>
      </c>
      <c r="B1243" s="21"/>
      <c r="C1243" s="22" t="str">
        <f>IF(B1243="","",COUNTIF(INDEX($B:$B,5):B1243,B1243))</f>
        <v/>
      </c>
      <c r="D1243" s="21"/>
      <c r="E1243" s="13" t="str">
        <f t="shared" si="115"/>
        <v/>
      </c>
      <c r="F1243" s="22" t="str">
        <f t="shared" si="116"/>
        <v/>
      </c>
      <c r="G1243" s="14"/>
      <c r="H1243" s="15" t="str">
        <f t="shared" si="117"/>
        <v/>
      </c>
      <c r="I1243" s="23" t="str">
        <f t="shared" si="118"/>
        <v/>
      </c>
      <c r="J1243" s="13" t="str">
        <f t="shared" si="119"/>
        <v/>
      </c>
      <c r="K1243" s="24" t="str">
        <f>IF(B1243="","",TRIM(IF(COUNTIF('Registru borderouri'!$B$5:$B$504,B1243)=0,"Borderou inexistent în registru. ","")&amp;IF(AND(D1243&lt;&gt;"",E1243=""),"Cod necunoscut. ","")&amp;IF(N(G1243)&lt;=0,"Lipsește cantitatea. ","")&amp;IF(AND(J1243&lt;&gt;"",COUNTIF('Registru borderouri'!$B$5:$B$504,B1243)&gt;0),IF(J1243&lt;&gt;INDEX('Registru borderouri'!$H$5:$H$504,MATCH(B1243,'Registru borderouri'!$B$5:$B$504,0)),"Produs de alt tip decât borderoul. ",""),"")))</f>
        <v/>
      </c>
    </row>
    <row r="1244" spans="1:11" x14ac:dyDescent="0.2">
      <c r="A1244" s="1" t="str">
        <f t="shared" si="114"/>
        <v/>
      </c>
      <c r="B1244" s="21"/>
      <c r="C1244" s="22" t="str">
        <f>IF(B1244="","",COUNTIF(INDEX($B:$B,5):B1244,B1244))</f>
        <v/>
      </c>
      <c r="D1244" s="21"/>
      <c r="E1244" s="13" t="str">
        <f t="shared" si="115"/>
        <v/>
      </c>
      <c r="F1244" s="22" t="str">
        <f t="shared" si="116"/>
        <v/>
      </c>
      <c r="G1244" s="14"/>
      <c r="H1244" s="15" t="str">
        <f t="shared" si="117"/>
        <v/>
      </c>
      <c r="I1244" s="23" t="str">
        <f t="shared" si="118"/>
        <v/>
      </c>
      <c r="J1244" s="13" t="str">
        <f t="shared" si="119"/>
        <v/>
      </c>
      <c r="K1244" s="24" t="str">
        <f>IF(B1244="","",TRIM(IF(COUNTIF('Registru borderouri'!$B$5:$B$504,B1244)=0,"Borderou inexistent în registru. ","")&amp;IF(AND(D1244&lt;&gt;"",E1244=""),"Cod necunoscut. ","")&amp;IF(N(G1244)&lt;=0,"Lipsește cantitatea. ","")&amp;IF(AND(J1244&lt;&gt;"",COUNTIF('Registru borderouri'!$B$5:$B$504,B1244)&gt;0),IF(J1244&lt;&gt;INDEX('Registru borderouri'!$H$5:$H$504,MATCH(B1244,'Registru borderouri'!$B$5:$B$504,0)),"Produs de alt tip decât borderoul. ",""),"")))</f>
        <v/>
      </c>
    </row>
    <row r="1245" spans="1:11" x14ac:dyDescent="0.2">
      <c r="A1245" s="1" t="str">
        <f t="shared" si="114"/>
        <v/>
      </c>
      <c r="B1245" s="21"/>
      <c r="C1245" s="22" t="str">
        <f>IF(B1245="","",COUNTIF(INDEX($B:$B,5):B1245,B1245))</f>
        <v/>
      </c>
      <c r="D1245" s="21"/>
      <c r="E1245" s="13" t="str">
        <f t="shared" si="115"/>
        <v/>
      </c>
      <c r="F1245" s="22" t="str">
        <f t="shared" si="116"/>
        <v/>
      </c>
      <c r="G1245" s="14"/>
      <c r="H1245" s="15" t="str">
        <f t="shared" si="117"/>
        <v/>
      </c>
      <c r="I1245" s="23" t="str">
        <f t="shared" si="118"/>
        <v/>
      </c>
      <c r="J1245" s="13" t="str">
        <f t="shared" si="119"/>
        <v/>
      </c>
      <c r="K1245" s="24" t="str">
        <f>IF(B1245="","",TRIM(IF(COUNTIF('Registru borderouri'!$B$5:$B$504,B1245)=0,"Borderou inexistent în registru. ","")&amp;IF(AND(D1245&lt;&gt;"",E1245=""),"Cod necunoscut. ","")&amp;IF(N(G1245)&lt;=0,"Lipsește cantitatea. ","")&amp;IF(AND(J1245&lt;&gt;"",COUNTIF('Registru borderouri'!$B$5:$B$504,B1245)&gt;0),IF(J1245&lt;&gt;INDEX('Registru borderouri'!$H$5:$H$504,MATCH(B1245,'Registru borderouri'!$B$5:$B$504,0)),"Produs de alt tip decât borderoul. ",""),"")))</f>
        <v/>
      </c>
    </row>
    <row r="1246" spans="1:11" x14ac:dyDescent="0.2">
      <c r="A1246" s="1" t="str">
        <f t="shared" si="114"/>
        <v/>
      </c>
      <c r="B1246" s="21"/>
      <c r="C1246" s="22" t="str">
        <f>IF(B1246="","",COUNTIF(INDEX($B:$B,5):B1246,B1246))</f>
        <v/>
      </c>
      <c r="D1246" s="21"/>
      <c r="E1246" s="13" t="str">
        <f t="shared" si="115"/>
        <v/>
      </c>
      <c r="F1246" s="22" t="str">
        <f t="shared" si="116"/>
        <v/>
      </c>
      <c r="G1246" s="14"/>
      <c r="H1246" s="15" t="str">
        <f t="shared" si="117"/>
        <v/>
      </c>
      <c r="I1246" s="23" t="str">
        <f t="shared" si="118"/>
        <v/>
      </c>
      <c r="J1246" s="13" t="str">
        <f t="shared" si="119"/>
        <v/>
      </c>
      <c r="K1246" s="24" t="str">
        <f>IF(B1246="","",TRIM(IF(COUNTIF('Registru borderouri'!$B$5:$B$504,B1246)=0,"Borderou inexistent în registru. ","")&amp;IF(AND(D1246&lt;&gt;"",E1246=""),"Cod necunoscut. ","")&amp;IF(N(G1246)&lt;=0,"Lipsește cantitatea. ","")&amp;IF(AND(J1246&lt;&gt;"",COUNTIF('Registru borderouri'!$B$5:$B$504,B1246)&gt;0),IF(J1246&lt;&gt;INDEX('Registru borderouri'!$H$5:$H$504,MATCH(B1246,'Registru borderouri'!$B$5:$B$504,0)),"Produs de alt tip decât borderoul. ",""),"")))</f>
        <v/>
      </c>
    </row>
    <row r="1247" spans="1:11" x14ac:dyDescent="0.2">
      <c r="A1247" s="1" t="str">
        <f t="shared" si="114"/>
        <v/>
      </c>
      <c r="B1247" s="21"/>
      <c r="C1247" s="22" t="str">
        <f>IF(B1247="","",COUNTIF(INDEX($B:$B,5):B1247,B1247))</f>
        <v/>
      </c>
      <c r="D1247" s="21"/>
      <c r="E1247" s="13" t="str">
        <f t="shared" si="115"/>
        <v/>
      </c>
      <c r="F1247" s="22" t="str">
        <f t="shared" si="116"/>
        <v/>
      </c>
      <c r="G1247" s="14"/>
      <c r="H1247" s="15" t="str">
        <f t="shared" si="117"/>
        <v/>
      </c>
      <c r="I1247" s="23" t="str">
        <f t="shared" si="118"/>
        <v/>
      </c>
      <c r="J1247" s="13" t="str">
        <f t="shared" si="119"/>
        <v/>
      </c>
      <c r="K1247" s="24" t="str">
        <f>IF(B1247="","",TRIM(IF(COUNTIF('Registru borderouri'!$B$5:$B$504,B1247)=0,"Borderou inexistent în registru. ","")&amp;IF(AND(D1247&lt;&gt;"",E1247=""),"Cod necunoscut. ","")&amp;IF(N(G1247)&lt;=0,"Lipsește cantitatea. ","")&amp;IF(AND(J1247&lt;&gt;"",COUNTIF('Registru borderouri'!$B$5:$B$504,B1247)&gt;0),IF(J1247&lt;&gt;INDEX('Registru borderouri'!$H$5:$H$504,MATCH(B1247,'Registru borderouri'!$B$5:$B$504,0)),"Produs de alt tip decât borderoul. ",""),"")))</f>
        <v/>
      </c>
    </row>
    <row r="1248" spans="1:11" x14ac:dyDescent="0.2">
      <c r="A1248" s="1" t="str">
        <f t="shared" si="114"/>
        <v/>
      </c>
      <c r="B1248" s="21"/>
      <c r="C1248" s="22" t="str">
        <f>IF(B1248="","",COUNTIF(INDEX($B:$B,5):B1248,B1248))</f>
        <v/>
      </c>
      <c r="D1248" s="21"/>
      <c r="E1248" s="13" t="str">
        <f t="shared" si="115"/>
        <v/>
      </c>
      <c r="F1248" s="22" t="str">
        <f t="shared" si="116"/>
        <v/>
      </c>
      <c r="G1248" s="14"/>
      <c r="H1248" s="15" t="str">
        <f t="shared" si="117"/>
        <v/>
      </c>
      <c r="I1248" s="23" t="str">
        <f t="shared" si="118"/>
        <v/>
      </c>
      <c r="J1248" s="13" t="str">
        <f t="shared" si="119"/>
        <v/>
      </c>
      <c r="K1248" s="24" t="str">
        <f>IF(B1248="","",TRIM(IF(COUNTIF('Registru borderouri'!$B$5:$B$504,B1248)=0,"Borderou inexistent în registru. ","")&amp;IF(AND(D1248&lt;&gt;"",E1248=""),"Cod necunoscut. ","")&amp;IF(N(G1248)&lt;=0,"Lipsește cantitatea. ","")&amp;IF(AND(J1248&lt;&gt;"",COUNTIF('Registru borderouri'!$B$5:$B$504,B1248)&gt;0),IF(J1248&lt;&gt;INDEX('Registru borderouri'!$H$5:$H$504,MATCH(B1248,'Registru borderouri'!$B$5:$B$504,0)),"Produs de alt tip decât borderoul. ",""),"")))</f>
        <v/>
      </c>
    </row>
    <row r="1249" spans="1:11" x14ac:dyDescent="0.2">
      <c r="A1249" s="1" t="str">
        <f t="shared" si="114"/>
        <v/>
      </c>
      <c r="B1249" s="21"/>
      <c r="C1249" s="22" t="str">
        <f>IF(B1249="","",COUNTIF(INDEX($B:$B,5):B1249,B1249))</f>
        <v/>
      </c>
      <c r="D1249" s="21"/>
      <c r="E1249" s="13" t="str">
        <f t="shared" si="115"/>
        <v/>
      </c>
      <c r="F1249" s="22" t="str">
        <f t="shared" si="116"/>
        <v/>
      </c>
      <c r="G1249" s="14"/>
      <c r="H1249" s="15" t="str">
        <f t="shared" si="117"/>
        <v/>
      </c>
      <c r="I1249" s="23" t="str">
        <f t="shared" si="118"/>
        <v/>
      </c>
      <c r="J1249" s="13" t="str">
        <f t="shared" si="119"/>
        <v/>
      </c>
      <c r="K1249" s="24" t="str">
        <f>IF(B1249="","",TRIM(IF(COUNTIF('Registru borderouri'!$B$5:$B$504,B1249)=0,"Borderou inexistent în registru. ","")&amp;IF(AND(D1249&lt;&gt;"",E1249=""),"Cod necunoscut. ","")&amp;IF(N(G1249)&lt;=0,"Lipsește cantitatea. ","")&amp;IF(AND(J1249&lt;&gt;"",COUNTIF('Registru borderouri'!$B$5:$B$504,B1249)&gt;0),IF(J1249&lt;&gt;INDEX('Registru borderouri'!$H$5:$H$504,MATCH(B1249,'Registru borderouri'!$B$5:$B$504,0)),"Produs de alt tip decât borderoul. ",""),"")))</f>
        <v/>
      </c>
    </row>
    <row r="1250" spans="1:11" x14ac:dyDescent="0.2">
      <c r="A1250" s="1" t="str">
        <f t="shared" si="114"/>
        <v/>
      </c>
      <c r="B1250" s="21"/>
      <c r="C1250" s="22" t="str">
        <f>IF(B1250="","",COUNTIF(INDEX($B:$B,5):B1250,B1250))</f>
        <v/>
      </c>
      <c r="D1250" s="21"/>
      <c r="E1250" s="13" t="str">
        <f t="shared" si="115"/>
        <v/>
      </c>
      <c r="F1250" s="22" t="str">
        <f t="shared" si="116"/>
        <v/>
      </c>
      <c r="G1250" s="14"/>
      <c r="H1250" s="15" t="str">
        <f t="shared" si="117"/>
        <v/>
      </c>
      <c r="I1250" s="23" t="str">
        <f t="shared" si="118"/>
        <v/>
      </c>
      <c r="J1250" s="13" t="str">
        <f t="shared" si="119"/>
        <v/>
      </c>
      <c r="K1250" s="24" t="str">
        <f>IF(B1250="","",TRIM(IF(COUNTIF('Registru borderouri'!$B$5:$B$504,B1250)=0,"Borderou inexistent în registru. ","")&amp;IF(AND(D1250&lt;&gt;"",E1250=""),"Cod necunoscut. ","")&amp;IF(N(G1250)&lt;=0,"Lipsește cantitatea. ","")&amp;IF(AND(J1250&lt;&gt;"",COUNTIF('Registru borderouri'!$B$5:$B$504,B1250)&gt;0),IF(J1250&lt;&gt;INDEX('Registru borderouri'!$H$5:$H$504,MATCH(B1250,'Registru borderouri'!$B$5:$B$504,0)),"Produs de alt tip decât borderoul. ",""),"")))</f>
        <v/>
      </c>
    </row>
    <row r="1251" spans="1:11" x14ac:dyDescent="0.2">
      <c r="A1251" s="1" t="str">
        <f t="shared" si="114"/>
        <v/>
      </c>
      <c r="B1251" s="21"/>
      <c r="C1251" s="22" t="str">
        <f>IF(B1251="","",COUNTIF(INDEX($B:$B,5):B1251,B1251))</f>
        <v/>
      </c>
      <c r="D1251" s="21"/>
      <c r="E1251" s="13" t="str">
        <f t="shared" si="115"/>
        <v/>
      </c>
      <c r="F1251" s="22" t="str">
        <f t="shared" si="116"/>
        <v/>
      </c>
      <c r="G1251" s="14"/>
      <c r="H1251" s="15" t="str">
        <f t="shared" si="117"/>
        <v/>
      </c>
      <c r="I1251" s="23" t="str">
        <f t="shared" si="118"/>
        <v/>
      </c>
      <c r="J1251" s="13" t="str">
        <f t="shared" si="119"/>
        <v/>
      </c>
      <c r="K1251" s="24" t="str">
        <f>IF(B1251="","",TRIM(IF(COUNTIF('Registru borderouri'!$B$5:$B$504,B1251)=0,"Borderou inexistent în registru. ","")&amp;IF(AND(D1251&lt;&gt;"",E1251=""),"Cod necunoscut. ","")&amp;IF(N(G1251)&lt;=0,"Lipsește cantitatea. ","")&amp;IF(AND(J1251&lt;&gt;"",COUNTIF('Registru borderouri'!$B$5:$B$504,B1251)&gt;0),IF(J1251&lt;&gt;INDEX('Registru borderouri'!$H$5:$H$504,MATCH(B1251,'Registru borderouri'!$B$5:$B$504,0)),"Produs de alt tip decât borderoul. ",""),"")))</f>
        <v/>
      </c>
    </row>
    <row r="1252" spans="1:11" x14ac:dyDescent="0.2">
      <c r="A1252" s="1" t="str">
        <f t="shared" si="114"/>
        <v/>
      </c>
      <c r="B1252" s="21"/>
      <c r="C1252" s="22" t="str">
        <f>IF(B1252="","",COUNTIF(INDEX($B:$B,5):B1252,B1252))</f>
        <v/>
      </c>
      <c r="D1252" s="21"/>
      <c r="E1252" s="13" t="str">
        <f t="shared" si="115"/>
        <v/>
      </c>
      <c r="F1252" s="22" t="str">
        <f t="shared" si="116"/>
        <v/>
      </c>
      <c r="G1252" s="14"/>
      <c r="H1252" s="15" t="str">
        <f t="shared" si="117"/>
        <v/>
      </c>
      <c r="I1252" s="23" t="str">
        <f t="shared" si="118"/>
        <v/>
      </c>
      <c r="J1252" s="13" t="str">
        <f t="shared" si="119"/>
        <v/>
      </c>
      <c r="K1252" s="24" t="str">
        <f>IF(B1252="","",TRIM(IF(COUNTIF('Registru borderouri'!$B$5:$B$504,B1252)=0,"Borderou inexistent în registru. ","")&amp;IF(AND(D1252&lt;&gt;"",E1252=""),"Cod necunoscut. ","")&amp;IF(N(G1252)&lt;=0,"Lipsește cantitatea. ","")&amp;IF(AND(J1252&lt;&gt;"",COUNTIF('Registru borderouri'!$B$5:$B$504,B1252)&gt;0),IF(J1252&lt;&gt;INDEX('Registru borderouri'!$H$5:$H$504,MATCH(B1252,'Registru borderouri'!$B$5:$B$504,0)),"Produs de alt tip decât borderoul. ",""),"")))</f>
        <v/>
      </c>
    </row>
    <row r="1253" spans="1:11" x14ac:dyDescent="0.2">
      <c r="A1253" s="1" t="str">
        <f t="shared" si="114"/>
        <v/>
      </c>
      <c r="B1253" s="21"/>
      <c r="C1253" s="22" t="str">
        <f>IF(B1253="","",COUNTIF(INDEX($B:$B,5):B1253,B1253))</f>
        <v/>
      </c>
      <c r="D1253" s="21"/>
      <c r="E1253" s="13" t="str">
        <f t="shared" si="115"/>
        <v/>
      </c>
      <c r="F1253" s="22" t="str">
        <f t="shared" si="116"/>
        <v/>
      </c>
      <c r="G1253" s="14"/>
      <c r="H1253" s="15" t="str">
        <f t="shared" si="117"/>
        <v/>
      </c>
      <c r="I1253" s="23" t="str">
        <f t="shared" si="118"/>
        <v/>
      </c>
      <c r="J1253" s="13" t="str">
        <f t="shared" si="119"/>
        <v/>
      </c>
      <c r="K1253" s="24" t="str">
        <f>IF(B1253="","",TRIM(IF(COUNTIF('Registru borderouri'!$B$5:$B$504,B1253)=0,"Borderou inexistent în registru. ","")&amp;IF(AND(D1253&lt;&gt;"",E1253=""),"Cod necunoscut. ","")&amp;IF(N(G1253)&lt;=0,"Lipsește cantitatea. ","")&amp;IF(AND(J1253&lt;&gt;"",COUNTIF('Registru borderouri'!$B$5:$B$504,B1253)&gt;0),IF(J1253&lt;&gt;INDEX('Registru borderouri'!$H$5:$H$504,MATCH(B1253,'Registru borderouri'!$B$5:$B$504,0)),"Produs de alt tip decât borderoul. ",""),"")))</f>
        <v/>
      </c>
    </row>
    <row r="1254" spans="1:11" x14ac:dyDescent="0.2">
      <c r="A1254" s="1" t="str">
        <f t="shared" si="114"/>
        <v/>
      </c>
      <c r="B1254" s="21"/>
      <c r="C1254" s="22" t="str">
        <f>IF(B1254="","",COUNTIF(INDEX($B:$B,5):B1254,B1254))</f>
        <v/>
      </c>
      <c r="D1254" s="21"/>
      <c r="E1254" s="13" t="str">
        <f t="shared" si="115"/>
        <v/>
      </c>
      <c r="F1254" s="22" t="str">
        <f t="shared" si="116"/>
        <v/>
      </c>
      <c r="G1254" s="14"/>
      <c r="H1254" s="15" t="str">
        <f t="shared" si="117"/>
        <v/>
      </c>
      <c r="I1254" s="23" t="str">
        <f t="shared" si="118"/>
        <v/>
      </c>
      <c r="J1254" s="13" t="str">
        <f t="shared" si="119"/>
        <v/>
      </c>
      <c r="K1254" s="24" t="str">
        <f>IF(B1254="","",TRIM(IF(COUNTIF('Registru borderouri'!$B$5:$B$504,B1254)=0,"Borderou inexistent în registru. ","")&amp;IF(AND(D1254&lt;&gt;"",E1254=""),"Cod necunoscut. ","")&amp;IF(N(G1254)&lt;=0,"Lipsește cantitatea. ","")&amp;IF(AND(J1254&lt;&gt;"",COUNTIF('Registru borderouri'!$B$5:$B$504,B1254)&gt;0),IF(J1254&lt;&gt;INDEX('Registru borderouri'!$H$5:$H$504,MATCH(B1254,'Registru borderouri'!$B$5:$B$504,0)),"Produs de alt tip decât borderoul. ",""),"")))</f>
        <v/>
      </c>
    </row>
    <row r="1255" spans="1:11" x14ac:dyDescent="0.2">
      <c r="A1255" s="1" t="str">
        <f t="shared" si="114"/>
        <v/>
      </c>
      <c r="B1255" s="21"/>
      <c r="C1255" s="22" t="str">
        <f>IF(B1255="","",COUNTIF(INDEX($B:$B,5):B1255,B1255))</f>
        <v/>
      </c>
      <c r="D1255" s="21"/>
      <c r="E1255" s="13" t="str">
        <f t="shared" si="115"/>
        <v/>
      </c>
      <c r="F1255" s="22" t="str">
        <f t="shared" si="116"/>
        <v/>
      </c>
      <c r="G1255" s="14"/>
      <c r="H1255" s="15" t="str">
        <f t="shared" si="117"/>
        <v/>
      </c>
      <c r="I1255" s="23" t="str">
        <f t="shared" si="118"/>
        <v/>
      </c>
      <c r="J1255" s="13" t="str">
        <f t="shared" si="119"/>
        <v/>
      </c>
      <c r="K1255" s="24" t="str">
        <f>IF(B1255="","",TRIM(IF(COUNTIF('Registru borderouri'!$B$5:$B$504,B1255)=0,"Borderou inexistent în registru. ","")&amp;IF(AND(D1255&lt;&gt;"",E1255=""),"Cod necunoscut. ","")&amp;IF(N(G1255)&lt;=0,"Lipsește cantitatea. ","")&amp;IF(AND(J1255&lt;&gt;"",COUNTIF('Registru borderouri'!$B$5:$B$504,B1255)&gt;0),IF(J1255&lt;&gt;INDEX('Registru borderouri'!$H$5:$H$504,MATCH(B1255,'Registru borderouri'!$B$5:$B$504,0)),"Produs de alt tip decât borderoul. ",""),"")))</f>
        <v/>
      </c>
    </row>
    <row r="1256" spans="1:11" x14ac:dyDescent="0.2">
      <c r="A1256" s="1" t="str">
        <f t="shared" si="114"/>
        <v/>
      </c>
      <c r="B1256" s="21"/>
      <c r="C1256" s="22" t="str">
        <f>IF(B1256="","",COUNTIF(INDEX($B:$B,5):B1256,B1256))</f>
        <v/>
      </c>
      <c r="D1256" s="21"/>
      <c r="E1256" s="13" t="str">
        <f t="shared" si="115"/>
        <v/>
      </c>
      <c r="F1256" s="22" t="str">
        <f t="shared" si="116"/>
        <v/>
      </c>
      <c r="G1256" s="14"/>
      <c r="H1256" s="15" t="str">
        <f t="shared" si="117"/>
        <v/>
      </c>
      <c r="I1256" s="23" t="str">
        <f t="shared" si="118"/>
        <v/>
      </c>
      <c r="J1256" s="13" t="str">
        <f t="shared" si="119"/>
        <v/>
      </c>
      <c r="K1256" s="24" t="str">
        <f>IF(B1256="","",TRIM(IF(COUNTIF('Registru borderouri'!$B$5:$B$504,B1256)=0,"Borderou inexistent în registru. ","")&amp;IF(AND(D1256&lt;&gt;"",E1256=""),"Cod necunoscut. ","")&amp;IF(N(G1256)&lt;=0,"Lipsește cantitatea. ","")&amp;IF(AND(J1256&lt;&gt;"",COUNTIF('Registru borderouri'!$B$5:$B$504,B1256)&gt;0),IF(J1256&lt;&gt;INDEX('Registru borderouri'!$H$5:$H$504,MATCH(B1256,'Registru borderouri'!$B$5:$B$504,0)),"Produs de alt tip decât borderoul. ",""),"")))</f>
        <v/>
      </c>
    </row>
    <row r="1257" spans="1:11" x14ac:dyDescent="0.2">
      <c r="A1257" s="1" t="str">
        <f t="shared" si="114"/>
        <v/>
      </c>
      <c r="B1257" s="21"/>
      <c r="C1257" s="22" t="str">
        <f>IF(B1257="","",COUNTIF(INDEX($B:$B,5):B1257,B1257))</f>
        <v/>
      </c>
      <c r="D1257" s="21"/>
      <c r="E1257" s="13" t="str">
        <f t="shared" si="115"/>
        <v/>
      </c>
      <c r="F1257" s="22" t="str">
        <f t="shared" si="116"/>
        <v/>
      </c>
      <c r="G1257" s="14"/>
      <c r="H1257" s="15" t="str">
        <f t="shared" si="117"/>
        <v/>
      </c>
      <c r="I1257" s="23" t="str">
        <f t="shared" si="118"/>
        <v/>
      </c>
      <c r="J1257" s="13" t="str">
        <f t="shared" si="119"/>
        <v/>
      </c>
      <c r="K1257" s="24" t="str">
        <f>IF(B1257="","",TRIM(IF(COUNTIF('Registru borderouri'!$B$5:$B$504,B1257)=0,"Borderou inexistent în registru. ","")&amp;IF(AND(D1257&lt;&gt;"",E1257=""),"Cod necunoscut. ","")&amp;IF(N(G1257)&lt;=0,"Lipsește cantitatea. ","")&amp;IF(AND(J1257&lt;&gt;"",COUNTIF('Registru borderouri'!$B$5:$B$504,B1257)&gt;0),IF(J1257&lt;&gt;INDEX('Registru borderouri'!$H$5:$H$504,MATCH(B1257,'Registru borderouri'!$B$5:$B$504,0)),"Produs de alt tip decât borderoul. ",""),"")))</f>
        <v/>
      </c>
    </row>
    <row r="1258" spans="1:11" x14ac:dyDescent="0.2">
      <c r="A1258" s="1" t="str">
        <f t="shared" si="114"/>
        <v/>
      </c>
      <c r="B1258" s="21"/>
      <c r="C1258" s="22" t="str">
        <f>IF(B1258="","",COUNTIF(INDEX($B:$B,5):B1258,B1258))</f>
        <v/>
      </c>
      <c r="D1258" s="21"/>
      <c r="E1258" s="13" t="str">
        <f t="shared" si="115"/>
        <v/>
      </c>
      <c r="F1258" s="22" t="str">
        <f t="shared" si="116"/>
        <v/>
      </c>
      <c r="G1258" s="14"/>
      <c r="H1258" s="15" t="str">
        <f t="shared" si="117"/>
        <v/>
      </c>
      <c r="I1258" s="23" t="str">
        <f t="shared" si="118"/>
        <v/>
      </c>
      <c r="J1258" s="13" t="str">
        <f t="shared" si="119"/>
        <v/>
      </c>
      <c r="K1258" s="24" t="str">
        <f>IF(B1258="","",TRIM(IF(COUNTIF('Registru borderouri'!$B$5:$B$504,B1258)=0,"Borderou inexistent în registru. ","")&amp;IF(AND(D1258&lt;&gt;"",E1258=""),"Cod necunoscut. ","")&amp;IF(N(G1258)&lt;=0,"Lipsește cantitatea. ","")&amp;IF(AND(J1258&lt;&gt;"",COUNTIF('Registru borderouri'!$B$5:$B$504,B1258)&gt;0),IF(J1258&lt;&gt;INDEX('Registru borderouri'!$H$5:$H$504,MATCH(B1258,'Registru borderouri'!$B$5:$B$504,0)),"Produs de alt tip decât borderoul. ",""),"")))</f>
        <v/>
      </c>
    </row>
    <row r="1259" spans="1:11" x14ac:dyDescent="0.2">
      <c r="A1259" s="1" t="str">
        <f t="shared" si="114"/>
        <v/>
      </c>
      <c r="B1259" s="21"/>
      <c r="C1259" s="22" t="str">
        <f>IF(B1259="","",COUNTIF(INDEX($B:$B,5):B1259,B1259))</f>
        <v/>
      </c>
      <c r="D1259" s="21"/>
      <c r="E1259" s="13" t="str">
        <f t="shared" si="115"/>
        <v/>
      </c>
      <c r="F1259" s="22" t="str">
        <f t="shared" si="116"/>
        <v/>
      </c>
      <c r="G1259" s="14"/>
      <c r="H1259" s="15" t="str">
        <f t="shared" si="117"/>
        <v/>
      </c>
      <c r="I1259" s="23" t="str">
        <f t="shared" si="118"/>
        <v/>
      </c>
      <c r="J1259" s="13" t="str">
        <f t="shared" si="119"/>
        <v/>
      </c>
      <c r="K1259" s="24" t="str">
        <f>IF(B1259="","",TRIM(IF(COUNTIF('Registru borderouri'!$B$5:$B$504,B1259)=0,"Borderou inexistent în registru. ","")&amp;IF(AND(D1259&lt;&gt;"",E1259=""),"Cod necunoscut. ","")&amp;IF(N(G1259)&lt;=0,"Lipsește cantitatea. ","")&amp;IF(AND(J1259&lt;&gt;"",COUNTIF('Registru borderouri'!$B$5:$B$504,B1259)&gt;0),IF(J1259&lt;&gt;INDEX('Registru borderouri'!$H$5:$H$504,MATCH(B1259,'Registru borderouri'!$B$5:$B$504,0)),"Produs de alt tip decât borderoul. ",""),"")))</f>
        <v/>
      </c>
    </row>
    <row r="1260" spans="1:11" x14ac:dyDescent="0.2">
      <c r="A1260" s="1" t="str">
        <f t="shared" si="114"/>
        <v/>
      </c>
      <c r="B1260" s="21"/>
      <c r="C1260" s="22" t="str">
        <f>IF(B1260="","",COUNTIF(INDEX($B:$B,5):B1260,B1260))</f>
        <v/>
      </c>
      <c r="D1260" s="21"/>
      <c r="E1260" s="13" t="str">
        <f t="shared" si="115"/>
        <v/>
      </c>
      <c r="F1260" s="22" t="str">
        <f t="shared" si="116"/>
        <v/>
      </c>
      <c r="G1260" s="14"/>
      <c r="H1260" s="15" t="str">
        <f t="shared" si="117"/>
        <v/>
      </c>
      <c r="I1260" s="23" t="str">
        <f t="shared" si="118"/>
        <v/>
      </c>
      <c r="J1260" s="13" t="str">
        <f t="shared" si="119"/>
        <v/>
      </c>
      <c r="K1260" s="24" t="str">
        <f>IF(B1260="","",TRIM(IF(COUNTIF('Registru borderouri'!$B$5:$B$504,B1260)=0,"Borderou inexistent în registru. ","")&amp;IF(AND(D1260&lt;&gt;"",E1260=""),"Cod necunoscut. ","")&amp;IF(N(G1260)&lt;=0,"Lipsește cantitatea. ","")&amp;IF(AND(J1260&lt;&gt;"",COUNTIF('Registru borderouri'!$B$5:$B$504,B1260)&gt;0),IF(J1260&lt;&gt;INDEX('Registru borderouri'!$H$5:$H$504,MATCH(B1260,'Registru borderouri'!$B$5:$B$504,0)),"Produs de alt tip decât borderoul. ",""),"")))</f>
        <v/>
      </c>
    </row>
    <row r="1261" spans="1:11" x14ac:dyDescent="0.2">
      <c r="A1261" s="1" t="str">
        <f t="shared" si="114"/>
        <v/>
      </c>
      <c r="B1261" s="21"/>
      <c r="C1261" s="22" t="str">
        <f>IF(B1261="","",COUNTIF(INDEX($B:$B,5):B1261,B1261))</f>
        <v/>
      </c>
      <c r="D1261" s="21"/>
      <c r="E1261" s="13" t="str">
        <f t="shared" si="115"/>
        <v/>
      </c>
      <c r="F1261" s="22" t="str">
        <f t="shared" si="116"/>
        <v/>
      </c>
      <c r="G1261" s="14"/>
      <c r="H1261" s="15" t="str">
        <f t="shared" si="117"/>
        <v/>
      </c>
      <c r="I1261" s="23" t="str">
        <f t="shared" si="118"/>
        <v/>
      </c>
      <c r="J1261" s="13" t="str">
        <f t="shared" si="119"/>
        <v/>
      </c>
      <c r="K1261" s="24" t="str">
        <f>IF(B1261="","",TRIM(IF(COUNTIF('Registru borderouri'!$B$5:$B$504,B1261)=0,"Borderou inexistent în registru. ","")&amp;IF(AND(D1261&lt;&gt;"",E1261=""),"Cod necunoscut. ","")&amp;IF(N(G1261)&lt;=0,"Lipsește cantitatea. ","")&amp;IF(AND(J1261&lt;&gt;"",COUNTIF('Registru borderouri'!$B$5:$B$504,B1261)&gt;0),IF(J1261&lt;&gt;INDEX('Registru borderouri'!$H$5:$H$504,MATCH(B1261,'Registru borderouri'!$B$5:$B$504,0)),"Produs de alt tip decât borderoul. ",""),"")))</f>
        <v/>
      </c>
    </row>
    <row r="1262" spans="1:11" x14ac:dyDescent="0.2">
      <c r="A1262" s="1" t="str">
        <f t="shared" si="114"/>
        <v/>
      </c>
      <c r="B1262" s="21"/>
      <c r="C1262" s="22" t="str">
        <f>IF(B1262="","",COUNTIF(INDEX($B:$B,5):B1262,B1262))</f>
        <v/>
      </c>
      <c r="D1262" s="21"/>
      <c r="E1262" s="13" t="str">
        <f t="shared" si="115"/>
        <v/>
      </c>
      <c r="F1262" s="22" t="str">
        <f t="shared" si="116"/>
        <v/>
      </c>
      <c r="G1262" s="14"/>
      <c r="H1262" s="15" t="str">
        <f t="shared" si="117"/>
        <v/>
      </c>
      <c r="I1262" s="23" t="str">
        <f t="shared" si="118"/>
        <v/>
      </c>
      <c r="J1262" s="13" t="str">
        <f t="shared" si="119"/>
        <v/>
      </c>
      <c r="K1262" s="24" t="str">
        <f>IF(B1262="","",TRIM(IF(COUNTIF('Registru borderouri'!$B$5:$B$504,B1262)=0,"Borderou inexistent în registru. ","")&amp;IF(AND(D1262&lt;&gt;"",E1262=""),"Cod necunoscut. ","")&amp;IF(N(G1262)&lt;=0,"Lipsește cantitatea. ","")&amp;IF(AND(J1262&lt;&gt;"",COUNTIF('Registru borderouri'!$B$5:$B$504,B1262)&gt;0),IF(J1262&lt;&gt;INDEX('Registru borderouri'!$H$5:$H$504,MATCH(B1262,'Registru borderouri'!$B$5:$B$504,0)),"Produs de alt tip decât borderoul. ",""),"")))</f>
        <v/>
      </c>
    </row>
    <row r="1263" spans="1:11" x14ac:dyDescent="0.2">
      <c r="A1263" s="1" t="str">
        <f t="shared" si="114"/>
        <v/>
      </c>
      <c r="B1263" s="21"/>
      <c r="C1263" s="22" t="str">
        <f>IF(B1263="","",COUNTIF(INDEX($B:$B,5):B1263,B1263))</f>
        <v/>
      </c>
      <c r="D1263" s="21"/>
      <c r="E1263" s="13" t="str">
        <f t="shared" si="115"/>
        <v/>
      </c>
      <c r="F1263" s="22" t="str">
        <f t="shared" si="116"/>
        <v/>
      </c>
      <c r="G1263" s="14"/>
      <c r="H1263" s="15" t="str">
        <f t="shared" si="117"/>
        <v/>
      </c>
      <c r="I1263" s="23" t="str">
        <f t="shared" si="118"/>
        <v/>
      </c>
      <c r="J1263" s="13" t="str">
        <f t="shared" si="119"/>
        <v/>
      </c>
      <c r="K1263" s="24" t="str">
        <f>IF(B1263="","",TRIM(IF(COUNTIF('Registru borderouri'!$B$5:$B$504,B1263)=0,"Borderou inexistent în registru. ","")&amp;IF(AND(D1263&lt;&gt;"",E1263=""),"Cod necunoscut. ","")&amp;IF(N(G1263)&lt;=0,"Lipsește cantitatea. ","")&amp;IF(AND(J1263&lt;&gt;"",COUNTIF('Registru borderouri'!$B$5:$B$504,B1263)&gt;0),IF(J1263&lt;&gt;INDEX('Registru borderouri'!$H$5:$H$504,MATCH(B1263,'Registru borderouri'!$B$5:$B$504,0)),"Produs de alt tip decât borderoul. ",""),"")))</f>
        <v/>
      </c>
    </row>
    <row r="1264" spans="1:11" x14ac:dyDescent="0.2">
      <c r="A1264" s="1" t="str">
        <f t="shared" si="114"/>
        <v/>
      </c>
      <c r="B1264" s="21"/>
      <c r="C1264" s="22" t="str">
        <f>IF(B1264="","",COUNTIF(INDEX($B:$B,5):B1264,B1264))</f>
        <v/>
      </c>
      <c r="D1264" s="21"/>
      <c r="E1264" s="13" t="str">
        <f t="shared" si="115"/>
        <v/>
      </c>
      <c r="F1264" s="22" t="str">
        <f t="shared" si="116"/>
        <v/>
      </c>
      <c r="G1264" s="14"/>
      <c r="H1264" s="15" t="str">
        <f t="shared" si="117"/>
        <v/>
      </c>
      <c r="I1264" s="23" t="str">
        <f t="shared" si="118"/>
        <v/>
      </c>
      <c r="J1264" s="13" t="str">
        <f t="shared" si="119"/>
        <v/>
      </c>
      <c r="K1264" s="24" t="str">
        <f>IF(B1264="","",TRIM(IF(COUNTIF('Registru borderouri'!$B$5:$B$504,B1264)=0,"Borderou inexistent în registru. ","")&amp;IF(AND(D1264&lt;&gt;"",E1264=""),"Cod necunoscut. ","")&amp;IF(N(G1264)&lt;=0,"Lipsește cantitatea. ","")&amp;IF(AND(J1264&lt;&gt;"",COUNTIF('Registru borderouri'!$B$5:$B$504,B1264)&gt;0),IF(J1264&lt;&gt;INDEX('Registru borderouri'!$H$5:$H$504,MATCH(B1264,'Registru borderouri'!$B$5:$B$504,0)),"Produs de alt tip decât borderoul. ",""),"")))</f>
        <v/>
      </c>
    </row>
    <row r="1265" spans="1:11" x14ac:dyDescent="0.2">
      <c r="A1265" s="1" t="str">
        <f t="shared" si="114"/>
        <v/>
      </c>
      <c r="B1265" s="21"/>
      <c r="C1265" s="22" t="str">
        <f>IF(B1265="","",COUNTIF(INDEX($B:$B,5):B1265,B1265))</f>
        <v/>
      </c>
      <c r="D1265" s="21"/>
      <c r="E1265" s="13" t="str">
        <f t="shared" si="115"/>
        <v/>
      </c>
      <c r="F1265" s="22" t="str">
        <f t="shared" si="116"/>
        <v/>
      </c>
      <c r="G1265" s="14"/>
      <c r="H1265" s="15" t="str">
        <f t="shared" si="117"/>
        <v/>
      </c>
      <c r="I1265" s="23" t="str">
        <f t="shared" si="118"/>
        <v/>
      </c>
      <c r="J1265" s="13" t="str">
        <f t="shared" si="119"/>
        <v/>
      </c>
      <c r="K1265" s="24" t="str">
        <f>IF(B1265="","",TRIM(IF(COUNTIF('Registru borderouri'!$B$5:$B$504,B1265)=0,"Borderou inexistent în registru. ","")&amp;IF(AND(D1265&lt;&gt;"",E1265=""),"Cod necunoscut. ","")&amp;IF(N(G1265)&lt;=0,"Lipsește cantitatea. ","")&amp;IF(AND(J1265&lt;&gt;"",COUNTIF('Registru borderouri'!$B$5:$B$504,B1265)&gt;0),IF(J1265&lt;&gt;INDEX('Registru borderouri'!$H$5:$H$504,MATCH(B1265,'Registru borderouri'!$B$5:$B$504,0)),"Produs de alt tip decât borderoul. ",""),"")))</f>
        <v/>
      </c>
    </row>
    <row r="1266" spans="1:11" x14ac:dyDescent="0.2">
      <c r="A1266" s="1" t="str">
        <f t="shared" si="114"/>
        <v/>
      </c>
      <c r="B1266" s="21"/>
      <c r="C1266" s="22" t="str">
        <f>IF(B1266="","",COUNTIF(INDEX($B:$B,5):B1266,B1266))</f>
        <v/>
      </c>
      <c r="D1266" s="21"/>
      <c r="E1266" s="13" t="str">
        <f t="shared" si="115"/>
        <v/>
      </c>
      <c r="F1266" s="22" t="str">
        <f t="shared" si="116"/>
        <v/>
      </c>
      <c r="G1266" s="14"/>
      <c r="H1266" s="15" t="str">
        <f t="shared" si="117"/>
        <v/>
      </c>
      <c r="I1266" s="23" t="str">
        <f t="shared" si="118"/>
        <v/>
      </c>
      <c r="J1266" s="13" t="str">
        <f t="shared" si="119"/>
        <v/>
      </c>
      <c r="K1266" s="24" t="str">
        <f>IF(B1266="","",TRIM(IF(COUNTIF('Registru borderouri'!$B$5:$B$504,B1266)=0,"Borderou inexistent în registru. ","")&amp;IF(AND(D1266&lt;&gt;"",E1266=""),"Cod necunoscut. ","")&amp;IF(N(G1266)&lt;=0,"Lipsește cantitatea. ","")&amp;IF(AND(J1266&lt;&gt;"",COUNTIF('Registru borderouri'!$B$5:$B$504,B1266)&gt;0),IF(J1266&lt;&gt;INDEX('Registru borderouri'!$H$5:$H$504,MATCH(B1266,'Registru borderouri'!$B$5:$B$504,0)),"Produs de alt tip decât borderoul. ",""),"")))</f>
        <v/>
      </c>
    </row>
    <row r="1267" spans="1:11" x14ac:dyDescent="0.2">
      <c r="A1267" s="1" t="str">
        <f t="shared" si="114"/>
        <v/>
      </c>
      <c r="B1267" s="21"/>
      <c r="C1267" s="22" t="str">
        <f>IF(B1267="","",COUNTIF(INDEX($B:$B,5):B1267,B1267))</f>
        <v/>
      </c>
      <c r="D1267" s="21"/>
      <c r="E1267" s="13" t="str">
        <f t="shared" si="115"/>
        <v/>
      </c>
      <c r="F1267" s="22" t="str">
        <f t="shared" si="116"/>
        <v/>
      </c>
      <c r="G1267" s="14"/>
      <c r="H1267" s="15" t="str">
        <f t="shared" si="117"/>
        <v/>
      </c>
      <c r="I1267" s="23" t="str">
        <f t="shared" si="118"/>
        <v/>
      </c>
      <c r="J1267" s="13" t="str">
        <f t="shared" si="119"/>
        <v/>
      </c>
      <c r="K1267" s="24" t="str">
        <f>IF(B1267="","",TRIM(IF(COUNTIF('Registru borderouri'!$B$5:$B$504,B1267)=0,"Borderou inexistent în registru. ","")&amp;IF(AND(D1267&lt;&gt;"",E1267=""),"Cod necunoscut. ","")&amp;IF(N(G1267)&lt;=0,"Lipsește cantitatea. ","")&amp;IF(AND(J1267&lt;&gt;"",COUNTIF('Registru borderouri'!$B$5:$B$504,B1267)&gt;0),IF(J1267&lt;&gt;INDEX('Registru borderouri'!$H$5:$H$504,MATCH(B1267,'Registru borderouri'!$B$5:$B$504,0)),"Produs de alt tip decât borderoul. ",""),"")))</f>
        <v/>
      </c>
    </row>
    <row r="1268" spans="1:11" x14ac:dyDescent="0.2">
      <c r="A1268" s="1" t="str">
        <f t="shared" si="114"/>
        <v/>
      </c>
      <c r="B1268" s="21"/>
      <c r="C1268" s="22" t="str">
        <f>IF(B1268="","",COUNTIF(INDEX($B:$B,5):B1268,B1268))</f>
        <v/>
      </c>
      <c r="D1268" s="21"/>
      <c r="E1268" s="13" t="str">
        <f t="shared" si="115"/>
        <v/>
      </c>
      <c r="F1268" s="22" t="str">
        <f t="shared" si="116"/>
        <v/>
      </c>
      <c r="G1268" s="14"/>
      <c r="H1268" s="15" t="str">
        <f t="shared" si="117"/>
        <v/>
      </c>
      <c r="I1268" s="23" t="str">
        <f t="shared" si="118"/>
        <v/>
      </c>
      <c r="J1268" s="13" t="str">
        <f t="shared" si="119"/>
        <v/>
      </c>
      <c r="K1268" s="24" t="str">
        <f>IF(B1268="","",TRIM(IF(COUNTIF('Registru borderouri'!$B$5:$B$504,B1268)=0,"Borderou inexistent în registru. ","")&amp;IF(AND(D1268&lt;&gt;"",E1268=""),"Cod necunoscut. ","")&amp;IF(N(G1268)&lt;=0,"Lipsește cantitatea. ","")&amp;IF(AND(J1268&lt;&gt;"",COUNTIF('Registru borderouri'!$B$5:$B$504,B1268)&gt;0),IF(J1268&lt;&gt;INDEX('Registru borderouri'!$H$5:$H$504,MATCH(B1268,'Registru borderouri'!$B$5:$B$504,0)),"Produs de alt tip decât borderoul. ",""),"")))</f>
        <v/>
      </c>
    </row>
    <row r="1269" spans="1:11" x14ac:dyDescent="0.2">
      <c r="A1269" s="1" t="str">
        <f t="shared" si="114"/>
        <v/>
      </c>
      <c r="B1269" s="21"/>
      <c r="C1269" s="22" t="str">
        <f>IF(B1269="","",COUNTIF(INDEX($B:$B,5):B1269,B1269))</f>
        <v/>
      </c>
      <c r="D1269" s="21"/>
      <c r="E1269" s="13" t="str">
        <f t="shared" si="115"/>
        <v/>
      </c>
      <c r="F1269" s="22" t="str">
        <f t="shared" si="116"/>
        <v/>
      </c>
      <c r="G1269" s="14"/>
      <c r="H1269" s="15" t="str">
        <f t="shared" si="117"/>
        <v/>
      </c>
      <c r="I1269" s="23" t="str">
        <f t="shared" si="118"/>
        <v/>
      </c>
      <c r="J1269" s="13" t="str">
        <f t="shared" si="119"/>
        <v/>
      </c>
      <c r="K1269" s="24" t="str">
        <f>IF(B1269="","",TRIM(IF(COUNTIF('Registru borderouri'!$B$5:$B$504,B1269)=0,"Borderou inexistent în registru. ","")&amp;IF(AND(D1269&lt;&gt;"",E1269=""),"Cod necunoscut. ","")&amp;IF(N(G1269)&lt;=0,"Lipsește cantitatea. ","")&amp;IF(AND(J1269&lt;&gt;"",COUNTIF('Registru borderouri'!$B$5:$B$504,B1269)&gt;0),IF(J1269&lt;&gt;INDEX('Registru borderouri'!$H$5:$H$504,MATCH(B1269,'Registru borderouri'!$B$5:$B$504,0)),"Produs de alt tip decât borderoul. ",""),"")))</f>
        <v/>
      </c>
    </row>
    <row r="1270" spans="1:11" x14ac:dyDescent="0.2">
      <c r="A1270" s="1" t="str">
        <f t="shared" si="114"/>
        <v/>
      </c>
      <c r="B1270" s="21"/>
      <c r="C1270" s="22" t="str">
        <f>IF(B1270="","",COUNTIF(INDEX($B:$B,5):B1270,B1270))</f>
        <v/>
      </c>
      <c r="D1270" s="21"/>
      <c r="E1270" s="13" t="str">
        <f t="shared" si="115"/>
        <v/>
      </c>
      <c r="F1270" s="22" t="str">
        <f t="shared" si="116"/>
        <v/>
      </c>
      <c r="G1270" s="14"/>
      <c r="H1270" s="15" t="str">
        <f t="shared" si="117"/>
        <v/>
      </c>
      <c r="I1270" s="23" t="str">
        <f t="shared" si="118"/>
        <v/>
      </c>
      <c r="J1270" s="13" t="str">
        <f t="shared" si="119"/>
        <v/>
      </c>
      <c r="K1270" s="24" t="str">
        <f>IF(B1270="","",TRIM(IF(COUNTIF('Registru borderouri'!$B$5:$B$504,B1270)=0,"Borderou inexistent în registru. ","")&amp;IF(AND(D1270&lt;&gt;"",E1270=""),"Cod necunoscut. ","")&amp;IF(N(G1270)&lt;=0,"Lipsește cantitatea. ","")&amp;IF(AND(J1270&lt;&gt;"",COUNTIF('Registru borderouri'!$B$5:$B$504,B1270)&gt;0),IF(J1270&lt;&gt;INDEX('Registru borderouri'!$H$5:$H$504,MATCH(B1270,'Registru borderouri'!$B$5:$B$504,0)),"Produs de alt tip decât borderoul. ",""),"")))</f>
        <v/>
      </c>
    </row>
    <row r="1271" spans="1:11" x14ac:dyDescent="0.2">
      <c r="A1271" s="1" t="str">
        <f t="shared" si="114"/>
        <v/>
      </c>
      <c r="B1271" s="21"/>
      <c r="C1271" s="22" t="str">
        <f>IF(B1271="","",COUNTIF(INDEX($B:$B,5):B1271,B1271))</f>
        <v/>
      </c>
      <c r="D1271" s="21"/>
      <c r="E1271" s="13" t="str">
        <f t="shared" si="115"/>
        <v/>
      </c>
      <c r="F1271" s="22" t="str">
        <f t="shared" si="116"/>
        <v/>
      </c>
      <c r="G1271" s="14"/>
      <c r="H1271" s="15" t="str">
        <f t="shared" si="117"/>
        <v/>
      </c>
      <c r="I1271" s="23" t="str">
        <f t="shared" si="118"/>
        <v/>
      </c>
      <c r="J1271" s="13" t="str">
        <f t="shared" si="119"/>
        <v/>
      </c>
      <c r="K1271" s="24" t="str">
        <f>IF(B1271="","",TRIM(IF(COUNTIF('Registru borderouri'!$B$5:$B$504,B1271)=0,"Borderou inexistent în registru. ","")&amp;IF(AND(D1271&lt;&gt;"",E1271=""),"Cod necunoscut. ","")&amp;IF(N(G1271)&lt;=0,"Lipsește cantitatea. ","")&amp;IF(AND(J1271&lt;&gt;"",COUNTIF('Registru borderouri'!$B$5:$B$504,B1271)&gt;0),IF(J1271&lt;&gt;INDEX('Registru borderouri'!$H$5:$H$504,MATCH(B1271,'Registru borderouri'!$B$5:$B$504,0)),"Produs de alt tip decât borderoul. ",""),"")))</f>
        <v/>
      </c>
    </row>
    <row r="1272" spans="1:11" x14ac:dyDescent="0.2">
      <c r="A1272" s="1" t="str">
        <f t="shared" si="114"/>
        <v/>
      </c>
      <c r="B1272" s="21"/>
      <c r="C1272" s="22" t="str">
        <f>IF(B1272="","",COUNTIF(INDEX($B:$B,5):B1272,B1272))</f>
        <v/>
      </c>
      <c r="D1272" s="21"/>
      <c r="E1272" s="13" t="str">
        <f t="shared" si="115"/>
        <v/>
      </c>
      <c r="F1272" s="22" t="str">
        <f t="shared" si="116"/>
        <v/>
      </c>
      <c r="G1272" s="14"/>
      <c r="H1272" s="15" t="str">
        <f t="shared" si="117"/>
        <v/>
      </c>
      <c r="I1272" s="23" t="str">
        <f t="shared" si="118"/>
        <v/>
      </c>
      <c r="J1272" s="13" t="str">
        <f t="shared" si="119"/>
        <v/>
      </c>
      <c r="K1272" s="24" t="str">
        <f>IF(B1272="","",TRIM(IF(COUNTIF('Registru borderouri'!$B$5:$B$504,B1272)=0,"Borderou inexistent în registru. ","")&amp;IF(AND(D1272&lt;&gt;"",E1272=""),"Cod necunoscut. ","")&amp;IF(N(G1272)&lt;=0,"Lipsește cantitatea. ","")&amp;IF(AND(J1272&lt;&gt;"",COUNTIF('Registru borderouri'!$B$5:$B$504,B1272)&gt;0),IF(J1272&lt;&gt;INDEX('Registru borderouri'!$H$5:$H$504,MATCH(B1272,'Registru borderouri'!$B$5:$B$504,0)),"Produs de alt tip decât borderoul. ",""),"")))</f>
        <v/>
      </c>
    </row>
    <row r="1273" spans="1:11" x14ac:dyDescent="0.2">
      <c r="A1273" s="1" t="str">
        <f t="shared" si="114"/>
        <v/>
      </c>
      <c r="B1273" s="21"/>
      <c r="C1273" s="22" t="str">
        <f>IF(B1273="","",COUNTIF(INDEX($B:$B,5):B1273,B1273))</f>
        <v/>
      </c>
      <c r="D1273" s="21"/>
      <c r="E1273" s="13" t="str">
        <f t="shared" si="115"/>
        <v/>
      </c>
      <c r="F1273" s="22" t="str">
        <f t="shared" si="116"/>
        <v/>
      </c>
      <c r="G1273" s="14"/>
      <c r="H1273" s="15" t="str">
        <f t="shared" si="117"/>
        <v/>
      </c>
      <c r="I1273" s="23" t="str">
        <f t="shared" si="118"/>
        <v/>
      </c>
      <c r="J1273" s="13" t="str">
        <f t="shared" si="119"/>
        <v/>
      </c>
      <c r="K1273" s="24" t="str">
        <f>IF(B1273="","",TRIM(IF(COUNTIF('Registru borderouri'!$B$5:$B$504,B1273)=0,"Borderou inexistent în registru. ","")&amp;IF(AND(D1273&lt;&gt;"",E1273=""),"Cod necunoscut. ","")&amp;IF(N(G1273)&lt;=0,"Lipsește cantitatea. ","")&amp;IF(AND(J1273&lt;&gt;"",COUNTIF('Registru borderouri'!$B$5:$B$504,B1273)&gt;0),IF(J1273&lt;&gt;INDEX('Registru borderouri'!$H$5:$H$504,MATCH(B1273,'Registru borderouri'!$B$5:$B$504,0)),"Produs de alt tip decât borderoul. ",""),"")))</f>
        <v/>
      </c>
    </row>
    <row r="1274" spans="1:11" x14ac:dyDescent="0.2">
      <c r="A1274" s="1" t="str">
        <f t="shared" si="114"/>
        <v/>
      </c>
      <c r="B1274" s="21"/>
      <c r="C1274" s="22" t="str">
        <f>IF(B1274="","",COUNTIF(INDEX($B:$B,5):B1274,B1274))</f>
        <v/>
      </c>
      <c r="D1274" s="21"/>
      <c r="E1274" s="13" t="str">
        <f t="shared" si="115"/>
        <v/>
      </c>
      <c r="F1274" s="22" t="str">
        <f t="shared" si="116"/>
        <v/>
      </c>
      <c r="G1274" s="14"/>
      <c r="H1274" s="15" t="str">
        <f t="shared" si="117"/>
        <v/>
      </c>
      <c r="I1274" s="23" t="str">
        <f t="shared" si="118"/>
        <v/>
      </c>
      <c r="J1274" s="13" t="str">
        <f t="shared" si="119"/>
        <v/>
      </c>
      <c r="K1274" s="24" t="str">
        <f>IF(B1274="","",TRIM(IF(COUNTIF('Registru borderouri'!$B$5:$B$504,B1274)=0,"Borderou inexistent în registru. ","")&amp;IF(AND(D1274&lt;&gt;"",E1274=""),"Cod necunoscut. ","")&amp;IF(N(G1274)&lt;=0,"Lipsește cantitatea. ","")&amp;IF(AND(J1274&lt;&gt;"",COUNTIF('Registru borderouri'!$B$5:$B$504,B1274)&gt;0),IF(J1274&lt;&gt;INDEX('Registru borderouri'!$H$5:$H$504,MATCH(B1274,'Registru borderouri'!$B$5:$B$504,0)),"Produs de alt tip decât borderoul. ",""),"")))</f>
        <v/>
      </c>
    </row>
    <row r="1275" spans="1:11" x14ac:dyDescent="0.2">
      <c r="A1275" s="1" t="str">
        <f t="shared" si="114"/>
        <v/>
      </c>
      <c r="B1275" s="21"/>
      <c r="C1275" s="22" t="str">
        <f>IF(B1275="","",COUNTIF(INDEX($B:$B,5):B1275,B1275))</f>
        <v/>
      </c>
      <c r="D1275" s="21"/>
      <c r="E1275" s="13" t="str">
        <f t="shared" si="115"/>
        <v/>
      </c>
      <c r="F1275" s="22" t="str">
        <f t="shared" si="116"/>
        <v/>
      </c>
      <c r="G1275" s="14"/>
      <c r="H1275" s="15" t="str">
        <f t="shared" si="117"/>
        <v/>
      </c>
      <c r="I1275" s="23" t="str">
        <f t="shared" si="118"/>
        <v/>
      </c>
      <c r="J1275" s="13" t="str">
        <f t="shared" si="119"/>
        <v/>
      </c>
      <c r="K1275" s="24" t="str">
        <f>IF(B1275="","",TRIM(IF(COUNTIF('Registru borderouri'!$B$5:$B$504,B1275)=0,"Borderou inexistent în registru. ","")&amp;IF(AND(D1275&lt;&gt;"",E1275=""),"Cod necunoscut. ","")&amp;IF(N(G1275)&lt;=0,"Lipsește cantitatea. ","")&amp;IF(AND(J1275&lt;&gt;"",COUNTIF('Registru borderouri'!$B$5:$B$504,B1275)&gt;0),IF(J1275&lt;&gt;INDEX('Registru borderouri'!$H$5:$H$504,MATCH(B1275,'Registru borderouri'!$B$5:$B$504,0)),"Produs de alt tip decât borderoul. ",""),"")))</f>
        <v/>
      </c>
    </row>
    <row r="1276" spans="1:11" x14ac:dyDescent="0.2">
      <c r="A1276" s="1" t="str">
        <f t="shared" si="114"/>
        <v/>
      </c>
      <c r="B1276" s="21"/>
      <c r="C1276" s="22" t="str">
        <f>IF(B1276="","",COUNTIF(INDEX($B:$B,5):B1276,B1276))</f>
        <v/>
      </c>
      <c r="D1276" s="21"/>
      <c r="E1276" s="13" t="str">
        <f t="shared" si="115"/>
        <v/>
      </c>
      <c r="F1276" s="22" t="str">
        <f t="shared" si="116"/>
        <v/>
      </c>
      <c r="G1276" s="14"/>
      <c r="H1276" s="15" t="str">
        <f t="shared" si="117"/>
        <v/>
      </c>
      <c r="I1276" s="23" t="str">
        <f t="shared" si="118"/>
        <v/>
      </c>
      <c r="J1276" s="13" t="str">
        <f t="shared" si="119"/>
        <v/>
      </c>
      <c r="K1276" s="24" t="str">
        <f>IF(B1276="","",TRIM(IF(COUNTIF('Registru borderouri'!$B$5:$B$504,B1276)=0,"Borderou inexistent în registru. ","")&amp;IF(AND(D1276&lt;&gt;"",E1276=""),"Cod necunoscut. ","")&amp;IF(N(G1276)&lt;=0,"Lipsește cantitatea. ","")&amp;IF(AND(J1276&lt;&gt;"",COUNTIF('Registru borderouri'!$B$5:$B$504,B1276)&gt;0),IF(J1276&lt;&gt;INDEX('Registru borderouri'!$H$5:$H$504,MATCH(B1276,'Registru borderouri'!$B$5:$B$504,0)),"Produs de alt tip decât borderoul. ",""),"")))</f>
        <v/>
      </c>
    </row>
    <row r="1277" spans="1:11" x14ac:dyDescent="0.2">
      <c r="A1277" s="1" t="str">
        <f t="shared" si="114"/>
        <v/>
      </c>
      <c r="B1277" s="21"/>
      <c r="C1277" s="22" t="str">
        <f>IF(B1277="","",COUNTIF(INDEX($B:$B,5):B1277,B1277))</f>
        <v/>
      </c>
      <c r="D1277" s="21"/>
      <c r="E1277" s="13" t="str">
        <f t="shared" si="115"/>
        <v/>
      </c>
      <c r="F1277" s="22" t="str">
        <f t="shared" si="116"/>
        <v/>
      </c>
      <c r="G1277" s="14"/>
      <c r="H1277" s="15" t="str">
        <f t="shared" si="117"/>
        <v/>
      </c>
      <c r="I1277" s="23" t="str">
        <f t="shared" si="118"/>
        <v/>
      </c>
      <c r="J1277" s="13" t="str">
        <f t="shared" si="119"/>
        <v/>
      </c>
      <c r="K1277" s="24" t="str">
        <f>IF(B1277="","",TRIM(IF(COUNTIF('Registru borderouri'!$B$5:$B$504,B1277)=0,"Borderou inexistent în registru. ","")&amp;IF(AND(D1277&lt;&gt;"",E1277=""),"Cod necunoscut. ","")&amp;IF(N(G1277)&lt;=0,"Lipsește cantitatea. ","")&amp;IF(AND(J1277&lt;&gt;"",COUNTIF('Registru borderouri'!$B$5:$B$504,B1277)&gt;0),IF(J1277&lt;&gt;INDEX('Registru borderouri'!$H$5:$H$504,MATCH(B1277,'Registru borderouri'!$B$5:$B$504,0)),"Produs de alt tip decât borderoul. ",""),"")))</f>
        <v/>
      </c>
    </row>
    <row r="1278" spans="1:11" x14ac:dyDescent="0.2">
      <c r="A1278" s="1" t="str">
        <f t="shared" si="114"/>
        <v/>
      </c>
      <c r="B1278" s="21"/>
      <c r="C1278" s="22" t="str">
        <f>IF(B1278="","",COUNTIF(INDEX($B:$B,5):B1278,B1278))</f>
        <v/>
      </c>
      <c r="D1278" s="21"/>
      <c r="E1278" s="13" t="str">
        <f t="shared" si="115"/>
        <v/>
      </c>
      <c r="F1278" s="22" t="str">
        <f t="shared" si="116"/>
        <v/>
      </c>
      <c r="G1278" s="14"/>
      <c r="H1278" s="15" t="str">
        <f t="shared" si="117"/>
        <v/>
      </c>
      <c r="I1278" s="23" t="str">
        <f t="shared" si="118"/>
        <v/>
      </c>
      <c r="J1278" s="13" t="str">
        <f t="shared" si="119"/>
        <v/>
      </c>
      <c r="K1278" s="24" t="str">
        <f>IF(B1278="","",TRIM(IF(COUNTIF('Registru borderouri'!$B$5:$B$504,B1278)=0,"Borderou inexistent în registru. ","")&amp;IF(AND(D1278&lt;&gt;"",E1278=""),"Cod necunoscut. ","")&amp;IF(N(G1278)&lt;=0,"Lipsește cantitatea. ","")&amp;IF(AND(J1278&lt;&gt;"",COUNTIF('Registru borderouri'!$B$5:$B$504,B1278)&gt;0),IF(J1278&lt;&gt;INDEX('Registru borderouri'!$H$5:$H$504,MATCH(B1278,'Registru borderouri'!$B$5:$B$504,0)),"Produs de alt tip decât borderoul. ",""),"")))</f>
        <v/>
      </c>
    </row>
    <row r="1279" spans="1:11" x14ac:dyDescent="0.2">
      <c r="A1279" s="1" t="str">
        <f t="shared" si="114"/>
        <v/>
      </c>
      <c r="B1279" s="21"/>
      <c r="C1279" s="22" t="str">
        <f>IF(B1279="","",COUNTIF(INDEX($B:$B,5):B1279,B1279))</f>
        <v/>
      </c>
      <c r="D1279" s="21"/>
      <c r="E1279" s="13" t="str">
        <f t="shared" si="115"/>
        <v/>
      </c>
      <c r="F1279" s="22" t="str">
        <f t="shared" si="116"/>
        <v/>
      </c>
      <c r="G1279" s="14"/>
      <c r="H1279" s="15" t="str">
        <f t="shared" si="117"/>
        <v/>
      </c>
      <c r="I1279" s="23" t="str">
        <f t="shared" si="118"/>
        <v/>
      </c>
      <c r="J1279" s="13" t="str">
        <f t="shared" si="119"/>
        <v/>
      </c>
      <c r="K1279" s="24" t="str">
        <f>IF(B1279="","",TRIM(IF(COUNTIF('Registru borderouri'!$B$5:$B$504,B1279)=0,"Borderou inexistent în registru. ","")&amp;IF(AND(D1279&lt;&gt;"",E1279=""),"Cod necunoscut. ","")&amp;IF(N(G1279)&lt;=0,"Lipsește cantitatea. ","")&amp;IF(AND(J1279&lt;&gt;"",COUNTIF('Registru borderouri'!$B$5:$B$504,B1279)&gt;0),IF(J1279&lt;&gt;INDEX('Registru borderouri'!$H$5:$H$504,MATCH(B1279,'Registru borderouri'!$B$5:$B$504,0)),"Produs de alt tip decât borderoul. ",""),"")))</f>
        <v/>
      </c>
    </row>
    <row r="1280" spans="1:11" x14ac:dyDescent="0.2">
      <c r="A1280" s="1" t="str">
        <f t="shared" si="114"/>
        <v/>
      </c>
      <c r="B1280" s="21"/>
      <c r="C1280" s="22" t="str">
        <f>IF(B1280="","",COUNTIF(INDEX($B:$B,5):B1280,B1280))</f>
        <v/>
      </c>
      <c r="D1280" s="21"/>
      <c r="E1280" s="13" t="str">
        <f t="shared" si="115"/>
        <v/>
      </c>
      <c r="F1280" s="22" t="str">
        <f t="shared" si="116"/>
        <v/>
      </c>
      <c r="G1280" s="14"/>
      <c r="H1280" s="15" t="str">
        <f t="shared" si="117"/>
        <v/>
      </c>
      <c r="I1280" s="23" t="str">
        <f t="shared" si="118"/>
        <v/>
      </c>
      <c r="J1280" s="13" t="str">
        <f t="shared" si="119"/>
        <v/>
      </c>
      <c r="K1280" s="24" t="str">
        <f>IF(B1280="","",TRIM(IF(COUNTIF('Registru borderouri'!$B$5:$B$504,B1280)=0,"Borderou inexistent în registru. ","")&amp;IF(AND(D1280&lt;&gt;"",E1280=""),"Cod necunoscut. ","")&amp;IF(N(G1280)&lt;=0,"Lipsește cantitatea. ","")&amp;IF(AND(J1280&lt;&gt;"",COUNTIF('Registru borderouri'!$B$5:$B$504,B1280)&gt;0),IF(J1280&lt;&gt;INDEX('Registru borderouri'!$H$5:$H$504,MATCH(B1280,'Registru borderouri'!$B$5:$B$504,0)),"Produs de alt tip decât borderoul. ",""),"")))</f>
        <v/>
      </c>
    </row>
    <row r="1281" spans="1:11" x14ac:dyDescent="0.2">
      <c r="A1281" s="1" t="str">
        <f t="shared" si="114"/>
        <v/>
      </c>
      <c r="B1281" s="21"/>
      <c r="C1281" s="22" t="str">
        <f>IF(B1281="","",COUNTIF(INDEX($B:$B,5):B1281,B1281))</f>
        <v/>
      </c>
      <c r="D1281" s="21"/>
      <c r="E1281" s="13" t="str">
        <f t="shared" si="115"/>
        <v/>
      </c>
      <c r="F1281" s="22" t="str">
        <f t="shared" si="116"/>
        <v/>
      </c>
      <c r="G1281" s="14"/>
      <c r="H1281" s="15" t="str">
        <f t="shared" si="117"/>
        <v/>
      </c>
      <c r="I1281" s="23" t="str">
        <f t="shared" si="118"/>
        <v/>
      </c>
      <c r="J1281" s="13" t="str">
        <f t="shared" si="119"/>
        <v/>
      </c>
      <c r="K1281" s="24" t="str">
        <f>IF(B1281="","",TRIM(IF(COUNTIF('Registru borderouri'!$B$5:$B$504,B1281)=0,"Borderou inexistent în registru. ","")&amp;IF(AND(D1281&lt;&gt;"",E1281=""),"Cod necunoscut. ","")&amp;IF(N(G1281)&lt;=0,"Lipsește cantitatea. ","")&amp;IF(AND(J1281&lt;&gt;"",COUNTIF('Registru borderouri'!$B$5:$B$504,B1281)&gt;0),IF(J1281&lt;&gt;INDEX('Registru borderouri'!$H$5:$H$504,MATCH(B1281,'Registru borderouri'!$B$5:$B$504,0)),"Produs de alt tip decât borderoul. ",""),"")))</f>
        <v/>
      </c>
    </row>
    <row r="1282" spans="1:11" x14ac:dyDescent="0.2">
      <c r="A1282" s="1" t="str">
        <f t="shared" si="114"/>
        <v/>
      </c>
      <c r="B1282" s="21"/>
      <c r="C1282" s="22" t="str">
        <f>IF(B1282="","",COUNTIF(INDEX($B:$B,5):B1282,B1282))</f>
        <v/>
      </c>
      <c r="D1282" s="21"/>
      <c r="E1282" s="13" t="str">
        <f t="shared" si="115"/>
        <v/>
      </c>
      <c r="F1282" s="22" t="str">
        <f t="shared" si="116"/>
        <v/>
      </c>
      <c r="G1282" s="14"/>
      <c r="H1282" s="15" t="str">
        <f t="shared" si="117"/>
        <v/>
      </c>
      <c r="I1282" s="23" t="str">
        <f t="shared" si="118"/>
        <v/>
      </c>
      <c r="J1282" s="13" t="str">
        <f t="shared" si="119"/>
        <v/>
      </c>
      <c r="K1282" s="24" t="str">
        <f>IF(B1282="","",TRIM(IF(COUNTIF('Registru borderouri'!$B$5:$B$504,B1282)=0,"Borderou inexistent în registru. ","")&amp;IF(AND(D1282&lt;&gt;"",E1282=""),"Cod necunoscut. ","")&amp;IF(N(G1282)&lt;=0,"Lipsește cantitatea. ","")&amp;IF(AND(J1282&lt;&gt;"",COUNTIF('Registru borderouri'!$B$5:$B$504,B1282)&gt;0),IF(J1282&lt;&gt;INDEX('Registru borderouri'!$H$5:$H$504,MATCH(B1282,'Registru borderouri'!$B$5:$B$504,0)),"Produs de alt tip decât borderoul. ",""),"")))</f>
        <v/>
      </c>
    </row>
    <row r="1283" spans="1:11" x14ac:dyDescent="0.2">
      <c r="A1283" s="1" t="str">
        <f t="shared" si="114"/>
        <v/>
      </c>
      <c r="B1283" s="21"/>
      <c r="C1283" s="22" t="str">
        <f>IF(B1283="","",COUNTIF(INDEX($B:$B,5):B1283,B1283))</f>
        <v/>
      </c>
      <c r="D1283" s="21"/>
      <c r="E1283" s="13" t="str">
        <f t="shared" si="115"/>
        <v/>
      </c>
      <c r="F1283" s="22" t="str">
        <f t="shared" si="116"/>
        <v/>
      </c>
      <c r="G1283" s="14"/>
      <c r="H1283" s="15" t="str">
        <f t="shared" si="117"/>
        <v/>
      </c>
      <c r="I1283" s="23" t="str">
        <f t="shared" si="118"/>
        <v/>
      </c>
      <c r="J1283" s="13" t="str">
        <f t="shared" si="119"/>
        <v/>
      </c>
      <c r="K1283" s="24" t="str">
        <f>IF(B1283="","",TRIM(IF(COUNTIF('Registru borderouri'!$B$5:$B$504,B1283)=0,"Borderou inexistent în registru. ","")&amp;IF(AND(D1283&lt;&gt;"",E1283=""),"Cod necunoscut. ","")&amp;IF(N(G1283)&lt;=0,"Lipsește cantitatea. ","")&amp;IF(AND(J1283&lt;&gt;"",COUNTIF('Registru borderouri'!$B$5:$B$504,B1283)&gt;0),IF(J1283&lt;&gt;INDEX('Registru borderouri'!$H$5:$H$504,MATCH(B1283,'Registru borderouri'!$B$5:$B$504,0)),"Produs de alt tip decât borderoul. ",""),"")))</f>
        <v/>
      </c>
    </row>
    <row r="1284" spans="1:11" x14ac:dyDescent="0.2">
      <c r="A1284" s="1" t="str">
        <f t="shared" si="114"/>
        <v/>
      </c>
      <c r="B1284" s="21"/>
      <c r="C1284" s="22" t="str">
        <f>IF(B1284="","",COUNTIF(INDEX($B:$B,5):B1284,B1284))</f>
        <v/>
      </c>
      <c r="D1284" s="21"/>
      <c r="E1284" s="13" t="str">
        <f t="shared" si="115"/>
        <v/>
      </c>
      <c r="F1284" s="22" t="str">
        <f t="shared" si="116"/>
        <v/>
      </c>
      <c r="G1284" s="14"/>
      <c r="H1284" s="15" t="str">
        <f t="shared" si="117"/>
        <v/>
      </c>
      <c r="I1284" s="23" t="str">
        <f t="shared" si="118"/>
        <v/>
      </c>
      <c r="J1284" s="13" t="str">
        <f t="shared" si="119"/>
        <v/>
      </c>
      <c r="K1284" s="24" t="str">
        <f>IF(B1284="","",TRIM(IF(COUNTIF('Registru borderouri'!$B$5:$B$504,B1284)=0,"Borderou inexistent în registru. ","")&amp;IF(AND(D1284&lt;&gt;"",E1284=""),"Cod necunoscut. ","")&amp;IF(N(G1284)&lt;=0,"Lipsește cantitatea. ","")&amp;IF(AND(J1284&lt;&gt;"",COUNTIF('Registru borderouri'!$B$5:$B$504,B1284)&gt;0),IF(J1284&lt;&gt;INDEX('Registru borderouri'!$H$5:$H$504,MATCH(B1284,'Registru borderouri'!$B$5:$B$504,0)),"Produs de alt tip decât borderoul. ",""),"")))</f>
        <v/>
      </c>
    </row>
    <row r="1285" spans="1:11" x14ac:dyDescent="0.2">
      <c r="A1285" s="1" t="str">
        <f t="shared" ref="A1285:A1348" si="120">IF(B1285="","",B1285&amp;"|"&amp;C1285)</f>
        <v/>
      </c>
      <c r="B1285" s="21"/>
      <c r="C1285" s="22" t="str">
        <f>IF(B1285="","",COUNTIF(INDEX($B:$B,5):B1285,B1285))</f>
        <v/>
      </c>
      <c r="D1285" s="21"/>
      <c r="E1285" s="13" t="str">
        <f t="shared" ref="E1285:E1348" si="121">IF(D1285="","",IFERROR(VLOOKUP(D1285,Catalog,2,FALSE),""))</f>
        <v/>
      </c>
      <c r="F1285" s="22" t="str">
        <f t="shared" ref="F1285:F1348" si="122">IF(D1285="","",IFERROR(VLOOKUP(D1285,Catalog,3,FALSE),""))</f>
        <v/>
      </c>
      <c r="G1285" s="14"/>
      <c r="H1285" s="15" t="str">
        <f t="shared" ref="H1285:H1348" si="123">IF(D1285="","",IFERROR(VLOOKUP(D1285,Catalog,4,FALSE),""))</f>
        <v/>
      </c>
      <c r="I1285" s="23" t="str">
        <f t="shared" ref="I1285:I1348" si="124">IF(OR(N(G1285)=0,N(H1285)=0),"",ROUND(G1285*H1285,2))</f>
        <v/>
      </c>
      <c r="J1285" s="13" t="str">
        <f t="shared" ref="J1285:J1348" si="125">IF(D1285="","",IFERROR(VLOOKUP(D1285,Catalog,5,FALSE),""))</f>
        <v/>
      </c>
      <c r="K1285" s="24" t="str">
        <f>IF(B1285="","",TRIM(IF(COUNTIF('Registru borderouri'!$B$5:$B$504,B1285)=0,"Borderou inexistent în registru. ","")&amp;IF(AND(D1285&lt;&gt;"",E1285=""),"Cod necunoscut. ","")&amp;IF(N(G1285)&lt;=0,"Lipsește cantitatea. ","")&amp;IF(AND(J1285&lt;&gt;"",COUNTIF('Registru borderouri'!$B$5:$B$504,B1285)&gt;0),IF(J1285&lt;&gt;INDEX('Registru borderouri'!$H$5:$H$504,MATCH(B1285,'Registru borderouri'!$B$5:$B$504,0)),"Produs de alt tip decât borderoul. ",""),"")))</f>
        <v/>
      </c>
    </row>
    <row r="1286" spans="1:11" x14ac:dyDescent="0.2">
      <c r="A1286" s="1" t="str">
        <f t="shared" si="120"/>
        <v/>
      </c>
      <c r="B1286" s="21"/>
      <c r="C1286" s="22" t="str">
        <f>IF(B1286="","",COUNTIF(INDEX($B:$B,5):B1286,B1286))</f>
        <v/>
      </c>
      <c r="D1286" s="21"/>
      <c r="E1286" s="13" t="str">
        <f t="shared" si="121"/>
        <v/>
      </c>
      <c r="F1286" s="22" t="str">
        <f t="shared" si="122"/>
        <v/>
      </c>
      <c r="G1286" s="14"/>
      <c r="H1286" s="15" t="str">
        <f t="shared" si="123"/>
        <v/>
      </c>
      <c r="I1286" s="23" t="str">
        <f t="shared" si="124"/>
        <v/>
      </c>
      <c r="J1286" s="13" t="str">
        <f t="shared" si="125"/>
        <v/>
      </c>
      <c r="K1286" s="24" t="str">
        <f>IF(B1286="","",TRIM(IF(COUNTIF('Registru borderouri'!$B$5:$B$504,B1286)=0,"Borderou inexistent în registru. ","")&amp;IF(AND(D1286&lt;&gt;"",E1286=""),"Cod necunoscut. ","")&amp;IF(N(G1286)&lt;=0,"Lipsește cantitatea. ","")&amp;IF(AND(J1286&lt;&gt;"",COUNTIF('Registru borderouri'!$B$5:$B$504,B1286)&gt;0),IF(J1286&lt;&gt;INDEX('Registru borderouri'!$H$5:$H$504,MATCH(B1286,'Registru borderouri'!$B$5:$B$504,0)),"Produs de alt tip decât borderoul. ",""),"")))</f>
        <v/>
      </c>
    </row>
    <row r="1287" spans="1:11" x14ac:dyDescent="0.2">
      <c r="A1287" s="1" t="str">
        <f t="shared" si="120"/>
        <v/>
      </c>
      <c r="B1287" s="21"/>
      <c r="C1287" s="22" t="str">
        <f>IF(B1287="","",COUNTIF(INDEX($B:$B,5):B1287,B1287))</f>
        <v/>
      </c>
      <c r="D1287" s="21"/>
      <c r="E1287" s="13" t="str">
        <f t="shared" si="121"/>
        <v/>
      </c>
      <c r="F1287" s="22" t="str">
        <f t="shared" si="122"/>
        <v/>
      </c>
      <c r="G1287" s="14"/>
      <c r="H1287" s="15" t="str">
        <f t="shared" si="123"/>
        <v/>
      </c>
      <c r="I1287" s="23" t="str">
        <f t="shared" si="124"/>
        <v/>
      </c>
      <c r="J1287" s="13" t="str">
        <f t="shared" si="125"/>
        <v/>
      </c>
      <c r="K1287" s="24" t="str">
        <f>IF(B1287="","",TRIM(IF(COUNTIF('Registru borderouri'!$B$5:$B$504,B1287)=0,"Borderou inexistent în registru. ","")&amp;IF(AND(D1287&lt;&gt;"",E1287=""),"Cod necunoscut. ","")&amp;IF(N(G1287)&lt;=0,"Lipsește cantitatea. ","")&amp;IF(AND(J1287&lt;&gt;"",COUNTIF('Registru borderouri'!$B$5:$B$504,B1287)&gt;0),IF(J1287&lt;&gt;INDEX('Registru borderouri'!$H$5:$H$504,MATCH(B1287,'Registru borderouri'!$B$5:$B$504,0)),"Produs de alt tip decât borderoul. ",""),"")))</f>
        <v/>
      </c>
    </row>
    <row r="1288" spans="1:11" x14ac:dyDescent="0.2">
      <c r="A1288" s="1" t="str">
        <f t="shared" si="120"/>
        <v/>
      </c>
      <c r="B1288" s="21"/>
      <c r="C1288" s="22" t="str">
        <f>IF(B1288="","",COUNTIF(INDEX($B:$B,5):B1288,B1288))</f>
        <v/>
      </c>
      <c r="D1288" s="21"/>
      <c r="E1288" s="13" t="str">
        <f t="shared" si="121"/>
        <v/>
      </c>
      <c r="F1288" s="22" t="str">
        <f t="shared" si="122"/>
        <v/>
      </c>
      <c r="G1288" s="14"/>
      <c r="H1288" s="15" t="str">
        <f t="shared" si="123"/>
        <v/>
      </c>
      <c r="I1288" s="23" t="str">
        <f t="shared" si="124"/>
        <v/>
      </c>
      <c r="J1288" s="13" t="str">
        <f t="shared" si="125"/>
        <v/>
      </c>
      <c r="K1288" s="24" t="str">
        <f>IF(B1288="","",TRIM(IF(COUNTIF('Registru borderouri'!$B$5:$B$504,B1288)=0,"Borderou inexistent în registru. ","")&amp;IF(AND(D1288&lt;&gt;"",E1288=""),"Cod necunoscut. ","")&amp;IF(N(G1288)&lt;=0,"Lipsește cantitatea. ","")&amp;IF(AND(J1288&lt;&gt;"",COUNTIF('Registru borderouri'!$B$5:$B$504,B1288)&gt;0),IF(J1288&lt;&gt;INDEX('Registru borderouri'!$H$5:$H$504,MATCH(B1288,'Registru borderouri'!$B$5:$B$504,0)),"Produs de alt tip decât borderoul. ",""),"")))</f>
        <v/>
      </c>
    </row>
    <row r="1289" spans="1:11" x14ac:dyDescent="0.2">
      <c r="A1289" s="1" t="str">
        <f t="shared" si="120"/>
        <v/>
      </c>
      <c r="B1289" s="21"/>
      <c r="C1289" s="22" t="str">
        <f>IF(B1289="","",COUNTIF(INDEX($B:$B,5):B1289,B1289))</f>
        <v/>
      </c>
      <c r="D1289" s="21"/>
      <c r="E1289" s="13" t="str">
        <f t="shared" si="121"/>
        <v/>
      </c>
      <c r="F1289" s="22" t="str">
        <f t="shared" si="122"/>
        <v/>
      </c>
      <c r="G1289" s="14"/>
      <c r="H1289" s="15" t="str">
        <f t="shared" si="123"/>
        <v/>
      </c>
      <c r="I1289" s="23" t="str">
        <f t="shared" si="124"/>
        <v/>
      </c>
      <c r="J1289" s="13" t="str">
        <f t="shared" si="125"/>
        <v/>
      </c>
      <c r="K1289" s="24" t="str">
        <f>IF(B1289="","",TRIM(IF(COUNTIF('Registru borderouri'!$B$5:$B$504,B1289)=0,"Borderou inexistent în registru. ","")&amp;IF(AND(D1289&lt;&gt;"",E1289=""),"Cod necunoscut. ","")&amp;IF(N(G1289)&lt;=0,"Lipsește cantitatea. ","")&amp;IF(AND(J1289&lt;&gt;"",COUNTIF('Registru borderouri'!$B$5:$B$504,B1289)&gt;0),IF(J1289&lt;&gt;INDEX('Registru borderouri'!$H$5:$H$504,MATCH(B1289,'Registru borderouri'!$B$5:$B$504,0)),"Produs de alt tip decât borderoul. ",""),"")))</f>
        <v/>
      </c>
    </row>
    <row r="1290" spans="1:11" x14ac:dyDescent="0.2">
      <c r="A1290" s="1" t="str">
        <f t="shared" si="120"/>
        <v/>
      </c>
      <c r="B1290" s="21"/>
      <c r="C1290" s="22" t="str">
        <f>IF(B1290="","",COUNTIF(INDEX($B:$B,5):B1290,B1290))</f>
        <v/>
      </c>
      <c r="D1290" s="21"/>
      <c r="E1290" s="13" t="str">
        <f t="shared" si="121"/>
        <v/>
      </c>
      <c r="F1290" s="22" t="str">
        <f t="shared" si="122"/>
        <v/>
      </c>
      <c r="G1290" s="14"/>
      <c r="H1290" s="15" t="str">
        <f t="shared" si="123"/>
        <v/>
      </c>
      <c r="I1290" s="23" t="str">
        <f t="shared" si="124"/>
        <v/>
      </c>
      <c r="J1290" s="13" t="str">
        <f t="shared" si="125"/>
        <v/>
      </c>
      <c r="K1290" s="24" t="str">
        <f>IF(B1290="","",TRIM(IF(COUNTIF('Registru borderouri'!$B$5:$B$504,B1290)=0,"Borderou inexistent în registru. ","")&amp;IF(AND(D1290&lt;&gt;"",E1290=""),"Cod necunoscut. ","")&amp;IF(N(G1290)&lt;=0,"Lipsește cantitatea. ","")&amp;IF(AND(J1290&lt;&gt;"",COUNTIF('Registru borderouri'!$B$5:$B$504,B1290)&gt;0),IF(J1290&lt;&gt;INDEX('Registru borderouri'!$H$5:$H$504,MATCH(B1290,'Registru borderouri'!$B$5:$B$504,0)),"Produs de alt tip decât borderoul. ",""),"")))</f>
        <v/>
      </c>
    </row>
    <row r="1291" spans="1:11" x14ac:dyDescent="0.2">
      <c r="A1291" s="1" t="str">
        <f t="shared" si="120"/>
        <v/>
      </c>
      <c r="B1291" s="21"/>
      <c r="C1291" s="22" t="str">
        <f>IF(B1291="","",COUNTIF(INDEX($B:$B,5):B1291,B1291))</f>
        <v/>
      </c>
      <c r="D1291" s="21"/>
      <c r="E1291" s="13" t="str">
        <f t="shared" si="121"/>
        <v/>
      </c>
      <c r="F1291" s="22" t="str">
        <f t="shared" si="122"/>
        <v/>
      </c>
      <c r="G1291" s="14"/>
      <c r="H1291" s="15" t="str">
        <f t="shared" si="123"/>
        <v/>
      </c>
      <c r="I1291" s="23" t="str">
        <f t="shared" si="124"/>
        <v/>
      </c>
      <c r="J1291" s="13" t="str">
        <f t="shared" si="125"/>
        <v/>
      </c>
      <c r="K1291" s="24" t="str">
        <f>IF(B1291="","",TRIM(IF(COUNTIF('Registru borderouri'!$B$5:$B$504,B1291)=0,"Borderou inexistent în registru. ","")&amp;IF(AND(D1291&lt;&gt;"",E1291=""),"Cod necunoscut. ","")&amp;IF(N(G1291)&lt;=0,"Lipsește cantitatea. ","")&amp;IF(AND(J1291&lt;&gt;"",COUNTIF('Registru borderouri'!$B$5:$B$504,B1291)&gt;0),IF(J1291&lt;&gt;INDEX('Registru borderouri'!$H$5:$H$504,MATCH(B1291,'Registru borderouri'!$B$5:$B$504,0)),"Produs de alt tip decât borderoul. ",""),"")))</f>
        <v/>
      </c>
    </row>
    <row r="1292" spans="1:11" x14ac:dyDescent="0.2">
      <c r="A1292" s="1" t="str">
        <f t="shared" si="120"/>
        <v/>
      </c>
      <c r="B1292" s="21"/>
      <c r="C1292" s="22" t="str">
        <f>IF(B1292="","",COUNTIF(INDEX($B:$B,5):B1292,B1292))</f>
        <v/>
      </c>
      <c r="D1292" s="21"/>
      <c r="E1292" s="13" t="str">
        <f t="shared" si="121"/>
        <v/>
      </c>
      <c r="F1292" s="22" t="str">
        <f t="shared" si="122"/>
        <v/>
      </c>
      <c r="G1292" s="14"/>
      <c r="H1292" s="15" t="str">
        <f t="shared" si="123"/>
        <v/>
      </c>
      <c r="I1292" s="23" t="str">
        <f t="shared" si="124"/>
        <v/>
      </c>
      <c r="J1292" s="13" t="str">
        <f t="shared" si="125"/>
        <v/>
      </c>
      <c r="K1292" s="24" t="str">
        <f>IF(B1292="","",TRIM(IF(COUNTIF('Registru borderouri'!$B$5:$B$504,B1292)=0,"Borderou inexistent în registru. ","")&amp;IF(AND(D1292&lt;&gt;"",E1292=""),"Cod necunoscut. ","")&amp;IF(N(G1292)&lt;=0,"Lipsește cantitatea. ","")&amp;IF(AND(J1292&lt;&gt;"",COUNTIF('Registru borderouri'!$B$5:$B$504,B1292)&gt;0),IF(J1292&lt;&gt;INDEX('Registru borderouri'!$H$5:$H$504,MATCH(B1292,'Registru borderouri'!$B$5:$B$504,0)),"Produs de alt tip decât borderoul. ",""),"")))</f>
        <v/>
      </c>
    </row>
    <row r="1293" spans="1:11" x14ac:dyDescent="0.2">
      <c r="A1293" s="1" t="str">
        <f t="shared" si="120"/>
        <v/>
      </c>
      <c r="B1293" s="21"/>
      <c r="C1293" s="22" t="str">
        <f>IF(B1293="","",COUNTIF(INDEX($B:$B,5):B1293,B1293))</f>
        <v/>
      </c>
      <c r="D1293" s="21"/>
      <c r="E1293" s="13" t="str">
        <f t="shared" si="121"/>
        <v/>
      </c>
      <c r="F1293" s="22" t="str">
        <f t="shared" si="122"/>
        <v/>
      </c>
      <c r="G1293" s="14"/>
      <c r="H1293" s="15" t="str">
        <f t="shared" si="123"/>
        <v/>
      </c>
      <c r="I1293" s="23" t="str">
        <f t="shared" si="124"/>
        <v/>
      </c>
      <c r="J1293" s="13" t="str">
        <f t="shared" si="125"/>
        <v/>
      </c>
      <c r="K1293" s="24" t="str">
        <f>IF(B1293="","",TRIM(IF(COUNTIF('Registru borderouri'!$B$5:$B$504,B1293)=0,"Borderou inexistent în registru. ","")&amp;IF(AND(D1293&lt;&gt;"",E1293=""),"Cod necunoscut. ","")&amp;IF(N(G1293)&lt;=0,"Lipsește cantitatea. ","")&amp;IF(AND(J1293&lt;&gt;"",COUNTIF('Registru borderouri'!$B$5:$B$504,B1293)&gt;0),IF(J1293&lt;&gt;INDEX('Registru borderouri'!$H$5:$H$504,MATCH(B1293,'Registru borderouri'!$B$5:$B$504,0)),"Produs de alt tip decât borderoul. ",""),"")))</f>
        <v/>
      </c>
    </row>
    <row r="1294" spans="1:11" x14ac:dyDescent="0.2">
      <c r="A1294" s="1" t="str">
        <f t="shared" si="120"/>
        <v/>
      </c>
      <c r="B1294" s="21"/>
      <c r="C1294" s="22" t="str">
        <f>IF(B1294="","",COUNTIF(INDEX($B:$B,5):B1294,B1294))</f>
        <v/>
      </c>
      <c r="D1294" s="21"/>
      <c r="E1294" s="13" t="str">
        <f t="shared" si="121"/>
        <v/>
      </c>
      <c r="F1294" s="22" t="str">
        <f t="shared" si="122"/>
        <v/>
      </c>
      <c r="G1294" s="14"/>
      <c r="H1294" s="15" t="str">
        <f t="shared" si="123"/>
        <v/>
      </c>
      <c r="I1294" s="23" t="str">
        <f t="shared" si="124"/>
        <v/>
      </c>
      <c r="J1294" s="13" t="str">
        <f t="shared" si="125"/>
        <v/>
      </c>
      <c r="K1294" s="24" t="str">
        <f>IF(B1294="","",TRIM(IF(COUNTIF('Registru borderouri'!$B$5:$B$504,B1294)=0,"Borderou inexistent în registru. ","")&amp;IF(AND(D1294&lt;&gt;"",E1294=""),"Cod necunoscut. ","")&amp;IF(N(G1294)&lt;=0,"Lipsește cantitatea. ","")&amp;IF(AND(J1294&lt;&gt;"",COUNTIF('Registru borderouri'!$B$5:$B$504,B1294)&gt;0),IF(J1294&lt;&gt;INDEX('Registru borderouri'!$H$5:$H$504,MATCH(B1294,'Registru borderouri'!$B$5:$B$504,0)),"Produs de alt tip decât borderoul. ",""),"")))</f>
        <v/>
      </c>
    </row>
    <row r="1295" spans="1:11" x14ac:dyDescent="0.2">
      <c r="A1295" s="1" t="str">
        <f t="shared" si="120"/>
        <v/>
      </c>
      <c r="B1295" s="21"/>
      <c r="C1295" s="22" t="str">
        <f>IF(B1295="","",COUNTIF(INDEX($B:$B,5):B1295,B1295))</f>
        <v/>
      </c>
      <c r="D1295" s="21"/>
      <c r="E1295" s="13" t="str">
        <f t="shared" si="121"/>
        <v/>
      </c>
      <c r="F1295" s="22" t="str">
        <f t="shared" si="122"/>
        <v/>
      </c>
      <c r="G1295" s="14"/>
      <c r="H1295" s="15" t="str">
        <f t="shared" si="123"/>
        <v/>
      </c>
      <c r="I1295" s="23" t="str">
        <f t="shared" si="124"/>
        <v/>
      </c>
      <c r="J1295" s="13" t="str">
        <f t="shared" si="125"/>
        <v/>
      </c>
      <c r="K1295" s="24" t="str">
        <f>IF(B1295="","",TRIM(IF(COUNTIF('Registru borderouri'!$B$5:$B$504,B1295)=0,"Borderou inexistent în registru. ","")&amp;IF(AND(D1295&lt;&gt;"",E1295=""),"Cod necunoscut. ","")&amp;IF(N(G1295)&lt;=0,"Lipsește cantitatea. ","")&amp;IF(AND(J1295&lt;&gt;"",COUNTIF('Registru borderouri'!$B$5:$B$504,B1295)&gt;0),IF(J1295&lt;&gt;INDEX('Registru borderouri'!$H$5:$H$504,MATCH(B1295,'Registru borderouri'!$B$5:$B$504,0)),"Produs de alt tip decât borderoul. ",""),"")))</f>
        <v/>
      </c>
    </row>
    <row r="1296" spans="1:11" x14ac:dyDescent="0.2">
      <c r="A1296" s="1" t="str">
        <f t="shared" si="120"/>
        <v/>
      </c>
      <c r="B1296" s="21"/>
      <c r="C1296" s="22" t="str">
        <f>IF(B1296="","",COUNTIF(INDEX($B:$B,5):B1296,B1296))</f>
        <v/>
      </c>
      <c r="D1296" s="21"/>
      <c r="E1296" s="13" t="str">
        <f t="shared" si="121"/>
        <v/>
      </c>
      <c r="F1296" s="22" t="str">
        <f t="shared" si="122"/>
        <v/>
      </c>
      <c r="G1296" s="14"/>
      <c r="H1296" s="15" t="str">
        <f t="shared" si="123"/>
        <v/>
      </c>
      <c r="I1296" s="23" t="str">
        <f t="shared" si="124"/>
        <v/>
      </c>
      <c r="J1296" s="13" t="str">
        <f t="shared" si="125"/>
        <v/>
      </c>
      <c r="K1296" s="24" t="str">
        <f>IF(B1296="","",TRIM(IF(COUNTIF('Registru borderouri'!$B$5:$B$504,B1296)=0,"Borderou inexistent în registru. ","")&amp;IF(AND(D1296&lt;&gt;"",E1296=""),"Cod necunoscut. ","")&amp;IF(N(G1296)&lt;=0,"Lipsește cantitatea. ","")&amp;IF(AND(J1296&lt;&gt;"",COUNTIF('Registru borderouri'!$B$5:$B$504,B1296)&gt;0),IF(J1296&lt;&gt;INDEX('Registru borderouri'!$H$5:$H$504,MATCH(B1296,'Registru borderouri'!$B$5:$B$504,0)),"Produs de alt tip decât borderoul. ",""),"")))</f>
        <v/>
      </c>
    </row>
    <row r="1297" spans="1:11" x14ac:dyDescent="0.2">
      <c r="A1297" s="1" t="str">
        <f t="shared" si="120"/>
        <v/>
      </c>
      <c r="B1297" s="21"/>
      <c r="C1297" s="22" t="str">
        <f>IF(B1297="","",COUNTIF(INDEX($B:$B,5):B1297,B1297))</f>
        <v/>
      </c>
      <c r="D1297" s="21"/>
      <c r="E1297" s="13" t="str">
        <f t="shared" si="121"/>
        <v/>
      </c>
      <c r="F1297" s="22" t="str">
        <f t="shared" si="122"/>
        <v/>
      </c>
      <c r="G1297" s="14"/>
      <c r="H1297" s="15" t="str">
        <f t="shared" si="123"/>
        <v/>
      </c>
      <c r="I1297" s="23" t="str">
        <f t="shared" si="124"/>
        <v/>
      </c>
      <c r="J1297" s="13" t="str">
        <f t="shared" si="125"/>
        <v/>
      </c>
      <c r="K1297" s="24" t="str">
        <f>IF(B1297="","",TRIM(IF(COUNTIF('Registru borderouri'!$B$5:$B$504,B1297)=0,"Borderou inexistent în registru. ","")&amp;IF(AND(D1297&lt;&gt;"",E1297=""),"Cod necunoscut. ","")&amp;IF(N(G1297)&lt;=0,"Lipsește cantitatea. ","")&amp;IF(AND(J1297&lt;&gt;"",COUNTIF('Registru borderouri'!$B$5:$B$504,B1297)&gt;0),IF(J1297&lt;&gt;INDEX('Registru borderouri'!$H$5:$H$504,MATCH(B1297,'Registru borderouri'!$B$5:$B$504,0)),"Produs de alt tip decât borderoul. ",""),"")))</f>
        <v/>
      </c>
    </row>
    <row r="1298" spans="1:11" x14ac:dyDescent="0.2">
      <c r="A1298" s="1" t="str">
        <f t="shared" si="120"/>
        <v/>
      </c>
      <c r="B1298" s="21"/>
      <c r="C1298" s="22" t="str">
        <f>IF(B1298="","",COUNTIF(INDEX($B:$B,5):B1298,B1298))</f>
        <v/>
      </c>
      <c r="D1298" s="21"/>
      <c r="E1298" s="13" t="str">
        <f t="shared" si="121"/>
        <v/>
      </c>
      <c r="F1298" s="22" t="str">
        <f t="shared" si="122"/>
        <v/>
      </c>
      <c r="G1298" s="14"/>
      <c r="H1298" s="15" t="str">
        <f t="shared" si="123"/>
        <v/>
      </c>
      <c r="I1298" s="23" t="str">
        <f t="shared" si="124"/>
        <v/>
      </c>
      <c r="J1298" s="13" t="str">
        <f t="shared" si="125"/>
        <v/>
      </c>
      <c r="K1298" s="24" t="str">
        <f>IF(B1298="","",TRIM(IF(COUNTIF('Registru borderouri'!$B$5:$B$504,B1298)=0,"Borderou inexistent în registru. ","")&amp;IF(AND(D1298&lt;&gt;"",E1298=""),"Cod necunoscut. ","")&amp;IF(N(G1298)&lt;=0,"Lipsește cantitatea. ","")&amp;IF(AND(J1298&lt;&gt;"",COUNTIF('Registru borderouri'!$B$5:$B$504,B1298)&gt;0),IF(J1298&lt;&gt;INDEX('Registru borderouri'!$H$5:$H$504,MATCH(B1298,'Registru borderouri'!$B$5:$B$504,0)),"Produs de alt tip decât borderoul. ",""),"")))</f>
        <v/>
      </c>
    </row>
    <row r="1299" spans="1:11" x14ac:dyDescent="0.2">
      <c r="A1299" s="1" t="str">
        <f t="shared" si="120"/>
        <v/>
      </c>
      <c r="B1299" s="21"/>
      <c r="C1299" s="22" t="str">
        <f>IF(B1299="","",COUNTIF(INDEX($B:$B,5):B1299,B1299))</f>
        <v/>
      </c>
      <c r="D1299" s="21"/>
      <c r="E1299" s="13" t="str">
        <f t="shared" si="121"/>
        <v/>
      </c>
      <c r="F1299" s="22" t="str">
        <f t="shared" si="122"/>
        <v/>
      </c>
      <c r="G1299" s="14"/>
      <c r="H1299" s="15" t="str">
        <f t="shared" si="123"/>
        <v/>
      </c>
      <c r="I1299" s="23" t="str">
        <f t="shared" si="124"/>
        <v/>
      </c>
      <c r="J1299" s="13" t="str">
        <f t="shared" si="125"/>
        <v/>
      </c>
      <c r="K1299" s="24" t="str">
        <f>IF(B1299="","",TRIM(IF(COUNTIF('Registru borderouri'!$B$5:$B$504,B1299)=0,"Borderou inexistent în registru. ","")&amp;IF(AND(D1299&lt;&gt;"",E1299=""),"Cod necunoscut. ","")&amp;IF(N(G1299)&lt;=0,"Lipsește cantitatea. ","")&amp;IF(AND(J1299&lt;&gt;"",COUNTIF('Registru borderouri'!$B$5:$B$504,B1299)&gt;0),IF(J1299&lt;&gt;INDEX('Registru borderouri'!$H$5:$H$504,MATCH(B1299,'Registru borderouri'!$B$5:$B$504,0)),"Produs de alt tip decât borderoul. ",""),"")))</f>
        <v/>
      </c>
    </row>
    <row r="1300" spans="1:11" x14ac:dyDescent="0.2">
      <c r="A1300" s="1" t="str">
        <f t="shared" si="120"/>
        <v/>
      </c>
      <c r="B1300" s="21"/>
      <c r="C1300" s="22" t="str">
        <f>IF(B1300="","",COUNTIF(INDEX($B:$B,5):B1300,B1300))</f>
        <v/>
      </c>
      <c r="D1300" s="21"/>
      <c r="E1300" s="13" t="str">
        <f t="shared" si="121"/>
        <v/>
      </c>
      <c r="F1300" s="22" t="str">
        <f t="shared" si="122"/>
        <v/>
      </c>
      <c r="G1300" s="14"/>
      <c r="H1300" s="15" t="str">
        <f t="shared" si="123"/>
        <v/>
      </c>
      <c r="I1300" s="23" t="str">
        <f t="shared" si="124"/>
        <v/>
      </c>
      <c r="J1300" s="13" t="str">
        <f t="shared" si="125"/>
        <v/>
      </c>
      <c r="K1300" s="24" t="str">
        <f>IF(B1300="","",TRIM(IF(COUNTIF('Registru borderouri'!$B$5:$B$504,B1300)=0,"Borderou inexistent în registru. ","")&amp;IF(AND(D1300&lt;&gt;"",E1300=""),"Cod necunoscut. ","")&amp;IF(N(G1300)&lt;=0,"Lipsește cantitatea. ","")&amp;IF(AND(J1300&lt;&gt;"",COUNTIF('Registru borderouri'!$B$5:$B$504,B1300)&gt;0),IF(J1300&lt;&gt;INDEX('Registru borderouri'!$H$5:$H$504,MATCH(B1300,'Registru borderouri'!$B$5:$B$504,0)),"Produs de alt tip decât borderoul. ",""),"")))</f>
        <v/>
      </c>
    </row>
    <row r="1301" spans="1:11" x14ac:dyDescent="0.2">
      <c r="A1301" s="1" t="str">
        <f t="shared" si="120"/>
        <v/>
      </c>
      <c r="B1301" s="21"/>
      <c r="C1301" s="22" t="str">
        <f>IF(B1301="","",COUNTIF(INDEX($B:$B,5):B1301,B1301))</f>
        <v/>
      </c>
      <c r="D1301" s="21"/>
      <c r="E1301" s="13" t="str">
        <f t="shared" si="121"/>
        <v/>
      </c>
      <c r="F1301" s="22" t="str">
        <f t="shared" si="122"/>
        <v/>
      </c>
      <c r="G1301" s="14"/>
      <c r="H1301" s="15" t="str">
        <f t="shared" si="123"/>
        <v/>
      </c>
      <c r="I1301" s="23" t="str">
        <f t="shared" si="124"/>
        <v/>
      </c>
      <c r="J1301" s="13" t="str">
        <f t="shared" si="125"/>
        <v/>
      </c>
      <c r="K1301" s="24" t="str">
        <f>IF(B1301="","",TRIM(IF(COUNTIF('Registru borderouri'!$B$5:$B$504,B1301)=0,"Borderou inexistent în registru. ","")&amp;IF(AND(D1301&lt;&gt;"",E1301=""),"Cod necunoscut. ","")&amp;IF(N(G1301)&lt;=0,"Lipsește cantitatea. ","")&amp;IF(AND(J1301&lt;&gt;"",COUNTIF('Registru borderouri'!$B$5:$B$504,B1301)&gt;0),IF(J1301&lt;&gt;INDEX('Registru borderouri'!$H$5:$H$504,MATCH(B1301,'Registru borderouri'!$B$5:$B$504,0)),"Produs de alt tip decât borderoul. ",""),"")))</f>
        <v/>
      </c>
    </row>
    <row r="1302" spans="1:11" x14ac:dyDescent="0.2">
      <c r="A1302" s="1" t="str">
        <f t="shared" si="120"/>
        <v/>
      </c>
      <c r="B1302" s="21"/>
      <c r="C1302" s="22" t="str">
        <f>IF(B1302="","",COUNTIF(INDEX($B:$B,5):B1302,B1302))</f>
        <v/>
      </c>
      <c r="D1302" s="21"/>
      <c r="E1302" s="13" t="str">
        <f t="shared" si="121"/>
        <v/>
      </c>
      <c r="F1302" s="22" t="str">
        <f t="shared" si="122"/>
        <v/>
      </c>
      <c r="G1302" s="14"/>
      <c r="H1302" s="15" t="str">
        <f t="shared" si="123"/>
        <v/>
      </c>
      <c r="I1302" s="23" t="str">
        <f t="shared" si="124"/>
        <v/>
      </c>
      <c r="J1302" s="13" t="str">
        <f t="shared" si="125"/>
        <v/>
      </c>
      <c r="K1302" s="24" t="str">
        <f>IF(B1302="","",TRIM(IF(COUNTIF('Registru borderouri'!$B$5:$B$504,B1302)=0,"Borderou inexistent în registru. ","")&amp;IF(AND(D1302&lt;&gt;"",E1302=""),"Cod necunoscut. ","")&amp;IF(N(G1302)&lt;=0,"Lipsește cantitatea. ","")&amp;IF(AND(J1302&lt;&gt;"",COUNTIF('Registru borderouri'!$B$5:$B$504,B1302)&gt;0),IF(J1302&lt;&gt;INDEX('Registru borderouri'!$H$5:$H$504,MATCH(B1302,'Registru borderouri'!$B$5:$B$504,0)),"Produs de alt tip decât borderoul. ",""),"")))</f>
        <v/>
      </c>
    </row>
    <row r="1303" spans="1:11" x14ac:dyDescent="0.2">
      <c r="A1303" s="1" t="str">
        <f t="shared" si="120"/>
        <v/>
      </c>
      <c r="B1303" s="21"/>
      <c r="C1303" s="22" t="str">
        <f>IF(B1303="","",COUNTIF(INDEX($B:$B,5):B1303,B1303))</f>
        <v/>
      </c>
      <c r="D1303" s="21"/>
      <c r="E1303" s="13" t="str">
        <f t="shared" si="121"/>
        <v/>
      </c>
      <c r="F1303" s="22" t="str">
        <f t="shared" si="122"/>
        <v/>
      </c>
      <c r="G1303" s="14"/>
      <c r="H1303" s="15" t="str">
        <f t="shared" si="123"/>
        <v/>
      </c>
      <c r="I1303" s="23" t="str">
        <f t="shared" si="124"/>
        <v/>
      </c>
      <c r="J1303" s="13" t="str">
        <f t="shared" si="125"/>
        <v/>
      </c>
      <c r="K1303" s="24" t="str">
        <f>IF(B1303="","",TRIM(IF(COUNTIF('Registru borderouri'!$B$5:$B$504,B1303)=0,"Borderou inexistent în registru. ","")&amp;IF(AND(D1303&lt;&gt;"",E1303=""),"Cod necunoscut. ","")&amp;IF(N(G1303)&lt;=0,"Lipsește cantitatea. ","")&amp;IF(AND(J1303&lt;&gt;"",COUNTIF('Registru borderouri'!$B$5:$B$504,B1303)&gt;0),IF(J1303&lt;&gt;INDEX('Registru borderouri'!$H$5:$H$504,MATCH(B1303,'Registru borderouri'!$B$5:$B$504,0)),"Produs de alt tip decât borderoul. ",""),"")))</f>
        <v/>
      </c>
    </row>
    <row r="1304" spans="1:11" x14ac:dyDescent="0.2">
      <c r="A1304" s="1" t="str">
        <f t="shared" si="120"/>
        <v/>
      </c>
      <c r="B1304" s="21"/>
      <c r="C1304" s="22" t="str">
        <f>IF(B1304="","",COUNTIF(INDEX($B:$B,5):B1304,B1304))</f>
        <v/>
      </c>
      <c r="D1304" s="21"/>
      <c r="E1304" s="13" t="str">
        <f t="shared" si="121"/>
        <v/>
      </c>
      <c r="F1304" s="22" t="str">
        <f t="shared" si="122"/>
        <v/>
      </c>
      <c r="G1304" s="14"/>
      <c r="H1304" s="15" t="str">
        <f t="shared" si="123"/>
        <v/>
      </c>
      <c r="I1304" s="23" t="str">
        <f t="shared" si="124"/>
        <v/>
      </c>
      <c r="J1304" s="13" t="str">
        <f t="shared" si="125"/>
        <v/>
      </c>
      <c r="K1304" s="24" t="str">
        <f>IF(B1304="","",TRIM(IF(COUNTIF('Registru borderouri'!$B$5:$B$504,B1304)=0,"Borderou inexistent în registru. ","")&amp;IF(AND(D1304&lt;&gt;"",E1304=""),"Cod necunoscut. ","")&amp;IF(N(G1304)&lt;=0,"Lipsește cantitatea. ","")&amp;IF(AND(J1304&lt;&gt;"",COUNTIF('Registru borderouri'!$B$5:$B$504,B1304)&gt;0),IF(J1304&lt;&gt;INDEX('Registru borderouri'!$H$5:$H$504,MATCH(B1304,'Registru borderouri'!$B$5:$B$504,0)),"Produs de alt tip decât borderoul. ",""),"")))</f>
        <v/>
      </c>
    </row>
    <row r="1305" spans="1:11" x14ac:dyDescent="0.2">
      <c r="A1305" s="1" t="str">
        <f t="shared" si="120"/>
        <v/>
      </c>
      <c r="B1305" s="21"/>
      <c r="C1305" s="22" t="str">
        <f>IF(B1305="","",COUNTIF(INDEX($B:$B,5):B1305,B1305))</f>
        <v/>
      </c>
      <c r="D1305" s="21"/>
      <c r="E1305" s="13" t="str">
        <f t="shared" si="121"/>
        <v/>
      </c>
      <c r="F1305" s="22" t="str">
        <f t="shared" si="122"/>
        <v/>
      </c>
      <c r="G1305" s="14"/>
      <c r="H1305" s="15" t="str">
        <f t="shared" si="123"/>
        <v/>
      </c>
      <c r="I1305" s="23" t="str">
        <f t="shared" si="124"/>
        <v/>
      </c>
      <c r="J1305" s="13" t="str">
        <f t="shared" si="125"/>
        <v/>
      </c>
      <c r="K1305" s="24" t="str">
        <f>IF(B1305="","",TRIM(IF(COUNTIF('Registru borderouri'!$B$5:$B$504,B1305)=0,"Borderou inexistent în registru. ","")&amp;IF(AND(D1305&lt;&gt;"",E1305=""),"Cod necunoscut. ","")&amp;IF(N(G1305)&lt;=0,"Lipsește cantitatea. ","")&amp;IF(AND(J1305&lt;&gt;"",COUNTIF('Registru borderouri'!$B$5:$B$504,B1305)&gt;0),IF(J1305&lt;&gt;INDEX('Registru borderouri'!$H$5:$H$504,MATCH(B1305,'Registru borderouri'!$B$5:$B$504,0)),"Produs de alt tip decât borderoul. ",""),"")))</f>
        <v/>
      </c>
    </row>
    <row r="1306" spans="1:11" x14ac:dyDescent="0.2">
      <c r="A1306" s="1" t="str">
        <f t="shared" si="120"/>
        <v/>
      </c>
      <c r="B1306" s="21"/>
      <c r="C1306" s="22" t="str">
        <f>IF(B1306="","",COUNTIF(INDEX($B:$B,5):B1306,B1306))</f>
        <v/>
      </c>
      <c r="D1306" s="21"/>
      <c r="E1306" s="13" t="str">
        <f t="shared" si="121"/>
        <v/>
      </c>
      <c r="F1306" s="22" t="str">
        <f t="shared" si="122"/>
        <v/>
      </c>
      <c r="G1306" s="14"/>
      <c r="H1306" s="15" t="str">
        <f t="shared" si="123"/>
        <v/>
      </c>
      <c r="I1306" s="23" t="str">
        <f t="shared" si="124"/>
        <v/>
      </c>
      <c r="J1306" s="13" t="str">
        <f t="shared" si="125"/>
        <v/>
      </c>
      <c r="K1306" s="24" t="str">
        <f>IF(B1306="","",TRIM(IF(COUNTIF('Registru borderouri'!$B$5:$B$504,B1306)=0,"Borderou inexistent în registru. ","")&amp;IF(AND(D1306&lt;&gt;"",E1306=""),"Cod necunoscut. ","")&amp;IF(N(G1306)&lt;=0,"Lipsește cantitatea. ","")&amp;IF(AND(J1306&lt;&gt;"",COUNTIF('Registru borderouri'!$B$5:$B$504,B1306)&gt;0),IF(J1306&lt;&gt;INDEX('Registru borderouri'!$H$5:$H$504,MATCH(B1306,'Registru borderouri'!$B$5:$B$504,0)),"Produs de alt tip decât borderoul. ",""),"")))</f>
        <v/>
      </c>
    </row>
    <row r="1307" spans="1:11" x14ac:dyDescent="0.2">
      <c r="A1307" s="1" t="str">
        <f t="shared" si="120"/>
        <v/>
      </c>
      <c r="B1307" s="21"/>
      <c r="C1307" s="22" t="str">
        <f>IF(B1307="","",COUNTIF(INDEX($B:$B,5):B1307,B1307))</f>
        <v/>
      </c>
      <c r="D1307" s="21"/>
      <c r="E1307" s="13" t="str">
        <f t="shared" si="121"/>
        <v/>
      </c>
      <c r="F1307" s="22" t="str">
        <f t="shared" si="122"/>
        <v/>
      </c>
      <c r="G1307" s="14"/>
      <c r="H1307" s="15" t="str">
        <f t="shared" si="123"/>
        <v/>
      </c>
      <c r="I1307" s="23" t="str">
        <f t="shared" si="124"/>
        <v/>
      </c>
      <c r="J1307" s="13" t="str">
        <f t="shared" si="125"/>
        <v/>
      </c>
      <c r="K1307" s="24" t="str">
        <f>IF(B1307="","",TRIM(IF(COUNTIF('Registru borderouri'!$B$5:$B$504,B1307)=0,"Borderou inexistent în registru. ","")&amp;IF(AND(D1307&lt;&gt;"",E1307=""),"Cod necunoscut. ","")&amp;IF(N(G1307)&lt;=0,"Lipsește cantitatea. ","")&amp;IF(AND(J1307&lt;&gt;"",COUNTIF('Registru borderouri'!$B$5:$B$504,B1307)&gt;0),IF(J1307&lt;&gt;INDEX('Registru borderouri'!$H$5:$H$504,MATCH(B1307,'Registru borderouri'!$B$5:$B$504,0)),"Produs de alt tip decât borderoul. ",""),"")))</f>
        <v/>
      </c>
    </row>
    <row r="1308" spans="1:11" x14ac:dyDescent="0.2">
      <c r="A1308" s="1" t="str">
        <f t="shared" si="120"/>
        <v/>
      </c>
      <c r="B1308" s="21"/>
      <c r="C1308" s="22" t="str">
        <f>IF(B1308="","",COUNTIF(INDEX($B:$B,5):B1308,B1308))</f>
        <v/>
      </c>
      <c r="D1308" s="21"/>
      <c r="E1308" s="13" t="str">
        <f t="shared" si="121"/>
        <v/>
      </c>
      <c r="F1308" s="22" t="str">
        <f t="shared" si="122"/>
        <v/>
      </c>
      <c r="G1308" s="14"/>
      <c r="H1308" s="15" t="str">
        <f t="shared" si="123"/>
        <v/>
      </c>
      <c r="I1308" s="23" t="str">
        <f t="shared" si="124"/>
        <v/>
      </c>
      <c r="J1308" s="13" t="str">
        <f t="shared" si="125"/>
        <v/>
      </c>
      <c r="K1308" s="24" t="str">
        <f>IF(B1308="","",TRIM(IF(COUNTIF('Registru borderouri'!$B$5:$B$504,B1308)=0,"Borderou inexistent în registru. ","")&amp;IF(AND(D1308&lt;&gt;"",E1308=""),"Cod necunoscut. ","")&amp;IF(N(G1308)&lt;=0,"Lipsește cantitatea. ","")&amp;IF(AND(J1308&lt;&gt;"",COUNTIF('Registru borderouri'!$B$5:$B$504,B1308)&gt;0),IF(J1308&lt;&gt;INDEX('Registru borderouri'!$H$5:$H$504,MATCH(B1308,'Registru borderouri'!$B$5:$B$504,0)),"Produs de alt tip decât borderoul. ",""),"")))</f>
        <v/>
      </c>
    </row>
    <row r="1309" spans="1:11" x14ac:dyDescent="0.2">
      <c r="A1309" s="1" t="str">
        <f t="shared" si="120"/>
        <v/>
      </c>
      <c r="B1309" s="21"/>
      <c r="C1309" s="22" t="str">
        <f>IF(B1309="","",COUNTIF(INDEX($B:$B,5):B1309,B1309))</f>
        <v/>
      </c>
      <c r="D1309" s="21"/>
      <c r="E1309" s="13" t="str">
        <f t="shared" si="121"/>
        <v/>
      </c>
      <c r="F1309" s="22" t="str">
        <f t="shared" si="122"/>
        <v/>
      </c>
      <c r="G1309" s="14"/>
      <c r="H1309" s="15" t="str">
        <f t="shared" si="123"/>
        <v/>
      </c>
      <c r="I1309" s="23" t="str">
        <f t="shared" si="124"/>
        <v/>
      </c>
      <c r="J1309" s="13" t="str">
        <f t="shared" si="125"/>
        <v/>
      </c>
      <c r="K1309" s="24" t="str">
        <f>IF(B1309="","",TRIM(IF(COUNTIF('Registru borderouri'!$B$5:$B$504,B1309)=0,"Borderou inexistent în registru. ","")&amp;IF(AND(D1309&lt;&gt;"",E1309=""),"Cod necunoscut. ","")&amp;IF(N(G1309)&lt;=0,"Lipsește cantitatea. ","")&amp;IF(AND(J1309&lt;&gt;"",COUNTIF('Registru borderouri'!$B$5:$B$504,B1309)&gt;0),IF(J1309&lt;&gt;INDEX('Registru borderouri'!$H$5:$H$504,MATCH(B1309,'Registru borderouri'!$B$5:$B$504,0)),"Produs de alt tip decât borderoul. ",""),"")))</f>
        <v/>
      </c>
    </row>
    <row r="1310" spans="1:11" x14ac:dyDescent="0.2">
      <c r="A1310" s="1" t="str">
        <f t="shared" si="120"/>
        <v/>
      </c>
      <c r="B1310" s="21"/>
      <c r="C1310" s="22" t="str">
        <f>IF(B1310="","",COUNTIF(INDEX($B:$B,5):B1310,B1310))</f>
        <v/>
      </c>
      <c r="D1310" s="21"/>
      <c r="E1310" s="13" t="str">
        <f t="shared" si="121"/>
        <v/>
      </c>
      <c r="F1310" s="22" t="str">
        <f t="shared" si="122"/>
        <v/>
      </c>
      <c r="G1310" s="14"/>
      <c r="H1310" s="15" t="str">
        <f t="shared" si="123"/>
        <v/>
      </c>
      <c r="I1310" s="23" t="str">
        <f t="shared" si="124"/>
        <v/>
      </c>
      <c r="J1310" s="13" t="str">
        <f t="shared" si="125"/>
        <v/>
      </c>
      <c r="K1310" s="24" t="str">
        <f>IF(B1310="","",TRIM(IF(COUNTIF('Registru borderouri'!$B$5:$B$504,B1310)=0,"Borderou inexistent în registru. ","")&amp;IF(AND(D1310&lt;&gt;"",E1310=""),"Cod necunoscut. ","")&amp;IF(N(G1310)&lt;=0,"Lipsește cantitatea. ","")&amp;IF(AND(J1310&lt;&gt;"",COUNTIF('Registru borderouri'!$B$5:$B$504,B1310)&gt;0),IF(J1310&lt;&gt;INDEX('Registru borderouri'!$H$5:$H$504,MATCH(B1310,'Registru borderouri'!$B$5:$B$504,0)),"Produs de alt tip decât borderoul. ",""),"")))</f>
        <v/>
      </c>
    </row>
    <row r="1311" spans="1:11" x14ac:dyDescent="0.2">
      <c r="A1311" s="1" t="str">
        <f t="shared" si="120"/>
        <v/>
      </c>
      <c r="B1311" s="21"/>
      <c r="C1311" s="22" t="str">
        <f>IF(B1311="","",COUNTIF(INDEX($B:$B,5):B1311,B1311))</f>
        <v/>
      </c>
      <c r="D1311" s="21"/>
      <c r="E1311" s="13" t="str">
        <f t="shared" si="121"/>
        <v/>
      </c>
      <c r="F1311" s="22" t="str">
        <f t="shared" si="122"/>
        <v/>
      </c>
      <c r="G1311" s="14"/>
      <c r="H1311" s="15" t="str">
        <f t="shared" si="123"/>
        <v/>
      </c>
      <c r="I1311" s="23" t="str">
        <f t="shared" si="124"/>
        <v/>
      </c>
      <c r="J1311" s="13" t="str">
        <f t="shared" si="125"/>
        <v/>
      </c>
      <c r="K1311" s="24" t="str">
        <f>IF(B1311="","",TRIM(IF(COUNTIF('Registru borderouri'!$B$5:$B$504,B1311)=0,"Borderou inexistent în registru. ","")&amp;IF(AND(D1311&lt;&gt;"",E1311=""),"Cod necunoscut. ","")&amp;IF(N(G1311)&lt;=0,"Lipsește cantitatea. ","")&amp;IF(AND(J1311&lt;&gt;"",COUNTIF('Registru borderouri'!$B$5:$B$504,B1311)&gt;0),IF(J1311&lt;&gt;INDEX('Registru borderouri'!$H$5:$H$504,MATCH(B1311,'Registru borderouri'!$B$5:$B$504,0)),"Produs de alt tip decât borderoul. ",""),"")))</f>
        <v/>
      </c>
    </row>
    <row r="1312" spans="1:11" x14ac:dyDescent="0.2">
      <c r="A1312" s="1" t="str">
        <f t="shared" si="120"/>
        <v/>
      </c>
      <c r="B1312" s="21"/>
      <c r="C1312" s="22" t="str">
        <f>IF(B1312="","",COUNTIF(INDEX($B:$B,5):B1312,B1312))</f>
        <v/>
      </c>
      <c r="D1312" s="21"/>
      <c r="E1312" s="13" t="str">
        <f t="shared" si="121"/>
        <v/>
      </c>
      <c r="F1312" s="22" t="str">
        <f t="shared" si="122"/>
        <v/>
      </c>
      <c r="G1312" s="14"/>
      <c r="H1312" s="15" t="str">
        <f t="shared" si="123"/>
        <v/>
      </c>
      <c r="I1312" s="23" t="str">
        <f t="shared" si="124"/>
        <v/>
      </c>
      <c r="J1312" s="13" t="str">
        <f t="shared" si="125"/>
        <v/>
      </c>
      <c r="K1312" s="24" t="str">
        <f>IF(B1312="","",TRIM(IF(COUNTIF('Registru borderouri'!$B$5:$B$504,B1312)=0,"Borderou inexistent în registru. ","")&amp;IF(AND(D1312&lt;&gt;"",E1312=""),"Cod necunoscut. ","")&amp;IF(N(G1312)&lt;=0,"Lipsește cantitatea. ","")&amp;IF(AND(J1312&lt;&gt;"",COUNTIF('Registru borderouri'!$B$5:$B$504,B1312)&gt;0),IF(J1312&lt;&gt;INDEX('Registru borderouri'!$H$5:$H$504,MATCH(B1312,'Registru borderouri'!$B$5:$B$504,0)),"Produs de alt tip decât borderoul. ",""),"")))</f>
        <v/>
      </c>
    </row>
    <row r="1313" spans="1:11" x14ac:dyDescent="0.2">
      <c r="A1313" s="1" t="str">
        <f t="shared" si="120"/>
        <v/>
      </c>
      <c r="B1313" s="21"/>
      <c r="C1313" s="22" t="str">
        <f>IF(B1313="","",COUNTIF(INDEX($B:$B,5):B1313,B1313))</f>
        <v/>
      </c>
      <c r="D1313" s="21"/>
      <c r="E1313" s="13" t="str">
        <f t="shared" si="121"/>
        <v/>
      </c>
      <c r="F1313" s="22" t="str">
        <f t="shared" si="122"/>
        <v/>
      </c>
      <c r="G1313" s="14"/>
      <c r="H1313" s="15" t="str">
        <f t="shared" si="123"/>
        <v/>
      </c>
      <c r="I1313" s="23" t="str">
        <f t="shared" si="124"/>
        <v/>
      </c>
      <c r="J1313" s="13" t="str">
        <f t="shared" si="125"/>
        <v/>
      </c>
      <c r="K1313" s="24" t="str">
        <f>IF(B1313="","",TRIM(IF(COUNTIF('Registru borderouri'!$B$5:$B$504,B1313)=0,"Borderou inexistent în registru. ","")&amp;IF(AND(D1313&lt;&gt;"",E1313=""),"Cod necunoscut. ","")&amp;IF(N(G1313)&lt;=0,"Lipsește cantitatea. ","")&amp;IF(AND(J1313&lt;&gt;"",COUNTIF('Registru borderouri'!$B$5:$B$504,B1313)&gt;0),IF(J1313&lt;&gt;INDEX('Registru borderouri'!$H$5:$H$504,MATCH(B1313,'Registru borderouri'!$B$5:$B$504,0)),"Produs de alt tip decât borderoul. ",""),"")))</f>
        <v/>
      </c>
    </row>
    <row r="1314" spans="1:11" x14ac:dyDescent="0.2">
      <c r="A1314" s="1" t="str">
        <f t="shared" si="120"/>
        <v/>
      </c>
      <c r="B1314" s="21"/>
      <c r="C1314" s="22" t="str">
        <f>IF(B1314="","",COUNTIF(INDEX($B:$B,5):B1314,B1314))</f>
        <v/>
      </c>
      <c r="D1314" s="21"/>
      <c r="E1314" s="13" t="str">
        <f t="shared" si="121"/>
        <v/>
      </c>
      <c r="F1314" s="22" t="str">
        <f t="shared" si="122"/>
        <v/>
      </c>
      <c r="G1314" s="14"/>
      <c r="H1314" s="15" t="str">
        <f t="shared" si="123"/>
        <v/>
      </c>
      <c r="I1314" s="23" t="str">
        <f t="shared" si="124"/>
        <v/>
      </c>
      <c r="J1314" s="13" t="str">
        <f t="shared" si="125"/>
        <v/>
      </c>
      <c r="K1314" s="24" t="str">
        <f>IF(B1314="","",TRIM(IF(COUNTIF('Registru borderouri'!$B$5:$B$504,B1314)=0,"Borderou inexistent în registru. ","")&amp;IF(AND(D1314&lt;&gt;"",E1314=""),"Cod necunoscut. ","")&amp;IF(N(G1314)&lt;=0,"Lipsește cantitatea. ","")&amp;IF(AND(J1314&lt;&gt;"",COUNTIF('Registru borderouri'!$B$5:$B$504,B1314)&gt;0),IF(J1314&lt;&gt;INDEX('Registru borderouri'!$H$5:$H$504,MATCH(B1314,'Registru borderouri'!$B$5:$B$504,0)),"Produs de alt tip decât borderoul. ",""),"")))</f>
        <v/>
      </c>
    </row>
    <row r="1315" spans="1:11" x14ac:dyDescent="0.2">
      <c r="A1315" s="1" t="str">
        <f t="shared" si="120"/>
        <v/>
      </c>
      <c r="B1315" s="21"/>
      <c r="C1315" s="22" t="str">
        <f>IF(B1315="","",COUNTIF(INDEX($B:$B,5):B1315,B1315))</f>
        <v/>
      </c>
      <c r="D1315" s="21"/>
      <c r="E1315" s="13" t="str">
        <f t="shared" si="121"/>
        <v/>
      </c>
      <c r="F1315" s="22" t="str">
        <f t="shared" si="122"/>
        <v/>
      </c>
      <c r="G1315" s="14"/>
      <c r="H1315" s="15" t="str">
        <f t="shared" si="123"/>
        <v/>
      </c>
      <c r="I1315" s="23" t="str">
        <f t="shared" si="124"/>
        <v/>
      </c>
      <c r="J1315" s="13" t="str">
        <f t="shared" si="125"/>
        <v/>
      </c>
      <c r="K1315" s="24" t="str">
        <f>IF(B1315="","",TRIM(IF(COUNTIF('Registru borderouri'!$B$5:$B$504,B1315)=0,"Borderou inexistent în registru. ","")&amp;IF(AND(D1315&lt;&gt;"",E1315=""),"Cod necunoscut. ","")&amp;IF(N(G1315)&lt;=0,"Lipsește cantitatea. ","")&amp;IF(AND(J1315&lt;&gt;"",COUNTIF('Registru borderouri'!$B$5:$B$504,B1315)&gt;0),IF(J1315&lt;&gt;INDEX('Registru borderouri'!$H$5:$H$504,MATCH(B1315,'Registru borderouri'!$B$5:$B$504,0)),"Produs de alt tip decât borderoul. ",""),"")))</f>
        <v/>
      </c>
    </row>
    <row r="1316" spans="1:11" x14ac:dyDescent="0.2">
      <c r="A1316" s="1" t="str">
        <f t="shared" si="120"/>
        <v/>
      </c>
      <c r="B1316" s="21"/>
      <c r="C1316" s="22" t="str">
        <f>IF(B1316="","",COUNTIF(INDEX($B:$B,5):B1316,B1316))</f>
        <v/>
      </c>
      <c r="D1316" s="21"/>
      <c r="E1316" s="13" t="str">
        <f t="shared" si="121"/>
        <v/>
      </c>
      <c r="F1316" s="22" t="str">
        <f t="shared" si="122"/>
        <v/>
      </c>
      <c r="G1316" s="14"/>
      <c r="H1316" s="15" t="str">
        <f t="shared" si="123"/>
        <v/>
      </c>
      <c r="I1316" s="23" t="str">
        <f t="shared" si="124"/>
        <v/>
      </c>
      <c r="J1316" s="13" t="str">
        <f t="shared" si="125"/>
        <v/>
      </c>
      <c r="K1316" s="24" t="str">
        <f>IF(B1316="","",TRIM(IF(COUNTIF('Registru borderouri'!$B$5:$B$504,B1316)=0,"Borderou inexistent în registru. ","")&amp;IF(AND(D1316&lt;&gt;"",E1316=""),"Cod necunoscut. ","")&amp;IF(N(G1316)&lt;=0,"Lipsește cantitatea. ","")&amp;IF(AND(J1316&lt;&gt;"",COUNTIF('Registru borderouri'!$B$5:$B$504,B1316)&gt;0),IF(J1316&lt;&gt;INDEX('Registru borderouri'!$H$5:$H$504,MATCH(B1316,'Registru borderouri'!$B$5:$B$504,0)),"Produs de alt tip decât borderoul. ",""),"")))</f>
        <v/>
      </c>
    </row>
    <row r="1317" spans="1:11" x14ac:dyDescent="0.2">
      <c r="A1317" s="1" t="str">
        <f t="shared" si="120"/>
        <v/>
      </c>
      <c r="B1317" s="21"/>
      <c r="C1317" s="22" t="str">
        <f>IF(B1317="","",COUNTIF(INDEX($B:$B,5):B1317,B1317))</f>
        <v/>
      </c>
      <c r="D1317" s="21"/>
      <c r="E1317" s="13" t="str">
        <f t="shared" si="121"/>
        <v/>
      </c>
      <c r="F1317" s="22" t="str">
        <f t="shared" si="122"/>
        <v/>
      </c>
      <c r="G1317" s="14"/>
      <c r="H1317" s="15" t="str">
        <f t="shared" si="123"/>
        <v/>
      </c>
      <c r="I1317" s="23" t="str">
        <f t="shared" si="124"/>
        <v/>
      </c>
      <c r="J1317" s="13" t="str">
        <f t="shared" si="125"/>
        <v/>
      </c>
      <c r="K1317" s="24" t="str">
        <f>IF(B1317="","",TRIM(IF(COUNTIF('Registru borderouri'!$B$5:$B$504,B1317)=0,"Borderou inexistent în registru. ","")&amp;IF(AND(D1317&lt;&gt;"",E1317=""),"Cod necunoscut. ","")&amp;IF(N(G1317)&lt;=0,"Lipsește cantitatea. ","")&amp;IF(AND(J1317&lt;&gt;"",COUNTIF('Registru borderouri'!$B$5:$B$504,B1317)&gt;0),IF(J1317&lt;&gt;INDEX('Registru borderouri'!$H$5:$H$504,MATCH(B1317,'Registru borderouri'!$B$5:$B$504,0)),"Produs de alt tip decât borderoul. ",""),"")))</f>
        <v/>
      </c>
    </row>
    <row r="1318" spans="1:11" x14ac:dyDescent="0.2">
      <c r="A1318" s="1" t="str">
        <f t="shared" si="120"/>
        <v/>
      </c>
      <c r="B1318" s="21"/>
      <c r="C1318" s="22" t="str">
        <f>IF(B1318="","",COUNTIF(INDEX($B:$B,5):B1318,B1318))</f>
        <v/>
      </c>
      <c r="D1318" s="21"/>
      <c r="E1318" s="13" t="str">
        <f t="shared" si="121"/>
        <v/>
      </c>
      <c r="F1318" s="22" t="str">
        <f t="shared" si="122"/>
        <v/>
      </c>
      <c r="G1318" s="14"/>
      <c r="H1318" s="15" t="str">
        <f t="shared" si="123"/>
        <v/>
      </c>
      <c r="I1318" s="23" t="str">
        <f t="shared" si="124"/>
        <v/>
      </c>
      <c r="J1318" s="13" t="str">
        <f t="shared" si="125"/>
        <v/>
      </c>
      <c r="K1318" s="24" t="str">
        <f>IF(B1318="","",TRIM(IF(COUNTIF('Registru borderouri'!$B$5:$B$504,B1318)=0,"Borderou inexistent în registru. ","")&amp;IF(AND(D1318&lt;&gt;"",E1318=""),"Cod necunoscut. ","")&amp;IF(N(G1318)&lt;=0,"Lipsește cantitatea. ","")&amp;IF(AND(J1318&lt;&gt;"",COUNTIF('Registru borderouri'!$B$5:$B$504,B1318)&gt;0),IF(J1318&lt;&gt;INDEX('Registru borderouri'!$H$5:$H$504,MATCH(B1318,'Registru borderouri'!$B$5:$B$504,0)),"Produs de alt tip decât borderoul. ",""),"")))</f>
        <v/>
      </c>
    </row>
    <row r="1319" spans="1:11" x14ac:dyDescent="0.2">
      <c r="A1319" s="1" t="str">
        <f t="shared" si="120"/>
        <v/>
      </c>
      <c r="B1319" s="21"/>
      <c r="C1319" s="22" t="str">
        <f>IF(B1319="","",COUNTIF(INDEX($B:$B,5):B1319,B1319))</f>
        <v/>
      </c>
      <c r="D1319" s="21"/>
      <c r="E1319" s="13" t="str">
        <f t="shared" si="121"/>
        <v/>
      </c>
      <c r="F1319" s="22" t="str">
        <f t="shared" si="122"/>
        <v/>
      </c>
      <c r="G1319" s="14"/>
      <c r="H1319" s="15" t="str">
        <f t="shared" si="123"/>
        <v/>
      </c>
      <c r="I1319" s="23" t="str">
        <f t="shared" si="124"/>
        <v/>
      </c>
      <c r="J1319" s="13" t="str">
        <f t="shared" si="125"/>
        <v/>
      </c>
      <c r="K1319" s="24" t="str">
        <f>IF(B1319="","",TRIM(IF(COUNTIF('Registru borderouri'!$B$5:$B$504,B1319)=0,"Borderou inexistent în registru. ","")&amp;IF(AND(D1319&lt;&gt;"",E1319=""),"Cod necunoscut. ","")&amp;IF(N(G1319)&lt;=0,"Lipsește cantitatea. ","")&amp;IF(AND(J1319&lt;&gt;"",COUNTIF('Registru borderouri'!$B$5:$B$504,B1319)&gt;0),IF(J1319&lt;&gt;INDEX('Registru borderouri'!$H$5:$H$504,MATCH(B1319,'Registru borderouri'!$B$5:$B$504,0)),"Produs de alt tip decât borderoul. ",""),"")))</f>
        <v/>
      </c>
    </row>
    <row r="1320" spans="1:11" x14ac:dyDescent="0.2">
      <c r="A1320" s="1" t="str">
        <f t="shared" si="120"/>
        <v/>
      </c>
      <c r="B1320" s="21"/>
      <c r="C1320" s="22" t="str">
        <f>IF(B1320="","",COUNTIF(INDEX($B:$B,5):B1320,B1320))</f>
        <v/>
      </c>
      <c r="D1320" s="21"/>
      <c r="E1320" s="13" t="str">
        <f t="shared" si="121"/>
        <v/>
      </c>
      <c r="F1320" s="22" t="str">
        <f t="shared" si="122"/>
        <v/>
      </c>
      <c r="G1320" s="14"/>
      <c r="H1320" s="15" t="str">
        <f t="shared" si="123"/>
        <v/>
      </c>
      <c r="I1320" s="23" t="str">
        <f t="shared" si="124"/>
        <v/>
      </c>
      <c r="J1320" s="13" t="str">
        <f t="shared" si="125"/>
        <v/>
      </c>
      <c r="K1320" s="24" t="str">
        <f>IF(B1320="","",TRIM(IF(COUNTIF('Registru borderouri'!$B$5:$B$504,B1320)=0,"Borderou inexistent în registru. ","")&amp;IF(AND(D1320&lt;&gt;"",E1320=""),"Cod necunoscut. ","")&amp;IF(N(G1320)&lt;=0,"Lipsește cantitatea. ","")&amp;IF(AND(J1320&lt;&gt;"",COUNTIF('Registru borderouri'!$B$5:$B$504,B1320)&gt;0),IF(J1320&lt;&gt;INDEX('Registru borderouri'!$H$5:$H$504,MATCH(B1320,'Registru borderouri'!$B$5:$B$504,0)),"Produs de alt tip decât borderoul. ",""),"")))</f>
        <v/>
      </c>
    </row>
    <row r="1321" spans="1:11" x14ac:dyDescent="0.2">
      <c r="A1321" s="1" t="str">
        <f t="shared" si="120"/>
        <v/>
      </c>
      <c r="B1321" s="21"/>
      <c r="C1321" s="22" t="str">
        <f>IF(B1321="","",COUNTIF(INDEX($B:$B,5):B1321,B1321))</f>
        <v/>
      </c>
      <c r="D1321" s="21"/>
      <c r="E1321" s="13" t="str">
        <f t="shared" si="121"/>
        <v/>
      </c>
      <c r="F1321" s="22" t="str">
        <f t="shared" si="122"/>
        <v/>
      </c>
      <c r="G1321" s="14"/>
      <c r="H1321" s="15" t="str">
        <f t="shared" si="123"/>
        <v/>
      </c>
      <c r="I1321" s="23" t="str">
        <f t="shared" si="124"/>
        <v/>
      </c>
      <c r="J1321" s="13" t="str">
        <f t="shared" si="125"/>
        <v/>
      </c>
      <c r="K1321" s="24" t="str">
        <f>IF(B1321="","",TRIM(IF(COUNTIF('Registru borderouri'!$B$5:$B$504,B1321)=0,"Borderou inexistent în registru. ","")&amp;IF(AND(D1321&lt;&gt;"",E1321=""),"Cod necunoscut. ","")&amp;IF(N(G1321)&lt;=0,"Lipsește cantitatea. ","")&amp;IF(AND(J1321&lt;&gt;"",COUNTIF('Registru borderouri'!$B$5:$B$504,B1321)&gt;0),IF(J1321&lt;&gt;INDEX('Registru borderouri'!$H$5:$H$504,MATCH(B1321,'Registru borderouri'!$B$5:$B$504,0)),"Produs de alt tip decât borderoul. ",""),"")))</f>
        <v/>
      </c>
    </row>
    <row r="1322" spans="1:11" x14ac:dyDescent="0.2">
      <c r="A1322" s="1" t="str">
        <f t="shared" si="120"/>
        <v/>
      </c>
      <c r="B1322" s="21"/>
      <c r="C1322" s="22" t="str">
        <f>IF(B1322="","",COUNTIF(INDEX($B:$B,5):B1322,B1322))</f>
        <v/>
      </c>
      <c r="D1322" s="21"/>
      <c r="E1322" s="13" t="str">
        <f t="shared" si="121"/>
        <v/>
      </c>
      <c r="F1322" s="22" t="str">
        <f t="shared" si="122"/>
        <v/>
      </c>
      <c r="G1322" s="14"/>
      <c r="H1322" s="15" t="str">
        <f t="shared" si="123"/>
        <v/>
      </c>
      <c r="I1322" s="23" t="str">
        <f t="shared" si="124"/>
        <v/>
      </c>
      <c r="J1322" s="13" t="str">
        <f t="shared" si="125"/>
        <v/>
      </c>
      <c r="K1322" s="24" t="str">
        <f>IF(B1322="","",TRIM(IF(COUNTIF('Registru borderouri'!$B$5:$B$504,B1322)=0,"Borderou inexistent în registru. ","")&amp;IF(AND(D1322&lt;&gt;"",E1322=""),"Cod necunoscut. ","")&amp;IF(N(G1322)&lt;=0,"Lipsește cantitatea. ","")&amp;IF(AND(J1322&lt;&gt;"",COUNTIF('Registru borderouri'!$B$5:$B$504,B1322)&gt;0),IF(J1322&lt;&gt;INDEX('Registru borderouri'!$H$5:$H$504,MATCH(B1322,'Registru borderouri'!$B$5:$B$504,0)),"Produs de alt tip decât borderoul. ",""),"")))</f>
        <v/>
      </c>
    </row>
    <row r="1323" spans="1:11" x14ac:dyDescent="0.2">
      <c r="A1323" s="1" t="str">
        <f t="shared" si="120"/>
        <v/>
      </c>
      <c r="B1323" s="21"/>
      <c r="C1323" s="22" t="str">
        <f>IF(B1323="","",COUNTIF(INDEX($B:$B,5):B1323,B1323))</f>
        <v/>
      </c>
      <c r="D1323" s="21"/>
      <c r="E1323" s="13" t="str">
        <f t="shared" si="121"/>
        <v/>
      </c>
      <c r="F1323" s="22" t="str">
        <f t="shared" si="122"/>
        <v/>
      </c>
      <c r="G1323" s="14"/>
      <c r="H1323" s="15" t="str">
        <f t="shared" si="123"/>
        <v/>
      </c>
      <c r="I1323" s="23" t="str">
        <f t="shared" si="124"/>
        <v/>
      </c>
      <c r="J1323" s="13" t="str">
        <f t="shared" si="125"/>
        <v/>
      </c>
      <c r="K1323" s="24" t="str">
        <f>IF(B1323="","",TRIM(IF(COUNTIF('Registru borderouri'!$B$5:$B$504,B1323)=0,"Borderou inexistent în registru. ","")&amp;IF(AND(D1323&lt;&gt;"",E1323=""),"Cod necunoscut. ","")&amp;IF(N(G1323)&lt;=0,"Lipsește cantitatea. ","")&amp;IF(AND(J1323&lt;&gt;"",COUNTIF('Registru borderouri'!$B$5:$B$504,B1323)&gt;0),IF(J1323&lt;&gt;INDEX('Registru borderouri'!$H$5:$H$504,MATCH(B1323,'Registru borderouri'!$B$5:$B$504,0)),"Produs de alt tip decât borderoul. ",""),"")))</f>
        <v/>
      </c>
    </row>
    <row r="1324" spans="1:11" x14ac:dyDescent="0.2">
      <c r="A1324" s="1" t="str">
        <f t="shared" si="120"/>
        <v/>
      </c>
      <c r="B1324" s="21"/>
      <c r="C1324" s="22" t="str">
        <f>IF(B1324="","",COUNTIF(INDEX($B:$B,5):B1324,B1324))</f>
        <v/>
      </c>
      <c r="D1324" s="21"/>
      <c r="E1324" s="13" t="str">
        <f t="shared" si="121"/>
        <v/>
      </c>
      <c r="F1324" s="22" t="str">
        <f t="shared" si="122"/>
        <v/>
      </c>
      <c r="G1324" s="14"/>
      <c r="H1324" s="15" t="str">
        <f t="shared" si="123"/>
        <v/>
      </c>
      <c r="I1324" s="23" t="str">
        <f t="shared" si="124"/>
        <v/>
      </c>
      <c r="J1324" s="13" t="str">
        <f t="shared" si="125"/>
        <v/>
      </c>
      <c r="K1324" s="24" t="str">
        <f>IF(B1324="","",TRIM(IF(COUNTIF('Registru borderouri'!$B$5:$B$504,B1324)=0,"Borderou inexistent în registru. ","")&amp;IF(AND(D1324&lt;&gt;"",E1324=""),"Cod necunoscut. ","")&amp;IF(N(G1324)&lt;=0,"Lipsește cantitatea. ","")&amp;IF(AND(J1324&lt;&gt;"",COUNTIF('Registru borderouri'!$B$5:$B$504,B1324)&gt;0),IF(J1324&lt;&gt;INDEX('Registru borderouri'!$H$5:$H$504,MATCH(B1324,'Registru borderouri'!$B$5:$B$504,0)),"Produs de alt tip decât borderoul. ",""),"")))</f>
        <v/>
      </c>
    </row>
    <row r="1325" spans="1:11" x14ac:dyDescent="0.2">
      <c r="A1325" s="1" t="str">
        <f t="shared" si="120"/>
        <v/>
      </c>
      <c r="B1325" s="21"/>
      <c r="C1325" s="22" t="str">
        <f>IF(B1325="","",COUNTIF(INDEX($B:$B,5):B1325,B1325))</f>
        <v/>
      </c>
      <c r="D1325" s="21"/>
      <c r="E1325" s="13" t="str">
        <f t="shared" si="121"/>
        <v/>
      </c>
      <c r="F1325" s="22" t="str">
        <f t="shared" si="122"/>
        <v/>
      </c>
      <c r="G1325" s="14"/>
      <c r="H1325" s="15" t="str">
        <f t="shared" si="123"/>
        <v/>
      </c>
      <c r="I1325" s="23" t="str">
        <f t="shared" si="124"/>
        <v/>
      </c>
      <c r="J1325" s="13" t="str">
        <f t="shared" si="125"/>
        <v/>
      </c>
      <c r="K1325" s="24" t="str">
        <f>IF(B1325="","",TRIM(IF(COUNTIF('Registru borderouri'!$B$5:$B$504,B1325)=0,"Borderou inexistent în registru. ","")&amp;IF(AND(D1325&lt;&gt;"",E1325=""),"Cod necunoscut. ","")&amp;IF(N(G1325)&lt;=0,"Lipsește cantitatea. ","")&amp;IF(AND(J1325&lt;&gt;"",COUNTIF('Registru borderouri'!$B$5:$B$504,B1325)&gt;0),IF(J1325&lt;&gt;INDEX('Registru borderouri'!$H$5:$H$504,MATCH(B1325,'Registru borderouri'!$B$5:$B$504,0)),"Produs de alt tip decât borderoul. ",""),"")))</f>
        <v/>
      </c>
    </row>
    <row r="1326" spans="1:11" x14ac:dyDescent="0.2">
      <c r="A1326" s="1" t="str">
        <f t="shared" si="120"/>
        <v/>
      </c>
      <c r="B1326" s="21"/>
      <c r="C1326" s="22" t="str">
        <f>IF(B1326="","",COUNTIF(INDEX($B:$B,5):B1326,B1326))</f>
        <v/>
      </c>
      <c r="D1326" s="21"/>
      <c r="E1326" s="13" t="str">
        <f t="shared" si="121"/>
        <v/>
      </c>
      <c r="F1326" s="22" t="str">
        <f t="shared" si="122"/>
        <v/>
      </c>
      <c r="G1326" s="14"/>
      <c r="H1326" s="15" t="str">
        <f t="shared" si="123"/>
        <v/>
      </c>
      <c r="I1326" s="23" t="str">
        <f t="shared" si="124"/>
        <v/>
      </c>
      <c r="J1326" s="13" t="str">
        <f t="shared" si="125"/>
        <v/>
      </c>
      <c r="K1326" s="24" t="str">
        <f>IF(B1326="","",TRIM(IF(COUNTIF('Registru borderouri'!$B$5:$B$504,B1326)=0,"Borderou inexistent în registru. ","")&amp;IF(AND(D1326&lt;&gt;"",E1326=""),"Cod necunoscut. ","")&amp;IF(N(G1326)&lt;=0,"Lipsește cantitatea. ","")&amp;IF(AND(J1326&lt;&gt;"",COUNTIF('Registru borderouri'!$B$5:$B$504,B1326)&gt;0),IF(J1326&lt;&gt;INDEX('Registru borderouri'!$H$5:$H$504,MATCH(B1326,'Registru borderouri'!$B$5:$B$504,0)),"Produs de alt tip decât borderoul. ",""),"")))</f>
        <v/>
      </c>
    </row>
    <row r="1327" spans="1:11" x14ac:dyDescent="0.2">
      <c r="A1327" s="1" t="str">
        <f t="shared" si="120"/>
        <v/>
      </c>
      <c r="B1327" s="21"/>
      <c r="C1327" s="22" t="str">
        <f>IF(B1327="","",COUNTIF(INDEX($B:$B,5):B1327,B1327))</f>
        <v/>
      </c>
      <c r="D1327" s="21"/>
      <c r="E1327" s="13" t="str">
        <f t="shared" si="121"/>
        <v/>
      </c>
      <c r="F1327" s="22" t="str">
        <f t="shared" si="122"/>
        <v/>
      </c>
      <c r="G1327" s="14"/>
      <c r="H1327" s="15" t="str">
        <f t="shared" si="123"/>
        <v/>
      </c>
      <c r="I1327" s="23" t="str">
        <f t="shared" si="124"/>
        <v/>
      </c>
      <c r="J1327" s="13" t="str">
        <f t="shared" si="125"/>
        <v/>
      </c>
      <c r="K1327" s="24" t="str">
        <f>IF(B1327="","",TRIM(IF(COUNTIF('Registru borderouri'!$B$5:$B$504,B1327)=0,"Borderou inexistent în registru. ","")&amp;IF(AND(D1327&lt;&gt;"",E1327=""),"Cod necunoscut. ","")&amp;IF(N(G1327)&lt;=0,"Lipsește cantitatea. ","")&amp;IF(AND(J1327&lt;&gt;"",COUNTIF('Registru borderouri'!$B$5:$B$504,B1327)&gt;0),IF(J1327&lt;&gt;INDEX('Registru borderouri'!$H$5:$H$504,MATCH(B1327,'Registru borderouri'!$B$5:$B$504,0)),"Produs de alt tip decât borderoul. ",""),"")))</f>
        <v/>
      </c>
    </row>
    <row r="1328" spans="1:11" x14ac:dyDescent="0.2">
      <c r="A1328" s="1" t="str">
        <f t="shared" si="120"/>
        <v/>
      </c>
      <c r="B1328" s="21"/>
      <c r="C1328" s="22" t="str">
        <f>IF(B1328="","",COUNTIF(INDEX($B:$B,5):B1328,B1328))</f>
        <v/>
      </c>
      <c r="D1328" s="21"/>
      <c r="E1328" s="13" t="str">
        <f t="shared" si="121"/>
        <v/>
      </c>
      <c r="F1328" s="22" t="str">
        <f t="shared" si="122"/>
        <v/>
      </c>
      <c r="G1328" s="14"/>
      <c r="H1328" s="15" t="str">
        <f t="shared" si="123"/>
        <v/>
      </c>
      <c r="I1328" s="23" t="str">
        <f t="shared" si="124"/>
        <v/>
      </c>
      <c r="J1328" s="13" t="str">
        <f t="shared" si="125"/>
        <v/>
      </c>
      <c r="K1328" s="24" t="str">
        <f>IF(B1328="","",TRIM(IF(COUNTIF('Registru borderouri'!$B$5:$B$504,B1328)=0,"Borderou inexistent în registru. ","")&amp;IF(AND(D1328&lt;&gt;"",E1328=""),"Cod necunoscut. ","")&amp;IF(N(G1328)&lt;=0,"Lipsește cantitatea. ","")&amp;IF(AND(J1328&lt;&gt;"",COUNTIF('Registru borderouri'!$B$5:$B$504,B1328)&gt;0),IF(J1328&lt;&gt;INDEX('Registru borderouri'!$H$5:$H$504,MATCH(B1328,'Registru borderouri'!$B$5:$B$504,0)),"Produs de alt tip decât borderoul. ",""),"")))</f>
        <v/>
      </c>
    </row>
    <row r="1329" spans="1:11" x14ac:dyDescent="0.2">
      <c r="A1329" s="1" t="str">
        <f t="shared" si="120"/>
        <v/>
      </c>
      <c r="B1329" s="21"/>
      <c r="C1329" s="22" t="str">
        <f>IF(B1329="","",COUNTIF(INDEX($B:$B,5):B1329,B1329))</f>
        <v/>
      </c>
      <c r="D1329" s="21"/>
      <c r="E1329" s="13" t="str">
        <f t="shared" si="121"/>
        <v/>
      </c>
      <c r="F1329" s="22" t="str">
        <f t="shared" si="122"/>
        <v/>
      </c>
      <c r="G1329" s="14"/>
      <c r="H1329" s="15" t="str">
        <f t="shared" si="123"/>
        <v/>
      </c>
      <c r="I1329" s="23" t="str">
        <f t="shared" si="124"/>
        <v/>
      </c>
      <c r="J1329" s="13" t="str">
        <f t="shared" si="125"/>
        <v/>
      </c>
      <c r="K1329" s="24" t="str">
        <f>IF(B1329="","",TRIM(IF(COUNTIF('Registru borderouri'!$B$5:$B$504,B1329)=0,"Borderou inexistent în registru. ","")&amp;IF(AND(D1329&lt;&gt;"",E1329=""),"Cod necunoscut. ","")&amp;IF(N(G1329)&lt;=0,"Lipsește cantitatea. ","")&amp;IF(AND(J1329&lt;&gt;"",COUNTIF('Registru borderouri'!$B$5:$B$504,B1329)&gt;0),IF(J1329&lt;&gt;INDEX('Registru borderouri'!$H$5:$H$504,MATCH(B1329,'Registru borderouri'!$B$5:$B$504,0)),"Produs de alt tip decât borderoul. ",""),"")))</f>
        <v/>
      </c>
    </row>
    <row r="1330" spans="1:11" x14ac:dyDescent="0.2">
      <c r="A1330" s="1" t="str">
        <f t="shared" si="120"/>
        <v/>
      </c>
      <c r="B1330" s="21"/>
      <c r="C1330" s="22" t="str">
        <f>IF(B1330="","",COUNTIF(INDEX($B:$B,5):B1330,B1330))</f>
        <v/>
      </c>
      <c r="D1330" s="21"/>
      <c r="E1330" s="13" t="str">
        <f t="shared" si="121"/>
        <v/>
      </c>
      <c r="F1330" s="22" t="str">
        <f t="shared" si="122"/>
        <v/>
      </c>
      <c r="G1330" s="14"/>
      <c r="H1330" s="15" t="str">
        <f t="shared" si="123"/>
        <v/>
      </c>
      <c r="I1330" s="23" t="str">
        <f t="shared" si="124"/>
        <v/>
      </c>
      <c r="J1330" s="13" t="str">
        <f t="shared" si="125"/>
        <v/>
      </c>
      <c r="K1330" s="24" t="str">
        <f>IF(B1330="","",TRIM(IF(COUNTIF('Registru borderouri'!$B$5:$B$504,B1330)=0,"Borderou inexistent în registru. ","")&amp;IF(AND(D1330&lt;&gt;"",E1330=""),"Cod necunoscut. ","")&amp;IF(N(G1330)&lt;=0,"Lipsește cantitatea. ","")&amp;IF(AND(J1330&lt;&gt;"",COUNTIF('Registru borderouri'!$B$5:$B$504,B1330)&gt;0),IF(J1330&lt;&gt;INDEX('Registru borderouri'!$H$5:$H$504,MATCH(B1330,'Registru borderouri'!$B$5:$B$504,0)),"Produs de alt tip decât borderoul. ",""),"")))</f>
        <v/>
      </c>
    </row>
    <row r="1331" spans="1:11" x14ac:dyDescent="0.2">
      <c r="A1331" s="1" t="str">
        <f t="shared" si="120"/>
        <v/>
      </c>
      <c r="B1331" s="21"/>
      <c r="C1331" s="22" t="str">
        <f>IF(B1331="","",COUNTIF(INDEX($B:$B,5):B1331,B1331))</f>
        <v/>
      </c>
      <c r="D1331" s="21"/>
      <c r="E1331" s="13" t="str">
        <f t="shared" si="121"/>
        <v/>
      </c>
      <c r="F1331" s="22" t="str">
        <f t="shared" si="122"/>
        <v/>
      </c>
      <c r="G1331" s="14"/>
      <c r="H1331" s="15" t="str">
        <f t="shared" si="123"/>
        <v/>
      </c>
      <c r="I1331" s="23" t="str">
        <f t="shared" si="124"/>
        <v/>
      </c>
      <c r="J1331" s="13" t="str">
        <f t="shared" si="125"/>
        <v/>
      </c>
      <c r="K1331" s="24" t="str">
        <f>IF(B1331="","",TRIM(IF(COUNTIF('Registru borderouri'!$B$5:$B$504,B1331)=0,"Borderou inexistent în registru. ","")&amp;IF(AND(D1331&lt;&gt;"",E1331=""),"Cod necunoscut. ","")&amp;IF(N(G1331)&lt;=0,"Lipsește cantitatea. ","")&amp;IF(AND(J1331&lt;&gt;"",COUNTIF('Registru borderouri'!$B$5:$B$504,B1331)&gt;0),IF(J1331&lt;&gt;INDEX('Registru borderouri'!$H$5:$H$504,MATCH(B1331,'Registru borderouri'!$B$5:$B$504,0)),"Produs de alt tip decât borderoul. ",""),"")))</f>
        <v/>
      </c>
    </row>
    <row r="1332" spans="1:11" x14ac:dyDescent="0.2">
      <c r="A1332" s="1" t="str">
        <f t="shared" si="120"/>
        <v/>
      </c>
      <c r="B1332" s="21"/>
      <c r="C1332" s="22" t="str">
        <f>IF(B1332="","",COUNTIF(INDEX($B:$B,5):B1332,B1332))</f>
        <v/>
      </c>
      <c r="D1332" s="21"/>
      <c r="E1332" s="13" t="str">
        <f t="shared" si="121"/>
        <v/>
      </c>
      <c r="F1332" s="22" t="str">
        <f t="shared" si="122"/>
        <v/>
      </c>
      <c r="G1332" s="14"/>
      <c r="H1332" s="15" t="str">
        <f t="shared" si="123"/>
        <v/>
      </c>
      <c r="I1332" s="23" t="str">
        <f t="shared" si="124"/>
        <v/>
      </c>
      <c r="J1332" s="13" t="str">
        <f t="shared" si="125"/>
        <v/>
      </c>
      <c r="K1332" s="24" t="str">
        <f>IF(B1332="","",TRIM(IF(COUNTIF('Registru borderouri'!$B$5:$B$504,B1332)=0,"Borderou inexistent în registru. ","")&amp;IF(AND(D1332&lt;&gt;"",E1332=""),"Cod necunoscut. ","")&amp;IF(N(G1332)&lt;=0,"Lipsește cantitatea. ","")&amp;IF(AND(J1332&lt;&gt;"",COUNTIF('Registru borderouri'!$B$5:$B$504,B1332)&gt;0),IF(J1332&lt;&gt;INDEX('Registru borderouri'!$H$5:$H$504,MATCH(B1332,'Registru borderouri'!$B$5:$B$504,0)),"Produs de alt tip decât borderoul. ",""),"")))</f>
        <v/>
      </c>
    </row>
    <row r="1333" spans="1:11" x14ac:dyDescent="0.2">
      <c r="A1333" s="1" t="str">
        <f t="shared" si="120"/>
        <v/>
      </c>
      <c r="B1333" s="21"/>
      <c r="C1333" s="22" t="str">
        <f>IF(B1333="","",COUNTIF(INDEX($B:$B,5):B1333,B1333))</f>
        <v/>
      </c>
      <c r="D1333" s="21"/>
      <c r="E1333" s="13" t="str">
        <f t="shared" si="121"/>
        <v/>
      </c>
      <c r="F1333" s="22" t="str">
        <f t="shared" si="122"/>
        <v/>
      </c>
      <c r="G1333" s="14"/>
      <c r="H1333" s="15" t="str">
        <f t="shared" si="123"/>
        <v/>
      </c>
      <c r="I1333" s="23" t="str">
        <f t="shared" si="124"/>
        <v/>
      </c>
      <c r="J1333" s="13" t="str">
        <f t="shared" si="125"/>
        <v/>
      </c>
      <c r="K1333" s="24" t="str">
        <f>IF(B1333="","",TRIM(IF(COUNTIF('Registru borderouri'!$B$5:$B$504,B1333)=0,"Borderou inexistent în registru. ","")&amp;IF(AND(D1333&lt;&gt;"",E1333=""),"Cod necunoscut. ","")&amp;IF(N(G1333)&lt;=0,"Lipsește cantitatea. ","")&amp;IF(AND(J1333&lt;&gt;"",COUNTIF('Registru borderouri'!$B$5:$B$504,B1333)&gt;0),IF(J1333&lt;&gt;INDEX('Registru borderouri'!$H$5:$H$504,MATCH(B1333,'Registru borderouri'!$B$5:$B$504,0)),"Produs de alt tip decât borderoul. ",""),"")))</f>
        <v/>
      </c>
    </row>
    <row r="1334" spans="1:11" x14ac:dyDescent="0.2">
      <c r="A1334" s="1" t="str">
        <f t="shared" si="120"/>
        <v/>
      </c>
      <c r="B1334" s="21"/>
      <c r="C1334" s="22" t="str">
        <f>IF(B1334="","",COUNTIF(INDEX($B:$B,5):B1334,B1334))</f>
        <v/>
      </c>
      <c r="D1334" s="21"/>
      <c r="E1334" s="13" t="str">
        <f t="shared" si="121"/>
        <v/>
      </c>
      <c r="F1334" s="22" t="str">
        <f t="shared" si="122"/>
        <v/>
      </c>
      <c r="G1334" s="14"/>
      <c r="H1334" s="15" t="str">
        <f t="shared" si="123"/>
        <v/>
      </c>
      <c r="I1334" s="23" t="str">
        <f t="shared" si="124"/>
        <v/>
      </c>
      <c r="J1334" s="13" t="str">
        <f t="shared" si="125"/>
        <v/>
      </c>
      <c r="K1334" s="24" t="str">
        <f>IF(B1334="","",TRIM(IF(COUNTIF('Registru borderouri'!$B$5:$B$504,B1334)=0,"Borderou inexistent în registru. ","")&amp;IF(AND(D1334&lt;&gt;"",E1334=""),"Cod necunoscut. ","")&amp;IF(N(G1334)&lt;=0,"Lipsește cantitatea. ","")&amp;IF(AND(J1334&lt;&gt;"",COUNTIF('Registru borderouri'!$B$5:$B$504,B1334)&gt;0),IF(J1334&lt;&gt;INDEX('Registru borderouri'!$H$5:$H$504,MATCH(B1334,'Registru borderouri'!$B$5:$B$504,0)),"Produs de alt tip decât borderoul. ",""),"")))</f>
        <v/>
      </c>
    </row>
    <row r="1335" spans="1:11" x14ac:dyDescent="0.2">
      <c r="A1335" s="1" t="str">
        <f t="shared" si="120"/>
        <v/>
      </c>
      <c r="B1335" s="21"/>
      <c r="C1335" s="22" t="str">
        <f>IF(B1335="","",COUNTIF(INDEX($B:$B,5):B1335,B1335))</f>
        <v/>
      </c>
      <c r="D1335" s="21"/>
      <c r="E1335" s="13" t="str">
        <f t="shared" si="121"/>
        <v/>
      </c>
      <c r="F1335" s="22" t="str">
        <f t="shared" si="122"/>
        <v/>
      </c>
      <c r="G1335" s="14"/>
      <c r="H1335" s="15" t="str">
        <f t="shared" si="123"/>
        <v/>
      </c>
      <c r="I1335" s="23" t="str">
        <f t="shared" si="124"/>
        <v/>
      </c>
      <c r="J1335" s="13" t="str">
        <f t="shared" si="125"/>
        <v/>
      </c>
      <c r="K1335" s="24" t="str">
        <f>IF(B1335="","",TRIM(IF(COUNTIF('Registru borderouri'!$B$5:$B$504,B1335)=0,"Borderou inexistent în registru. ","")&amp;IF(AND(D1335&lt;&gt;"",E1335=""),"Cod necunoscut. ","")&amp;IF(N(G1335)&lt;=0,"Lipsește cantitatea. ","")&amp;IF(AND(J1335&lt;&gt;"",COUNTIF('Registru borderouri'!$B$5:$B$504,B1335)&gt;0),IF(J1335&lt;&gt;INDEX('Registru borderouri'!$H$5:$H$504,MATCH(B1335,'Registru borderouri'!$B$5:$B$504,0)),"Produs de alt tip decât borderoul. ",""),"")))</f>
        <v/>
      </c>
    </row>
    <row r="1336" spans="1:11" x14ac:dyDescent="0.2">
      <c r="A1336" s="1" t="str">
        <f t="shared" si="120"/>
        <v/>
      </c>
      <c r="B1336" s="21"/>
      <c r="C1336" s="22" t="str">
        <f>IF(B1336="","",COUNTIF(INDEX($B:$B,5):B1336,B1336))</f>
        <v/>
      </c>
      <c r="D1336" s="21"/>
      <c r="E1336" s="13" t="str">
        <f t="shared" si="121"/>
        <v/>
      </c>
      <c r="F1336" s="22" t="str">
        <f t="shared" si="122"/>
        <v/>
      </c>
      <c r="G1336" s="14"/>
      <c r="H1336" s="15" t="str">
        <f t="shared" si="123"/>
        <v/>
      </c>
      <c r="I1336" s="23" t="str">
        <f t="shared" si="124"/>
        <v/>
      </c>
      <c r="J1336" s="13" t="str">
        <f t="shared" si="125"/>
        <v/>
      </c>
      <c r="K1336" s="24" t="str">
        <f>IF(B1336="","",TRIM(IF(COUNTIF('Registru borderouri'!$B$5:$B$504,B1336)=0,"Borderou inexistent în registru. ","")&amp;IF(AND(D1336&lt;&gt;"",E1336=""),"Cod necunoscut. ","")&amp;IF(N(G1336)&lt;=0,"Lipsește cantitatea. ","")&amp;IF(AND(J1336&lt;&gt;"",COUNTIF('Registru borderouri'!$B$5:$B$504,B1336)&gt;0),IF(J1336&lt;&gt;INDEX('Registru borderouri'!$H$5:$H$504,MATCH(B1336,'Registru borderouri'!$B$5:$B$504,0)),"Produs de alt tip decât borderoul. ",""),"")))</f>
        <v/>
      </c>
    </row>
    <row r="1337" spans="1:11" x14ac:dyDescent="0.2">
      <c r="A1337" s="1" t="str">
        <f t="shared" si="120"/>
        <v/>
      </c>
      <c r="B1337" s="21"/>
      <c r="C1337" s="22" t="str">
        <f>IF(B1337="","",COUNTIF(INDEX($B:$B,5):B1337,B1337))</f>
        <v/>
      </c>
      <c r="D1337" s="21"/>
      <c r="E1337" s="13" t="str">
        <f t="shared" si="121"/>
        <v/>
      </c>
      <c r="F1337" s="22" t="str">
        <f t="shared" si="122"/>
        <v/>
      </c>
      <c r="G1337" s="14"/>
      <c r="H1337" s="15" t="str">
        <f t="shared" si="123"/>
        <v/>
      </c>
      <c r="I1337" s="23" t="str">
        <f t="shared" si="124"/>
        <v/>
      </c>
      <c r="J1337" s="13" t="str">
        <f t="shared" si="125"/>
        <v/>
      </c>
      <c r="K1337" s="24" t="str">
        <f>IF(B1337="","",TRIM(IF(COUNTIF('Registru borderouri'!$B$5:$B$504,B1337)=0,"Borderou inexistent în registru. ","")&amp;IF(AND(D1337&lt;&gt;"",E1337=""),"Cod necunoscut. ","")&amp;IF(N(G1337)&lt;=0,"Lipsește cantitatea. ","")&amp;IF(AND(J1337&lt;&gt;"",COUNTIF('Registru borderouri'!$B$5:$B$504,B1337)&gt;0),IF(J1337&lt;&gt;INDEX('Registru borderouri'!$H$5:$H$504,MATCH(B1337,'Registru borderouri'!$B$5:$B$504,0)),"Produs de alt tip decât borderoul. ",""),"")))</f>
        <v/>
      </c>
    </row>
    <row r="1338" spans="1:11" x14ac:dyDescent="0.2">
      <c r="A1338" s="1" t="str">
        <f t="shared" si="120"/>
        <v/>
      </c>
      <c r="B1338" s="21"/>
      <c r="C1338" s="22" t="str">
        <f>IF(B1338="","",COUNTIF(INDEX($B:$B,5):B1338,B1338))</f>
        <v/>
      </c>
      <c r="D1338" s="21"/>
      <c r="E1338" s="13" t="str">
        <f t="shared" si="121"/>
        <v/>
      </c>
      <c r="F1338" s="22" t="str">
        <f t="shared" si="122"/>
        <v/>
      </c>
      <c r="G1338" s="14"/>
      <c r="H1338" s="15" t="str">
        <f t="shared" si="123"/>
        <v/>
      </c>
      <c r="I1338" s="23" t="str">
        <f t="shared" si="124"/>
        <v/>
      </c>
      <c r="J1338" s="13" t="str">
        <f t="shared" si="125"/>
        <v/>
      </c>
      <c r="K1338" s="24" t="str">
        <f>IF(B1338="","",TRIM(IF(COUNTIF('Registru borderouri'!$B$5:$B$504,B1338)=0,"Borderou inexistent în registru. ","")&amp;IF(AND(D1338&lt;&gt;"",E1338=""),"Cod necunoscut. ","")&amp;IF(N(G1338)&lt;=0,"Lipsește cantitatea. ","")&amp;IF(AND(J1338&lt;&gt;"",COUNTIF('Registru borderouri'!$B$5:$B$504,B1338)&gt;0),IF(J1338&lt;&gt;INDEX('Registru borderouri'!$H$5:$H$504,MATCH(B1338,'Registru borderouri'!$B$5:$B$504,0)),"Produs de alt tip decât borderoul. ",""),"")))</f>
        <v/>
      </c>
    </row>
    <row r="1339" spans="1:11" x14ac:dyDescent="0.2">
      <c r="A1339" s="1" t="str">
        <f t="shared" si="120"/>
        <v/>
      </c>
      <c r="B1339" s="21"/>
      <c r="C1339" s="22" t="str">
        <f>IF(B1339="","",COUNTIF(INDEX($B:$B,5):B1339,B1339))</f>
        <v/>
      </c>
      <c r="D1339" s="21"/>
      <c r="E1339" s="13" t="str">
        <f t="shared" si="121"/>
        <v/>
      </c>
      <c r="F1339" s="22" t="str">
        <f t="shared" si="122"/>
        <v/>
      </c>
      <c r="G1339" s="14"/>
      <c r="H1339" s="15" t="str">
        <f t="shared" si="123"/>
        <v/>
      </c>
      <c r="I1339" s="23" t="str">
        <f t="shared" si="124"/>
        <v/>
      </c>
      <c r="J1339" s="13" t="str">
        <f t="shared" si="125"/>
        <v/>
      </c>
      <c r="K1339" s="24" t="str">
        <f>IF(B1339="","",TRIM(IF(COUNTIF('Registru borderouri'!$B$5:$B$504,B1339)=0,"Borderou inexistent în registru. ","")&amp;IF(AND(D1339&lt;&gt;"",E1339=""),"Cod necunoscut. ","")&amp;IF(N(G1339)&lt;=0,"Lipsește cantitatea. ","")&amp;IF(AND(J1339&lt;&gt;"",COUNTIF('Registru borderouri'!$B$5:$B$504,B1339)&gt;0),IF(J1339&lt;&gt;INDEX('Registru borderouri'!$H$5:$H$504,MATCH(B1339,'Registru borderouri'!$B$5:$B$504,0)),"Produs de alt tip decât borderoul. ",""),"")))</f>
        <v/>
      </c>
    </row>
    <row r="1340" spans="1:11" x14ac:dyDescent="0.2">
      <c r="A1340" s="1" t="str">
        <f t="shared" si="120"/>
        <v/>
      </c>
      <c r="B1340" s="21"/>
      <c r="C1340" s="22" t="str">
        <f>IF(B1340="","",COUNTIF(INDEX($B:$B,5):B1340,B1340))</f>
        <v/>
      </c>
      <c r="D1340" s="21"/>
      <c r="E1340" s="13" t="str">
        <f t="shared" si="121"/>
        <v/>
      </c>
      <c r="F1340" s="22" t="str">
        <f t="shared" si="122"/>
        <v/>
      </c>
      <c r="G1340" s="14"/>
      <c r="H1340" s="15" t="str">
        <f t="shared" si="123"/>
        <v/>
      </c>
      <c r="I1340" s="23" t="str">
        <f t="shared" si="124"/>
        <v/>
      </c>
      <c r="J1340" s="13" t="str">
        <f t="shared" si="125"/>
        <v/>
      </c>
      <c r="K1340" s="24" t="str">
        <f>IF(B1340="","",TRIM(IF(COUNTIF('Registru borderouri'!$B$5:$B$504,B1340)=0,"Borderou inexistent în registru. ","")&amp;IF(AND(D1340&lt;&gt;"",E1340=""),"Cod necunoscut. ","")&amp;IF(N(G1340)&lt;=0,"Lipsește cantitatea. ","")&amp;IF(AND(J1340&lt;&gt;"",COUNTIF('Registru borderouri'!$B$5:$B$504,B1340)&gt;0),IF(J1340&lt;&gt;INDEX('Registru borderouri'!$H$5:$H$504,MATCH(B1340,'Registru borderouri'!$B$5:$B$504,0)),"Produs de alt tip decât borderoul. ",""),"")))</f>
        <v/>
      </c>
    </row>
    <row r="1341" spans="1:11" x14ac:dyDescent="0.2">
      <c r="A1341" s="1" t="str">
        <f t="shared" si="120"/>
        <v/>
      </c>
      <c r="B1341" s="21"/>
      <c r="C1341" s="22" t="str">
        <f>IF(B1341="","",COUNTIF(INDEX($B:$B,5):B1341,B1341))</f>
        <v/>
      </c>
      <c r="D1341" s="21"/>
      <c r="E1341" s="13" t="str">
        <f t="shared" si="121"/>
        <v/>
      </c>
      <c r="F1341" s="22" t="str">
        <f t="shared" si="122"/>
        <v/>
      </c>
      <c r="G1341" s="14"/>
      <c r="H1341" s="15" t="str">
        <f t="shared" si="123"/>
        <v/>
      </c>
      <c r="I1341" s="23" t="str">
        <f t="shared" si="124"/>
        <v/>
      </c>
      <c r="J1341" s="13" t="str">
        <f t="shared" si="125"/>
        <v/>
      </c>
      <c r="K1341" s="24" t="str">
        <f>IF(B1341="","",TRIM(IF(COUNTIF('Registru borderouri'!$B$5:$B$504,B1341)=0,"Borderou inexistent în registru. ","")&amp;IF(AND(D1341&lt;&gt;"",E1341=""),"Cod necunoscut. ","")&amp;IF(N(G1341)&lt;=0,"Lipsește cantitatea. ","")&amp;IF(AND(J1341&lt;&gt;"",COUNTIF('Registru borderouri'!$B$5:$B$504,B1341)&gt;0),IF(J1341&lt;&gt;INDEX('Registru borderouri'!$H$5:$H$504,MATCH(B1341,'Registru borderouri'!$B$5:$B$504,0)),"Produs de alt tip decât borderoul. ",""),"")))</f>
        <v/>
      </c>
    </row>
    <row r="1342" spans="1:11" x14ac:dyDescent="0.2">
      <c r="A1342" s="1" t="str">
        <f t="shared" si="120"/>
        <v/>
      </c>
      <c r="B1342" s="21"/>
      <c r="C1342" s="22" t="str">
        <f>IF(B1342="","",COUNTIF(INDEX($B:$B,5):B1342,B1342))</f>
        <v/>
      </c>
      <c r="D1342" s="21"/>
      <c r="E1342" s="13" t="str">
        <f t="shared" si="121"/>
        <v/>
      </c>
      <c r="F1342" s="22" t="str">
        <f t="shared" si="122"/>
        <v/>
      </c>
      <c r="G1342" s="14"/>
      <c r="H1342" s="15" t="str">
        <f t="shared" si="123"/>
        <v/>
      </c>
      <c r="I1342" s="23" t="str">
        <f t="shared" si="124"/>
        <v/>
      </c>
      <c r="J1342" s="13" t="str">
        <f t="shared" si="125"/>
        <v/>
      </c>
      <c r="K1342" s="24" t="str">
        <f>IF(B1342="","",TRIM(IF(COUNTIF('Registru borderouri'!$B$5:$B$504,B1342)=0,"Borderou inexistent în registru. ","")&amp;IF(AND(D1342&lt;&gt;"",E1342=""),"Cod necunoscut. ","")&amp;IF(N(G1342)&lt;=0,"Lipsește cantitatea. ","")&amp;IF(AND(J1342&lt;&gt;"",COUNTIF('Registru borderouri'!$B$5:$B$504,B1342)&gt;0),IF(J1342&lt;&gt;INDEX('Registru borderouri'!$H$5:$H$504,MATCH(B1342,'Registru borderouri'!$B$5:$B$504,0)),"Produs de alt tip decât borderoul. ",""),"")))</f>
        <v/>
      </c>
    </row>
    <row r="1343" spans="1:11" x14ac:dyDescent="0.2">
      <c r="A1343" s="1" t="str">
        <f t="shared" si="120"/>
        <v/>
      </c>
      <c r="B1343" s="21"/>
      <c r="C1343" s="22" t="str">
        <f>IF(B1343="","",COUNTIF(INDEX($B:$B,5):B1343,B1343))</f>
        <v/>
      </c>
      <c r="D1343" s="21"/>
      <c r="E1343" s="13" t="str">
        <f t="shared" si="121"/>
        <v/>
      </c>
      <c r="F1343" s="22" t="str">
        <f t="shared" si="122"/>
        <v/>
      </c>
      <c r="G1343" s="14"/>
      <c r="H1343" s="15" t="str">
        <f t="shared" si="123"/>
        <v/>
      </c>
      <c r="I1343" s="23" t="str">
        <f t="shared" si="124"/>
        <v/>
      </c>
      <c r="J1343" s="13" t="str">
        <f t="shared" si="125"/>
        <v/>
      </c>
      <c r="K1343" s="24" t="str">
        <f>IF(B1343="","",TRIM(IF(COUNTIF('Registru borderouri'!$B$5:$B$504,B1343)=0,"Borderou inexistent în registru. ","")&amp;IF(AND(D1343&lt;&gt;"",E1343=""),"Cod necunoscut. ","")&amp;IF(N(G1343)&lt;=0,"Lipsește cantitatea. ","")&amp;IF(AND(J1343&lt;&gt;"",COUNTIF('Registru borderouri'!$B$5:$B$504,B1343)&gt;0),IF(J1343&lt;&gt;INDEX('Registru borderouri'!$H$5:$H$504,MATCH(B1343,'Registru borderouri'!$B$5:$B$504,0)),"Produs de alt tip decât borderoul. ",""),"")))</f>
        <v/>
      </c>
    </row>
    <row r="1344" spans="1:11" x14ac:dyDescent="0.2">
      <c r="A1344" s="1" t="str">
        <f t="shared" si="120"/>
        <v/>
      </c>
      <c r="B1344" s="21"/>
      <c r="C1344" s="22" t="str">
        <f>IF(B1344="","",COUNTIF(INDEX($B:$B,5):B1344,B1344))</f>
        <v/>
      </c>
      <c r="D1344" s="21"/>
      <c r="E1344" s="13" t="str">
        <f t="shared" si="121"/>
        <v/>
      </c>
      <c r="F1344" s="22" t="str">
        <f t="shared" si="122"/>
        <v/>
      </c>
      <c r="G1344" s="14"/>
      <c r="H1344" s="15" t="str">
        <f t="shared" si="123"/>
        <v/>
      </c>
      <c r="I1344" s="23" t="str">
        <f t="shared" si="124"/>
        <v/>
      </c>
      <c r="J1344" s="13" t="str">
        <f t="shared" si="125"/>
        <v/>
      </c>
      <c r="K1344" s="24" t="str">
        <f>IF(B1344="","",TRIM(IF(COUNTIF('Registru borderouri'!$B$5:$B$504,B1344)=0,"Borderou inexistent în registru. ","")&amp;IF(AND(D1344&lt;&gt;"",E1344=""),"Cod necunoscut. ","")&amp;IF(N(G1344)&lt;=0,"Lipsește cantitatea. ","")&amp;IF(AND(J1344&lt;&gt;"",COUNTIF('Registru borderouri'!$B$5:$B$504,B1344)&gt;0),IF(J1344&lt;&gt;INDEX('Registru borderouri'!$H$5:$H$504,MATCH(B1344,'Registru borderouri'!$B$5:$B$504,0)),"Produs de alt tip decât borderoul. ",""),"")))</f>
        <v/>
      </c>
    </row>
    <row r="1345" spans="1:11" x14ac:dyDescent="0.2">
      <c r="A1345" s="1" t="str">
        <f t="shared" si="120"/>
        <v/>
      </c>
      <c r="B1345" s="21"/>
      <c r="C1345" s="22" t="str">
        <f>IF(B1345="","",COUNTIF(INDEX($B:$B,5):B1345,B1345))</f>
        <v/>
      </c>
      <c r="D1345" s="21"/>
      <c r="E1345" s="13" t="str">
        <f t="shared" si="121"/>
        <v/>
      </c>
      <c r="F1345" s="22" t="str">
        <f t="shared" si="122"/>
        <v/>
      </c>
      <c r="G1345" s="14"/>
      <c r="H1345" s="15" t="str">
        <f t="shared" si="123"/>
        <v/>
      </c>
      <c r="I1345" s="23" t="str">
        <f t="shared" si="124"/>
        <v/>
      </c>
      <c r="J1345" s="13" t="str">
        <f t="shared" si="125"/>
        <v/>
      </c>
      <c r="K1345" s="24" t="str">
        <f>IF(B1345="","",TRIM(IF(COUNTIF('Registru borderouri'!$B$5:$B$504,B1345)=0,"Borderou inexistent în registru. ","")&amp;IF(AND(D1345&lt;&gt;"",E1345=""),"Cod necunoscut. ","")&amp;IF(N(G1345)&lt;=0,"Lipsește cantitatea. ","")&amp;IF(AND(J1345&lt;&gt;"",COUNTIF('Registru borderouri'!$B$5:$B$504,B1345)&gt;0),IF(J1345&lt;&gt;INDEX('Registru borderouri'!$H$5:$H$504,MATCH(B1345,'Registru borderouri'!$B$5:$B$504,0)),"Produs de alt tip decât borderoul. ",""),"")))</f>
        <v/>
      </c>
    </row>
    <row r="1346" spans="1:11" x14ac:dyDescent="0.2">
      <c r="A1346" s="1" t="str">
        <f t="shared" si="120"/>
        <v/>
      </c>
      <c r="B1346" s="21"/>
      <c r="C1346" s="22" t="str">
        <f>IF(B1346="","",COUNTIF(INDEX($B:$B,5):B1346,B1346))</f>
        <v/>
      </c>
      <c r="D1346" s="21"/>
      <c r="E1346" s="13" t="str">
        <f t="shared" si="121"/>
        <v/>
      </c>
      <c r="F1346" s="22" t="str">
        <f t="shared" si="122"/>
        <v/>
      </c>
      <c r="G1346" s="14"/>
      <c r="H1346" s="15" t="str">
        <f t="shared" si="123"/>
        <v/>
      </c>
      <c r="I1346" s="23" t="str">
        <f t="shared" si="124"/>
        <v/>
      </c>
      <c r="J1346" s="13" t="str">
        <f t="shared" si="125"/>
        <v/>
      </c>
      <c r="K1346" s="24" t="str">
        <f>IF(B1346="","",TRIM(IF(COUNTIF('Registru borderouri'!$B$5:$B$504,B1346)=0,"Borderou inexistent în registru. ","")&amp;IF(AND(D1346&lt;&gt;"",E1346=""),"Cod necunoscut. ","")&amp;IF(N(G1346)&lt;=0,"Lipsește cantitatea. ","")&amp;IF(AND(J1346&lt;&gt;"",COUNTIF('Registru borderouri'!$B$5:$B$504,B1346)&gt;0),IF(J1346&lt;&gt;INDEX('Registru borderouri'!$H$5:$H$504,MATCH(B1346,'Registru borderouri'!$B$5:$B$504,0)),"Produs de alt tip decât borderoul. ",""),"")))</f>
        <v/>
      </c>
    </row>
    <row r="1347" spans="1:11" x14ac:dyDescent="0.2">
      <c r="A1347" s="1" t="str">
        <f t="shared" si="120"/>
        <v/>
      </c>
      <c r="B1347" s="21"/>
      <c r="C1347" s="22" t="str">
        <f>IF(B1347="","",COUNTIF(INDEX($B:$B,5):B1347,B1347))</f>
        <v/>
      </c>
      <c r="D1347" s="21"/>
      <c r="E1347" s="13" t="str">
        <f t="shared" si="121"/>
        <v/>
      </c>
      <c r="F1347" s="22" t="str">
        <f t="shared" si="122"/>
        <v/>
      </c>
      <c r="G1347" s="14"/>
      <c r="H1347" s="15" t="str">
        <f t="shared" si="123"/>
        <v/>
      </c>
      <c r="I1347" s="23" t="str">
        <f t="shared" si="124"/>
        <v/>
      </c>
      <c r="J1347" s="13" t="str">
        <f t="shared" si="125"/>
        <v/>
      </c>
      <c r="K1347" s="24" t="str">
        <f>IF(B1347="","",TRIM(IF(COUNTIF('Registru borderouri'!$B$5:$B$504,B1347)=0,"Borderou inexistent în registru. ","")&amp;IF(AND(D1347&lt;&gt;"",E1347=""),"Cod necunoscut. ","")&amp;IF(N(G1347)&lt;=0,"Lipsește cantitatea. ","")&amp;IF(AND(J1347&lt;&gt;"",COUNTIF('Registru borderouri'!$B$5:$B$504,B1347)&gt;0),IF(J1347&lt;&gt;INDEX('Registru borderouri'!$H$5:$H$504,MATCH(B1347,'Registru borderouri'!$B$5:$B$504,0)),"Produs de alt tip decât borderoul. ",""),"")))</f>
        <v/>
      </c>
    </row>
    <row r="1348" spans="1:11" x14ac:dyDescent="0.2">
      <c r="A1348" s="1" t="str">
        <f t="shared" si="120"/>
        <v/>
      </c>
      <c r="B1348" s="21"/>
      <c r="C1348" s="22" t="str">
        <f>IF(B1348="","",COUNTIF(INDEX($B:$B,5):B1348,B1348))</f>
        <v/>
      </c>
      <c r="D1348" s="21"/>
      <c r="E1348" s="13" t="str">
        <f t="shared" si="121"/>
        <v/>
      </c>
      <c r="F1348" s="22" t="str">
        <f t="shared" si="122"/>
        <v/>
      </c>
      <c r="G1348" s="14"/>
      <c r="H1348" s="15" t="str">
        <f t="shared" si="123"/>
        <v/>
      </c>
      <c r="I1348" s="23" t="str">
        <f t="shared" si="124"/>
        <v/>
      </c>
      <c r="J1348" s="13" t="str">
        <f t="shared" si="125"/>
        <v/>
      </c>
      <c r="K1348" s="24" t="str">
        <f>IF(B1348="","",TRIM(IF(COUNTIF('Registru borderouri'!$B$5:$B$504,B1348)=0,"Borderou inexistent în registru. ","")&amp;IF(AND(D1348&lt;&gt;"",E1348=""),"Cod necunoscut. ","")&amp;IF(N(G1348)&lt;=0,"Lipsește cantitatea. ","")&amp;IF(AND(J1348&lt;&gt;"",COUNTIF('Registru borderouri'!$B$5:$B$504,B1348)&gt;0),IF(J1348&lt;&gt;INDEX('Registru borderouri'!$H$5:$H$504,MATCH(B1348,'Registru borderouri'!$B$5:$B$504,0)),"Produs de alt tip decât borderoul. ",""),"")))</f>
        <v/>
      </c>
    </row>
    <row r="1349" spans="1:11" x14ac:dyDescent="0.2">
      <c r="A1349" s="1" t="str">
        <f t="shared" ref="A1349:A1412" si="126">IF(B1349="","",B1349&amp;"|"&amp;C1349)</f>
        <v/>
      </c>
      <c r="B1349" s="21"/>
      <c r="C1349" s="22" t="str">
        <f>IF(B1349="","",COUNTIF(INDEX($B:$B,5):B1349,B1349))</f>
        <v/>
      </c>
      <c r="D1349" s="21"/>
      <c r="E1349" s="13" t="str">
        <f t="shared" ref="E1349:E1412" si="127">IF(D1349="","",IFERROR(VLOOKUP(D1349,Catalog,2,FALSE),""))</f>
        <v/>
      </c>
      <c r="F1349" s="22" t="str">
        <f t="shared" ref="F1349:F1412" si="128">IF(D1349="","",IFERROR(VLOOKUP(D1349,Catalog,3,FALSE),""))</f>
        <v/>
      </c>
      <c r="G1349" s="14"/>
      <c r="H1349" s="15" t="str">
        <f t="shared" ref="H1349:H1412" si="129">IF(D1349="","",IFERROR(VLOOKUP(D1349,Catalog,4,FALSE),""))</f>
        <v/>
      </c>
      <c r="I1349" s="23" t="str">
        <f t="shared" ref="I1349:I1412" si="130">IF(OR(N(G1349)=0,N(H1349)=0),"",ROUND(G1349*H1349,2))</f>
        <v/>
      </c>
      <c r="J1349" s="13" t="str">
        <f t="shared" ref="J1349:J1412" si="131">IF(D1349="","",IFERROR(VLOOKUP(D1349,Catalog,5,FALSE),""))</f>
        <v/>
      </c>
      <c r="K1349" s="24" t="str">
        <f>IF(B1349="","",TRIM(IF(COUNTIF('Registru borderouri'!$B$5:$B$504,B1349)=0,"Borderou inexistent în registru. ","")&amp;IF(AND(D1349&lt;&gt;"",E1349=""),"Cod necunoscut. ","")&amp;IF(N(G1349)&lt;=0,"Lipsește cantitatea. ","")&amp;IF(AND(J1349&lt;&gt;"",COUNTIF('Registru borderouri'!$B$5:$B$504,B1349)&gt;0),IF(J1349&lt;&gt;INDEX('Registru borderouri'!$H$5:$H$504,MATCH(B1349,'Registru borderouri'!$B$5:$B$504,0)),"Produs de alt tip decât borderoul. ",""),"")))</f>
        <v/>
      </c>
    </row>
    <row r="1350" spans="1:11" x14ac:dyDescent="0.2">
      <c r="A1350" s="1" t="str">
        <f t="shared" si="126"/>
        <v/>
      </c>
      <c r="B1350" s="21"/>
      <c r="C1350" s="22" t="str">
        <f>IF(B1350="","",COUNTIF(INDEX($B:$B,5):B1350,B1350))</f>
        <v/>
      </c>
      <c r="D1350" s="21"/>
      <c r="E1350" s="13" t="str">
        <f t="shared" si="127"/>
        <v/>
      </c>
      <c r="F1350" s="22" t="str">
        <f t="shared" si="128"/>
        <v/>
      </c>
      <c r="G1350" s="14"/>
      <c r="H1350" s="15" t="str">
        <f t="shared" si="129"/>
        <v/>
      </c>
      <c r="I1350" s="23" t="str">
        <f t="shared" si="130"/>
        <v/>
      </c>
      <c r="J1350" s="13" t="str">
        <f t="shared" si="131"/>
        <v/>
      </c>
      <c r="K1350" s="24" t="str">
        <f>IF(B1350="","",TRIM(IF(COUNTIF('Registru borderouri'!$B$5:$B$504,B1350)=0,"Borderou inexistent în registru. ","")&amp;IF(AND(D1350&lt;&gt;"",E1350=""),"Cod necunoscut. ","")&amp;IF(N(G1350)&lt;=0,"Lipsește cantitatea. ","")&amp;IF(AND(J1350&lt;&gt;"",COUNTIF('Registru borderouri'!$B$5:$B$504,B1350)&gt;0),IF(J1350&lt;&gt;INDEX('Registru borderouri'!$H$5:$H$504,MATCH(B1350,'Registru borderouri'!$B$5:$B$504,0)),"Produs de alt tip decât borderoul. ",""),"")))</f>
        <v/>
      </c>
    </row>
    <row r="1351" spans="1:11" x14ac:dyDescent="0.2">
      <c r="A1351" s="1" t="str">
        <f t="shared" si="126"/>
        <v/>
      </c>
      <c r="B1351" s="21"/>
      <c r="C1351" s="22" t="str">
        <f>IF(B1351="","",COUNTIF(INDEX($B:$B,5):B1351,B1351))</f>
        <v/>
      </c>
      <c r="D1351" s="21"/>
      <c r="E1351" s="13" t="str">
        <f t="shared" si="127"/>
        <v/>
      </c>
      <c r="F1351" s="22" t="str">
        <f t="shared" si="128"/>
        <v/>
      </c>
      <c r="G1351" s="14"/>
      <c r="H1351" s="15" t="str">
        <f t="shared" si="129"/>
        <v/>
      </c>
      <c r="I1351" s="23" t="str">
        <f t="shared" si="130"/>
        <v/>
      </c>
      <c r="J1351" s="13" t="str">
        <f t="shared" si="131"/>
        <v/>
      </c>
      <c r="K1351" s="24" t="str">
        <f>IF(B1351="","",TRIM(IF(COUNTIF('Registru borderouri'!$B$5:$B$504,B1351)=0,"Borderou inexistent în registru. ","")&amp;IF(AND(D1351&lt;&gt;"",E1351=""),"Cod necunoscut. ","")&amp;IF(N(G1351)&lt;=0,"Lipsește cantitatea. ","")&amp;IF(AND(J1351&lt;&gt;"",COUNTIF('Registru borderouri'!$B$5:$B$504,B1351)&gt;0),IF(J1351&lt;&gt;INDEX('Registru borderouri'!$H$5:$H$504,MATCH(B1351,'Registru borderouri'!$B$5:$B$504,0)),"Produs de alt tip decât borderoul. ",""),"")))</f>
        <v/>
      </c>
    </row>
    <row r="1352" spans="1:11" x14ac:dyDescent="0.2">
      <c r="A1352" s="1" t="str">
        <f t="shared" si="126"/>
        <v/>
      </c>
      <c r="B1352" s="21"/>
      <c r="C1352" s="22" t="str">
        <f>IF(B1352="","",COUNTIF(INDEX($B:$B,5):B1352,B1352))</f>
        <v/>
      </c>
      <c r="D1352" s="21"/>
      <c r="E1352" s="13" t="str">
        <f t="shared" si="127"/>
        <v/>
      </c>
      <c r="F1352" s="22" t="str">
        <f t="shared" si="128"/>
        <v/>
      </c>
      <c r="G1352" s="14"/>
      <c r="H1352" s="15" t="str">
        <f t="shared" si="129"/>
        <v/>
      </c>
      <c r="I1352" s="23" t="str">
        <f t="shared" si="130"/>
        <v/>
      </c>
      <c r="J1352" s="13" t="str">
        <f t="shared" si="131"/>
        <v/>
      </c>
      <c r="K1352" s="24" t="str">
        <f>IF(B1352="","",TRIM(IF(COUNTIF('Registru borderouri'!$B$5:$B$504,B1352)=0,"Borderou inexistent în registru. ","")&amp;IF(AND(D1352&lt;&gt;"",E1352=""),"Cod necunoscut. ","")&amp;IF(N(G1352)&lt;=0,"Lipsește cantitatea. ","")&amp;IF(AND(J1352&lt;&gt;"",COUNTIF('Registru borderouri'!$B$5:$B$504,B1352)&gt;0),IF(J1352&lt;&gt;INDEX('Registru borderouri'!$H$5:$H$504,MATCH(B1352,'Registru borderouri'!$B$5:$B$504,0)),"Produs de alt tip decât borderoul. ",""),"")))</f>
        <v/>
      </c>
    </row>
    <row r="1353" spans="1:11" x14ac:dyDescent="0.2">
      <c r="A1353" s="1" t="str">
        <f t="shared" si="126"/>
        <v/>
      </c>
      <c r="B1353" s="21"/>
      <c r="C1353" s="22" t="str">
        <f>IF(B1353="","",COUNTIF(INDEX($B:$B,5):B1353,B1353))</f>
        <v/>
      </c>
      <c r="D1353" s="21"/>
      <c r="E1353" s="13" t="str">
        <f t="shared" si="127"/>
        <v/>
      </c>
      <c r="F1353" s="22" t="str">
        <f t="shared" si="128"/>
        <v/>
      </c>
      <c r="G1353" s="14"/>
      <c r="H1353" s="15" t="str">
        <f t="shared" si="129"/>
        <v/>
      </c>
      <c r="I1353" s="23" t="str">
        <f t="shared" si="130"/>
        <v/>
      </c>
      <c r="J1353" s="13" t="str">
        <f t="shared" si="131"/>
        <v/>
      </c>
      <c r="K1353" s="24" t="str">
        <f>IF(B1353="","",TRIM(IF(COUNTIF('Registru borderouri'!$B$5:$B$504,B1353)=0,"Borderou inexistent în registru. ","")&amp;IF(AND(D1353&lt;&gt;"",E1353=""),"Cod necunoscut. ","")&amp;IF(N(G1353)&lt;=0,"Lipsește cantitatea. ","")&amp;IF(AND(J1353&lt;&gt;"",COUNTIF('Registru borderouri'!$B$5:$B$504,B1353)&gt;0),IF(J1353&lt;&gt;INDEX('Registru borderouri'!$H$5:$H$504,MATCH(B1353,'Registru borderouri'!$B$5:$B$504,0)),"Produs de alt tip decât borderoul. ",""),"")))</f>
        <v/>
      </c>
    </row>
    <row r="1354" spans="1:11" x14ac:dyDescent="0.2">
      <c r="A1354" s="1" t="str">
        <f t="shared" si="126"/>
        <v/>
      </c>
      <c r="B1354" s="21"/>
      <c r="C1354" s="22" t="str">
        <f>IF(B1354="","",COUNTIF(INDEX($B:$B,5):B1354,B1354))</f>
        <v/>
      </c>
      <c r="D1354" s="21"/>
      <c r="E1354" s="13" t="str">
        <f t="shared" si="127"/>
        <v/>
      </c>
      <c r="F1354" s="22" t="str">
        <f t="shared" si="128"/>
        <v/>
      </c>
      <c r="G1354" s="14"/>
      <c r="H1354" s="15" t="str">
        <f t="shared" si="129"/>
        <v/>
      </c>
      <c r="I1354" s="23" t="str">
        <f t="shared" si="130"/>
        <v/>
      </c>
      <c r="J1354" s="13" t="str">
        <f t="shared" si="131"/>
        <v/>
      </c>
      <c r="K1354" s="24" t="str">
        <f>IF(B1354="","",TRIM(IF(COUNTIF('Registru borderouri'!$B$5:$B$504,B1354)=0,"Borderou inexistent în registru. ","")&amp;IF(AND(D1354&lt;&gt;"",E1354=""),"Cod necunoscut. ","")&amp;IF(N(G1354)&lt;=0,"Lipsește cantitatea. ","")&amp;IF(AND(J1354&lt;&gt;"",COUNTIF('Registru borderouri'!$B$5:$B$504,B1354)&gt;0),IF(J1354&lt;&gt;INDEX('Registru borderouri'!$H$5:$H$504,MATCH(B1354,'Registru borderouri'!$B$5:$B$504,0)),"Produs de alt tip decât borderoul. ",""),"")))</f>
        <v/>
      </c>
    </row>
    <row r="1355" spans="1:11" x14ac:dyDescent="0.2">
      <c r="A1355" s="1" t="str">
        <f t="shared" si="126"/>
        <v/>
      </c>
      <c r="B1355" s="21"/>
      <c r="C1355" s="22" t="str">
        <f>IF(B1355="","",COUNTIF(INDEX($B:$B,5):B1355,B1355))</f>
        <v/>
      </c>
      <c r="D1355" s="21"/>
      <c r="E1355" s="13" t="str">
        <f t="shared" si="127"/>
        <v/>
      </c>
      <c r="F1355" s="22" t="str">
        <f t="shared" si="128"/>
        <v/>
      </c>
      <c r="G1355" s="14"/>
      <c r="H1355" s="15" t="str">
        <f t="shared" si="129"/>
        <v/>
      </c>
      <c r="I1355" s="23" t="str">
        <f t="shared" si="130"/>
        <v/>
      </c>
      <c r="J1355" s="13" t="str">
        <f t="shared" si="131"/>
        <v/>
      </c>
      <c r="K1355" s="24" t="str">
        <f>IF(B1355="","",TRIM(IF(COUNTIF('Registru borderouri'!$B$5:$B$504,B1355)=0,"Borderou inexistent în registru. ","")&amp;IF(AND(D1355&lt;&gt;"",E1355=""),"Cod necunoscut. ","")&amp;IF(N(G1355)&lt;=0,"Lipsește cantitatea. ","")&amp;IF(AND(J1355&lt;&gt;"",COUNTIF('Registru borderouri'!$B$5:$B$504,B1355)&gt;0),IF(J1355&lt;&gt;INDEX('Registru borderouri'!$H$5:$H$504,MATCH(B1355,'Registru borderouri'!$B$5:$B$504,0)),"Produs de alt tip decât borderoul. ",""),"")))</f>
        <v/>
      </c>
    </row>
    <row r="1356" spans="1:11" x14ac:dyDescent="0.2">
      <c r="A1356" s="1" t="str">
        <f t="shared" si="126"/>
        <v/>
      </c>
      <c r="B1356" s="21"/>
      <c r="C1356" s="22" t="str">
        <f>IF(B1356="","",COUNTIF(INDEX($B:$B,5):B1356,B1356))</f>
        <v/>
      </c>
      <c r="D1356" s="21"/>
      <c r="E1356" s="13" t="str">
        <f t="shared" si="127"/>
        <v/>
      </c>
      <c r="F1356" s="22" t="str">
        <f t="shared" si="128"/>
        <v/>
      </c>
      <c r="G1356" s="14"/>
      <c r="H1356" s="15" t="str">
        <f t="shared" si="129"/>
        <v/>
      </c>
      <c r="I1356" s="23" t="str">
        <f t="shared" si="130"/>
        <v/>
      </c>
      <c r="J1356" s="13" t="str">
        <f t="shared" si="131"/>
        <v/>
      </c>
      <c r="K1356" s="24" t="str">
        <f>IF(B1356="","",TRIM(IF(COUNTIF('Registru borderouri'!$B$5:$B$504,B1356)=0,"Borderou inexistent în registru. ","")&amp;IF(AND(D1356&lt;&gt;"",E1356=""),"Cod necunoscut. ","")&amp;IF(N(G1356)&lt;=0,"Lipsește cantitatea. ","")&amp;IF(AND(J1356&lt;&gt;"",COUNTIF('Registru borderouri'!$B$5:$B$504,B1356)&gt;0),IF(J1356&lt;&gt;INDEX('Registru borderouri'!$H$5:$H$504,MATCH(B1356,'Registru borderouri'!$B$5:$B$504,0)),"Produs de alt tip decât borderoul. ",""),"")))</f>
        <v/>
      </c>
    </row>
    <row r="1357" spans="1:11" x14ac:dyDescent="0.2">
      <c r="A1357" s="1" t="str">
        <f t="shared" si="126"/>
        <v/>
      </c>
      <c r="B1357" s="21"/>
      <c r="C1357" s="22" t="str">
        <f>IF(B1357="","",COUNTIF(INDEX($B:$B,5):B1357,B1357))</f>
        <v/>
      </c>
      <c r="D1357" s="21"/>
      <c r="E1357" s="13" t="str">
        <f t="shared" si="127"/>
        <v/>
      </c>
      <c r="F1357" s="22" t="str">
        <f t="shared" si="128"/>
        <v/>
      </c>
      <c r="G1357" s="14"/>
      <c r="H1357" s="15" t="str">
        <f t="shared" si="129"/>
        <v/>
      </c>
      <c r="I1357" s="23" t="str">
        <f t="shared" si="130"/>
        <v/>
      </c>
      <c r="J1357" s="13" t="str">
        <f t="shared" si="131"/>
        <v/>
      </c>
      <c r="K1357" s="24" t="str">
        <f>IF(B1357="","",TRIM(IF(COUNTIF('Registru borderouri'!$B$5:$B$504,B1357)=0,"Borderou inexistent în registru. ","")&amp;IF(AND(D1357&lt;&gt;"",E1357=""),"Cod necunoscut. ","")&amp;IF(N(G1357)&lt;=0,"Lipsește cantitatea. ","")&amp;IF(AND(J1357&lt;&gt;"",COUNTIF('Registru borderouri'!$B$5:$B$504,B1357)&gt;0),IF(J1357&lt;&gt;INDEX('Registru borderouri'!$H$5:$H$504,MATCH(B1357,'Registru borderouri'!$B$5:$B$504,0)),"Produs de alt tip decât borderoul. ",""),"")))</f>
        <v/>
      </c>
    </row>
    <row r="1358" spans="1:11" x14ac:dyDescent="0.2">
      <c r="A1358" s="1" t="str">
        <f t="shared" si="126"/>
        <v/>
      </c>
      <c r="B1358" s="21"/>
      <c r="C1358" s="22" t="str">
        <f>IF(B1358="","",COUNTIF(INDEX($B:$B,5):B1358,B1358))</f>
        <v/>
      </c>
      <c r="D1358" s="21"/>
      <c r="E1358" s="13" t="str">
        <f t="shared" si="127"/>
        <v/>
      </c>
      <c r="F1358" s="22" t="str">
        <f t="shared" si="128"/>
        <v/>
      </c>
      <c r="G1358" s="14"/>
      <c r="H1358" s="15" t="str">
        <f t="shared" si="129"/>
        <v/>
      </c>
      <c r="I1358" s="23" t="str">
        <f t="shared" si="130"/>
        <v/>
      </c>
      <c r="J1358" s="13" t="str">
        <f t="shared" si="131"/>
        <v/>
      </c>
      <c r="K1358" s="24" t="str">
        <f>IF(B1358="","",TRIM(IF(COUNTIF('Registru borderouri'!$B$5:$B$504,B1358)=0,"Borderou inexistent în registru. ","")&amp;IF(AND(D1358&lt;&gt;"",E1358=""),"Cod necunoscut. ","")&amp;IF(N(G1358)&lt;=0,"Lipsește cantitatea. ","")&amp;IF(AND(J1358&lt;&gt;"",COUNTIF('Registru borderouri'!$B$5:$B$504,B1358)&gt;0),IF(J1358&lt;&gt;INDEX('Registru borderouri'!$H$5:$H$504,MATCH(B1358,'Registru borderouri'!$B$5:$B$504,0)),"Produs de alt tip decât borderoul. ",""),"")))</f>
        <v/>
      </c>
    </row>
    <row r="1359" spans="1:11" x14ac:dyDescent="0.2">
      <c r="A1359" s="1" t="str">
        <f t="shared" si="126"/>
        <v/>
      </c>
      <c r="B1359" s="21"/>
      <c r="C1359" s="22" t="str">
        <f>IF(B1359="","",COUNTIF(INDEX($B:$B,5):B1359,B1359))</f>
        <v/>
      </c>
      <c r="D1359" s="21"/>
      <c r="E1359" s="13" t="str">
        <f t="shared" si="127"/>
        <v/>
      </c>
      <c r="F1359" s="22" t="str">
        <f t="shared" si="128"/>
        <v/>
      </c>
      <c r="G1359" s="14"/>
      <c r="H1359" s="15" t="str">
        <f t="shared" si="129"/>
        <v/>
      </c>
      <c r="I1359" s="23" t="str">
        <f t="shared" si="130"/>
        <v/>
      </c>
      <c r="J1359" s="13" t="str">
        <f t="shared" si="131"/>
        <v/>
      </c>
      <c r="K1359" s="24" t="str">
        <f>IF(B1359="","",TRIM(IF(COUNTIF('Registru borderouri'!$B$5:$B$504,B1359)=0,"Borderou inexistent în registru. ","")&amp;IF(AND(D1359&lt;&gt;"",E1359=""),"Cod necunoscut. ","")&amp;IF(N(G1359)&lt;=0,"Lipsește cantitatea. ","")&amp;IF(AND(J1359&lt;&gt;"",COUNTIF('Registru borderouri'!$B$5:$B$504,B1359)&gt;0),IF(J1359&lt;&gt;INDEX('Registru borderouri'!$H$5:$H$504,MATCH(B1359,'Registru borderouri'!$B$5:$B$504,0)),"Produs de alt tip decât borderoul. ",""),"")))</f>
        <v/>
      </c>
    </row>
    <row r="1360" spans="1:11" x14ac:dyDescent="0.2">
      <c r="A1360" s="1" t="str">
        <f t="shared" si="126"/>
        <v/>
      </c>
      <c r="B1360" s="21"/>
      <c r="C1360" s="22" t="str">
        <f>IF(B1360="","",COUNTIF(INDEX($B:$B,5):B1360,B1360))</f>
        <v/>
      </c>
      <c r="D1360" s="21"/>
      <c r="E1360" s="13" t="str">
        <f t="shared" si="127"/>
        <v/>
      </c>
      <c r="F1360" s="22" t="str">
        <f t="shared" si="128"/>
        <v/>
      </c>
      <c r="G1360" s="14"/>
      <c r="H1360" s="15" t="str">
        <f t="shared" si="129"/>
        <v/>
      </c>
      <c r="I1360" s="23" t="str">
        <f t="shared" si="130"/>
        <v/>
      </c>
      <c r="J1360" s="13" t="str">
        <f t="shared" si="131"/>
        <v/>
      </c>
      <c r="K1360" s="24" t="str">
        <f>IF(B1360="","",TRIM(IF(COUNTIF('Registru borderouri'!$B$5:$B$504,B1360)=0,"Borderou inexistent în registru. ","")&amp;IF(AND(D1360&lt;&gt;"",E1360=""),"Cod necunoscut. ","")&amp;IF(N(G1360)&lt;=0,"Lipsește cantitatea. ","")&amp;IF(AND(J1360&lt;&gt;"",COUNTIF('Registru borderouri'!$B$5:$B$504,B1360)&gt;0),IF(J1360&lt;&gt;INDEX('Registru borderouri'!$H$5:$H$504,MATCH(B1360,'Registru borderouri'!$B$5:$B$504,0)),"Produs de alt tip decât borderoul. ",""),"")))</f>
        <v/>
      </c>
    </row>
    <row r="1361" spans="1:11" x14ac:dyDescent="0.2">
      <c r="A1361" s="1" t="str">
        <f t="shared" si="126"/>
        <v/>
      </c>
      <c r="B1361" s="21"/>
      <c r="C1361" s="22" t="str">
        <f>IF(B1361="","",COUNTIF(INDEX($B:$B,5):B1361,B1361))</f>
        <v/>
      </c>
      <c r="D1361" s="21"/>
      <c r="E1361" s="13" t="str">
        <f t="shared" si="127"/>
        <v/>
      </c>
      <c r="F1361" s="22" t="str">
        <f t="shared" si="128"/>
        <v/>
      </c>
      <c r="G1361" s="14"/>
      <c r="H1361" s="15" t="str">
        <f t="shared" si="129"/>
        <v/>
      </c>
      <c r="I1361" s="23" t="str">
        <f t="shared" si="130"/>
        <v/>
      </c>
      <c r="J1361" s="13" t="str">
        <f t="shared" si="131"/>
        <v/>
      </c>
      <c r="K1361" s="24" t="str">
        <f>IF(B1361="","",TRIM(IF(COUNTIF('Registru borderouri'!$B$5:$B$504,B1361)=0,"Borderou inexistent în registru. ","")&amp;IF(AND(D1361&lt;&gt;"",E1361=""),"Cod necunoscut. ","")&amp;IF(N(G1361)&lt;=0,"Lipsește cantitatea. ","")&amp;IF(AND(J1361&lt;&gt;"",COUNTIF('Registru borderouri'!$B$5:$B$504,B1361)&gt;0),IF(J1361&lt;&gt;INDEX('Registru borderouri'!$H$5:$H$504,MATCH(B1361,'Registru borderouri'!$B$5:$B$504,0)),"Produs de alt tip decât borderoul. ",""),"")))</f>
        <v/>
      </c>
    </row>
    <row r="1362" spans="1:11" x14ac:dyDescent="0.2">
      <c r="A1362" s="1" t="str">
        <f t="shared" si="126"/>
        <v/>
      </c>
      <c r="B1362" s="21"/>
      <c r="C1362" s="22" t="str">
        <f>IF(B1362="","",COUNTIF(INDEX($B:$B,5):B1362,B1362))</f>
        <v/>
      </c>
      <c r="D1362" s="21"/>
      <c r="E1362" s="13" t="str">
        <f t="shared" si="127"/>
        <v/>
      </c>
      <c r="F1362" s="22" t="str">
        <f t="shared" si="128"/>
        <v/>
      </c>
      <c r="G1362" s="14"/>
      <c r="H1362" s="15" t="str">
        <f t="shared" si="129"/>
        <v/>
      </c>
      <c r="I1362" s="23" t="str">
        <f t="shared" si="130"/>
        <v/>
      </c>
      <c r="J1362" s="13" t="str">
        <f t="shared" si="131"/>
        <v/>
      </c>
      <c r="K1362" s="24" t="str">
        <f>IF(B1362="","",TRIM(IF(COUNTIF('Registru borderouri'!$B$5:$B$504,B1362)=0,"Borderou inexistent în registru. ","")&amp;IF(AND(D1362&lt;&gt;"",E1362=""),"Cod necunoscut. ","")&amp;IF(N(G1362)&lt;=0,"Lipsește cantitatea. ","")&amp;IF(AND(J1362&lt;&gt;"",COUNTIF('Registru borderouri'!$B$5:$B$504,B1362)&gt;0),IF(J1362&lt;&gt;INDEX('Registru borderouri'!$H$5:$H$504,MATCH(B1362,'Registru borderouri'!$B$5:$B$504,0)),"Produs de alt tip decât borderoul. ",""),"")))</f>
        <v/>
      </c>
    </row>
    <row r="1363" spans="1:11" x14ac:dyDescent="0.2">
      <c r="A1363" s="1" t="str">
        <f t="shared" si="126"/>
        <v/>
      </c>
      <c r="B1363" s="21"/>
      <c r="C1363" s="22" t="str">
        <f>IF(B1363="","",COUNTIF(INDEX($B:$B,5):B1363,B1363))</f>
        <v/>
      </c>
      <c r="D1363" s="21"/>
      <c r="E1363" s="13" t="str">
        <f t="shared" si="127"/>
        <v/>
      </c>
      <c r="F1363" s="22" t="str">
        <f t="shared" si="128"/>
        <v/>
      </c>
      <c r="G1363" s="14"/>
      <c r="H1363" s="15" t="str">
        <f t="shared" si="129"/>
        <v/>
      </c>
      <c r="I1363" s="23" t="str">
        <f t="shared" si="130"/>
        <v/>
      </c>
      <c r="J1363" s="13" t="str">
        <f t="shared" si="131"/>
        <v/>
      </c>
      <c r="K1363" s="24" t="str">
        <f>IF(B1363="","",TRIM(IF(COUNTIF('Registru borderouri'!$B$5:$B$504,B1363)=0,"Borderou inexistent în registru. ","")&amp;IF(AND(D1363&lt;&gt;"",E1363=""),"Cod necunoscut. ","")&amp;IF(N(G1363)&lt;=0,"Lipsește cantitatea. ","")&amp;IF(AND(J1363&lt;&gt;"",COUNTIF('Registru borderouri'!$B$5:$B$504,B1363)&gt;0),IF(J1363&lt;&gt;INDEX('Registru borderouri'!$H$5:$H$504,MATCH(B1363,'Registru borderouri'!$B$5:$B$504,0)),"Produs de alt tip decât borderoul. ",""),"")))</f>
        <v/>
      </c>
    </row>
    <row r="1364" spans="1:11" x14ac:dyDescent="0.2">
      <c r="A1364" s="1" t="str">
        <f t="shared" si="126"/>
        <v/>
      </c>
      <c r="B1364" s="21"/>
      <c r="C1364" s="22" t="str">
        <f>IF(B1364="","",COUNTIF(INDEX($B:$B,5):B1364,B1364))</f>
        <v/>
      </c>
      <c r="D1364" s="21"/>
      <c r="E1364" s="13" t="str">
        <f t="shared" si="127"/>
        <v/>
      </c>
      <c r="F1364" s="22" t="str">
        <f t="shared" si="128"/>
        <v/>
      </c>
      <c r="G1364" s="14"/>
      <c r="H1364" s="15" t="str">
        <f t="shared" si="129"/>
        <v/>
      </c>
      <c r="I1364" s="23" t="str">
        <f t="shared" si="130"/>
        <v/>
      </c>
      <c r="J1364" s="13" t="str">
        <f t="shared" si="131"/>
        <v/>
      </c>
      <c r="K1364" s="24" t="str">
        <f>IF(B1364="","",TRIM(IF(COUNTIF('Registru borderouri'!$B$5:$B$504,B1364)=0,"Borderou inexistent în registru. ","")&amp;IF(AND(D1364&lt;&gt;"",E1364=""),"Cod necunoscut. ","")&amp;IF(N(G1364)&lt;=0,"Lipsește cantitatea. ","")&amp;IF(AND(J1364&lt;&gt;"",COUNTIF('Registru borderouri'!$B$5:$B$504,B1364)&gt;0),IF(J1364&lt;&gt;INDEX('Registru borderouri'!$H$5:$H$504,MATCH(B1364,'Registru borderouri'!$B$5:$B$504,0)),"Produs de alt tip decât borderoul. ",""),"")))</f>
        <v/>
      </c>
    </row>
    <row r="1365" spans="1:11" x14ac:dyDescent="0.2">
      <c r="A1365" s="1" t="str">
        <f t="shared" si="126"/>
        <v/>
      </c>
      <c r="B1365" s="21"/>
      <c r="C1365" s="22" t="str">
        <f>IF(B1365="","",COUNTIF(INDEX($B:$B,5):B1365,B1365))</f>
        <v/>
      </c>
      <c r="D1365" s="21"/>
      <c r="E1365" s="13" t="str">
        <f t="shared" si="127"/>
        <v/>
      </c>
      <c r="F1365" s="22" t="str">
        <f t="shared" si="128"/>
        <v/>
      </c>
      <c r="G1365" s="14"/>
      <c r="H1365" s="15" t="str">
        <f t="shared" si="129"/>
        <v/>
      </c>
      <c r="I1365" s="23" t="str">
        <f t="shared" si="130"/>
        <v/>
      </c>
      <c r="J1365" s="13" t="str">
        <f t="shared" si="131"/>
        <v/>
      </c>
      <c r="K1365" s="24" t="str">
        <f>IF(B1365="","",TRIM(IF(COUNTIF('Registru borderouri'!$B$5:$B$504,B1365)=0,"Borderou inexistent în registru. ","")&amp;IF(AND(D1365&lt;&gt;"",E1365=""),"Cod necunoscut. ","")&amp;IF(N(G1365)&lt;=0,"Lipsește cantitatea. ","")&amp;IF(AND(J1365&lt;&gt;"",COUNTIF('Registru borderouri'!$B$5:$B$504,B1365)&gt;0),IF(J1365&lt;&gt;INDEX('Registru borderouri'!$H$5:$H$504,MATCH(B1365,'Registru borderouri'!$B$5:$B$504,0)),"Produs de alt tip decât borderoul. ",""),"")))</f>
        <v/>
      </c>
    </row>
    <row r="1366" spans="1:11" x14ac:dyDescent="0.2">
      <c r="A1366" s="1" t="str">
        <f t="shared" si="126"/>
        <v/>
      </c>
      <c r="B1366" s="21"/>
      <c r="C1366" s="22" t="str">
        <f>IF(B1366="","",COUNTIF(INDEX($B:$B,5):B1366,B1366))</f>
        <v/>
      </c>
      <c r="D1366" s="21"/>
      <c r="E1366" s="13" t="str">
        <f t="shared" si="127"/>
        <v/>
      </c>
      <c r="F1366" s="22" t="str">
        <f t="shared" si="128"/>
        <v/>
      </c>
      <c r="G1366" s="14"/>
      <c r="H1366" s="15" t="str">
        <f t="shared" si="129"/>
        <v/>
      </c>
      <c r="I1366" s="23" t="str">
        <f t="shared" si="130"/>
        <v/>
      </c>
      <c r="J1366" s="13" t="str">
        <f t="shared" si="131"/>
        <v/>
      </c>
      <c r="K1366" s="24" t="str">
        <f>IF(B1366="","",TRIM(IF(COUNTIF('Registru borderouri'!$B$5:$B$504,B1366)=0,"Borderou inexistent în registru. ","")&amp;IF(AND(D1366&lt;&gt;"",E1366=""),"Cod necunoscut. ","")&amp;IF(N(G1366)&lt;=0,"Lipsește cantitatea. ","")&amp;IF(AND(J1366&lt;&gt;"",COUNTIF('Registru borderouri'!$B$5:$B$504,B1366)&gt;0),IF(J1366&lt;&gt;INDEX('Registru borderouri'!$H$5:$H$504,MATCH(B1366,'Registru borderouri'!$B$5:$B$504,0)),"Produs de alt tip decât borderoul. ",""),"")))</f>
        <v/>
      </c>
    </row>
    <row r="1367" spans="1:11" x14ac:dyDescent="0.2">
      <c r="A1367" s="1" t="str">
        <f t="shared" si="126"/>
        <v/>
      </c>
      <c r="B1367" s="21"/>
      <c r="C1367" s="22" t="str">
        <f>IF(B1367="","",COUNTIF(INDEX($B:$B,5):B1367,B1367))</f>
        <v/>
      </c>
      <c r="D1367" s="21"/>
      <c r="E1367" s="13" t="str">
        <f t="shared" si="127"/>
        <v/>
      </c>
      <c r="F1367" s="22" t="str">
        <f t="shared" si="128"/>
        <v/>
      </c>
      <c r="G1367" s="14"/>
      <c r="H1367" s="15" t="str">
        <f t="shared" si="129"/>
        <v/>
      </c>
      <c r="I1367" s="23" t="str">
        <f t="shared" si="130"/>
        <v/>
      </c>
      <c r="J1367" s="13" t="str">
        <f t="shared" si="131"/>
        <v/>
      </c>
      <c r="K1367" s="24" t="str">
        <f>IF(B1367="","",TRIM(IF(COUNTIF('Registru borderouri'!$B$5:$B$504,B1367)=0,"Borderou inexistent în registru. ","")&amp;IF(AND(D1367&lt;&gt;"",E1367=""),"Cod necunoscut. ","")&amp;IF(N(G1367)&lt;=0,"Lipsește cantitatea. ","")&amp;IF(AND(J1367&lt;&gt;"",COUNTIF('Registru borderouri'!$B$5:$B$504,B1367)&gt;0),IF(J1367&lt;&gt;INDEX('Registru borderouri'!$H$5:$H$504,MATCH(B1367,'Registru borderouri'!$B$5:$B$504,0)),"Produs de alt tip decât borderoul. ",""),"")))</f>
        <v/>
      </c>
    </row>
    <row r="1368" spans="1:11" x14ac:dyDescent="0.2">
      <c r="A1368" s="1" t="str">
        <f t="shared" si="126"/>
        <v/>
      </c>
      <c r="B1368" s="21"/>
      <c r="C1368" s="22" t="str">
        <f>IF(B1368="","",COUNTIF(INDEX($B:$B,5):B1368,B1368))</f>
        <v/>
      </c>
      <c r="D1368" s="21"/>
      <c r="E1368" s="13" t="str">
        <f t="shared" si="127"/>
        <v/>
      </c>
      <c r="F1368" s="22" t="str">
        <f t="shared" si="128"/>
        <v/>
      </c>
      <c r="G1368" s="14"/>
      <c r="H1368" s="15" t="str">
        <f t="shared" si="129"/>
        <v/>
      </c>
      <c r="I1368" s="23" t="str">
        <f t="shared" si="130"/>
        <v/>
      </c>
      <c r="J1368" s="13" t="str">
        <f t="shared" si="131"/>
        <v/>
      </c>
      <c r="K1368" s="24" t="str">
        <f>IF(B1368="","",TRIM(IF(COUNTIF('Registru borderouri'!$B$5:$B$504,B1368)=0,"Borderou inexistent în registru. ","")&amp;IF(AND(D1368&lt;&gt;"",E1368=""),"Cod necunoscut. ","")&amp;IF(N(G1368)&lt;=0,"Lipsește cantitatea. ","")&amp;IF(AND(J1368&lt;&gt;"",COUNTIF('Registru borderouri'!$B$5:$B$504,B1368)&gt;0),IF(J1368&lt;&gt;INDEX('Registru borderouri'!$H$5:$H$504,MATCH(B1368,'Registru borderouri'!$B$5:$B$504,0)),"Produs de alt tip decât borderoul. ",""),"")))</f>
        <v/>
      </c>
    </row>
    <row r="1369" spans="1:11" x14ac:dyDescent="0.2">
      <c r="A1369" s="1" t="str">
        <f t="shared" si="126"/>
        <v/>
      </c>
      <c r="B1369" s="21"/>
      <c r="C1369" s="22" t="str">
        <f>IF(B1369="","",COUNTIF(INDEX($B:$B,5):B1369,B1369))</f>
        <v/>
      </c>
      <c r="D1369" s="21"/>
      <c r="E1369" s="13" t="str">
        <f t="shared" si="127"/>
        <v/>
      </c>
      <c r="F1369" s="22" t="str">
        <f t="shared" si="128"/>
        <v/>
      </c>
      <c r="G1369" s="14"/>
      <c r="H1369" s="15" t="str">
        <f t="shared" si="129"/>
        <v/>
      </c>
      <c r="I1369" s="23" t="str">
        <f t="shared" si="130"/>
        <v/>
      </c>
      <c r="J1369" s="13" t="str">
        <f t="shared" si="131"/>
        <v/>
      </c>
      <c r="K1369" s="24" t="str">
        <f>IF(B1369="","",TRIM(IF(COUNTIF('Registru borderouri'!$B$5:$B$504,B1369)=0,"Borderou inexistent în registru. ","")&amp;IF(AND(D1369&lt;&gt;"",E1369=""),"Cod necunoscut. ","")&amp;IF(N(G1369)&lt;=0,"Lipsește cantitatea. ","")&amp;IF(AND(J1369&lt;&gt;"",COUNTIF('Registru borderouri'!$B$5:$B$504,B1369)&gt;0),IF(J1369&lt;&gt;INDEX('Registru borderouri'!$H$5:$H$504,MATCH(B1369,'Registru borderouri'!$B$5:$B$504,0)),"Produs de alt tip decât borderoul. ",""),"")))</f>
        <v/>
      </c>
    </row>
    <row r="1370" spans="1:11" x14ac:dyDescent="0.2">
      <c r="A1370" s="1" t="str">
        <f t="shared" si="126"/>
        <v/>
      </c>
      <c r="B1370" s="21"/>
      <c r="C1370" s="22" t="str">
        <f>IF(B1370="","",COUNTIF(INDEX($B:$B,5):B1370,B1370))</f>
        <v/>
      </c>
      <c r="D1370" s="21"/>
      <c r="E1370" s="13" t="str">
        <f t="shared" si="127"/>
        <v/>
      </c>
      <c r="F1370" s="22" t="str">
        <f t="shared" si="128"/>
        <v/>
      </c>
      <c r="G1370" s="14"/>
      <c r="H1370" s="15" t="str">
        <f t="shared" si="129"/>
        <v/>
      </c>
      <c r="I1370" s="23" t="str">
        <f t="shared" si="130"/>
        <v/>
      </c>
      <c r="J1370" s="13" t="str">
        <f t="shared" si="131"/>
        <v/>
      </c>
      <c r="K1370" s="24" t="str">
        <f>IF(B1370="","",TRIM(IF(COUNTIF('Registru borderouri'!$B$5:$B$504,B1370)=0,"Borderou inexistent în registru. ","")&amp;IF(AND(D1370&lt;&gt;"",E1370=""),"Cod necunoscut. ","")&amp;IF(N(G1370)&lt;=0,"Lipsește cantitatea. ","")&amp;IF(AND(J1370&lt;&gt;"",COUNTIF('Registru borderouri'!$B$5:$B$504,B1370)&gt;0),IF(J1370&lt;&gt;INDEX('Registru borderouri'!$H$5:$H$504,MATCH(B1370,'Registru borderouri'!$B$5:$B$504,0)),"Produs de alt tip decât borderoul. ",""),"")))</f>
        <v/>
      </c>
    </row>
    <row r="1371" spans="1:11" x14ac:dyDescent="0.2">
      <c r="A1371" s="1" t="str">
        <f t="shared" si="126"/>
        <v/>
      </c>
      <c r="B1371" s="21"/>
      <c r="C1371" s="22" t="str">
        <f>IF(B1371="","",COUNTIF(INDEX($B:$B,5):B1371,B1371))</f>
        <v/>
      </c>
      <c r="D1371" s="21"/>
      <c r="E1371" s="13" t="str">
        <f t="shared" si="127"/>
        <v/>
      </c>
      <c r="F1371" s="22" t="str">
        <f t="shared" si="128"/>
        <v/>
      </c>
      <c r="G1371" s="14"/>
      <c r="H1371" s="15" t="str">
        <f t="shared" si="129"/>
        <v/>
      </c>
      <c r="I1371" s="23" t="str">
        <f t="shared" si="130"/>
        <v/>
      </c>
      <c r="J1371" s="13" t="str">
        <f t="shared" si="131"/>
        <v/>
      </c>
      <c r="K1371" s="24" t="str">
        <f>IF(B1371="","",TRIM(IF(COUNTIF('Registru borderouri'!$B$5:$B$504,B1371)=0,"Borderou inexistent în registru. ","")&amp;IF(AND(D1371&lt;&gt;"",E1371=""),"Cod necunoscut. ","")&amp;IF(N(G1371)&lt;=0,"Lipsește cantitatea. ","")&amp;IF(AND(J1371&lt;&gt;"",COUNTIF('Registru borderouri'!$B$5:$B$504,B1371)&gt;0),IF(J1371&lt;&gt;INDEX('Registru borderouri'!$H$5:$H$504,MATCH(B1371,'Registru borderouri'!$B$5:$B$504,0)),"Produs de alt tip decât borderoul. ",""),"")))</f>
        <v/>
      </c>
    </row>
    <row r="1372" spans="1:11" x14ac:dyDescent="0.2">
      <c r="A1372" s="1" t="str">
        <f t="shared" si="126"/>
        <v/>
      </c>
      <c r="B1372" s="21"/>
      <c r="C1372" s="22" t="str">
        <f>IF(B1372="","",COUNTIF(INDEX($B:$B,5):B1372,B1372))</f>
        <v/>
      </c>
      <c r="D1372" s="21"/>
      <c r="E1372" s="13" t="str">
        <f t="shared" si="127"/>
        <v/>
      </c>
      <c r="F1372" s="22" t="str">
        <f t="shared" si="128"/>
        <v/>
      </c>
      <c r="G1372" s="14"/>
      <c r="H1372" s="15" t="str">
        <f t="shared" si="129"/>
        <v/>
      </c>
      <c r="I1372" s="23" t="str">
        <f t="shared" si="130"/>
        <v/>
      </c>
      <c r="J1372" s="13" t="str">
        <f t="shared" si="131"/>
        <v/>
      </c>
      <c r="K1372" s="24" t="str">
        <f>IF(B1372="","",TRIM(IF(COUNTIF('Registru borderouri'!$B$5:$B$504,B1372)=0,"Borderou inexistent în registru. ","")&amp;IF(AND(D1372&lt;&gt;"",E1372=""),"Cod necunoscut. ","")&amp;IF(N(G1372)&lt;=0,"Lipsește cantitatea. ","")&amp;IF(AND(J1372&lt;&gt;"",COUNTIF('Registru borderouri'!$B$5:$B$504,B1372)&gt;0),IF(J1372&lt;&gt;INDEX('Registru borderouri'!$H$5:$H$504,MATCH(B1372,'Registru borderouri'!$B$5:$B$504,0)),"Produs de alt tip decât borderoul. ",""),"")))</f>
        <v/>
      </c>
    </row>
    <row r="1373" spans="1:11" x14ac:dyDescent="0.2">
      <c r="A1373" s="1" t="str">
        <f t="shared" si="126"/>
        <v/>
      </c>
      <c r="B1373" s="21"/>
      <c r="C1373" s="22" t="str">
        <f>IF(B1373="","",COUNTIF(INDEX($B:$B,5):B1373,B1373))</f>
        <v/>
      </c>
      <c r="D1373" s="21"/>
      <c r="E1373" s="13" t="str">
        <f t="shared" si="127"/>
        <v/>
      </c>
      <c r="F1373" s="22" t="str">
        <f t="shared" si="128"/>
        <v/>
      </c>
      <c r="G1373" s="14"/>
      <c r="H1373" s="15" t="str">
        <f t="shared" si="129"/>
        <v/>
      </c>
      <c r="I1373" s="23" t="str">
        <f t="shared" si="130"/>
        <v/>
      </c>
      <c r="J1373" s="13" t="str">
        <f t="shared" si="131"/>
        <v/>
      </c>
      <c r="K1373" s="24" t="str">
        <f>IF(B1373="","",TRIM(IF(COUNTIF('Registru borderouri'!$B$5:$B$504,B1373)=0,"Borderou inexistent în registru. ","")&amp;IF(AND(D1373&lt;&gt;"",E1373=""),"Cod necunoscut. ","")&amp;IF(N(G1373)&lt;=0,"Lipsește cantitatea. ","")&amp;IF(AND(J1373&lt;&gt;"",COUNTIF('Registru borderouri'!$B$5:$B$504,B1373)&gt;0),IF(J1373&lt;&gt;INDEX('Registru borderouri'!$H$5:$H$504,MATCH(B1373,'Registru borderouri'!$B$5:$B$504,0)),"Produs de alt tip decât borderoul. ",""),"")))</f>
        <v/>
      </c>
    </row>
    <row r="1374" spans="1:11" x14ac:dyDescent="0.2">
      <c r="A1374" s="1" t="str">
        <f t="shared" si="126"/>
        <v/>
      </c>
      <c r="B1374" s="21"/>
      <c r="C1374" s="22" t="str">
        <f>IF(B1374="","",COUNTIF(INDEX($B:$B,5):B1374,B1374))</f>
        <v/>
      </c>
      <c r="D1374" s="21"/>
      <c r="E1374" s="13" t="str">
        <f t="shared" si="127"/>
        <v/>
      </c>
      <c r="F1374" s="22" t="str">
        <f t="shared" si="128"/>
        <v/>
      </c>
      <c r="G1374" s="14"/>
      <c r="H1374" s="15" t="str">
        <f t="shared" si="129"/>
        <v/>
      </c>
      <c r="I1374" s="23" t="str">
        <f t="shared" si="130"/>
        <v/>
      </c>
      <c r="J1374" s="13" t="str">
        <f t="shared" si="131"/>
        <v/>
      </c>
      <c r="K1374" s="24" t="str">
        <f>IF(B1374="","",TRIM(IF(COUNTIF('Registru borderouri'!$B$5:$B$504,B1374)=0,"Borderou inexistent în registru. ","")&amp;IF(AND(D1374&lt;&gt;"",E1374=""),"Cod necunoscut. ","")&amp;IF(N(G1374)&lt;=0,"Lipsește cantitatea. ","")&amp;IF(AND(J1374&lt;&gt;"",COUNTIF('Registru borderouri'!$B$5:$B$504,B1374)&gt;0),IF(J1374&lt;&gt;INDEX('Registru borderouri'!$H$5:$H$504,MATCH(B1374,'Registru borderouri'!$B$5:$B$504,0)),"Produs de alt tip decât borderoul. ",""),"")))</f>
        <v/>
      </c>
    </row>
    <row r="1375" spans="1:11" x14ac:dyDescent="0.2">
      <c r="A1375" s="1" t="str">
        <f t="shared" si="126"/>
        <v/>
      </c>
      <c r="B1375" s="21"/>
      <c r="C1375" s="22" t="str">
        <f>IF(B1375="","",COUNTIF(INDEX($B:$B,5):B1375,B1375))</f>
        <v/>
      </c>
      <c r="D1375" s="21"/>
      <c r="E1375" s="13" t="str">
        <f t="shared" si="127"/>
        <v/>
      </c>
      <c r="F1375" s="22" t="str">
        <f t="shared" si="128"/>
        <v/>
      </c>
      <c r="G1375" s="14"/>
      <c r="H1375" s="15" t="str">
        <f t="shared" si="129"/>
        <v/>
      </c>
      <c r="I1375" s="23" t="str">
        <f t="shared" si="130"/>
        <v/>
      </c>
      <c r="J1375" s="13" t="str">
        <f t="shared" si="131"/>
        <v/>
      </c>
      <c r="K1375" s="24" t="str">
        <f>IF(B1375="","",TRIM(IF(COUNTIF('Registru borderouri'!$B$5:$B$504,B1375)=0,"Borderou inexistent în registru. ","")&amp;IF(AND(D1375&lt;&gt;"",E1375=""),"Cod necunoscut. ","")&amp;IF(N(G1375)&lt;=0,"Lipsește cantitatea. ","")&amp;IF(AND(J1375&lt;&gt;"",COUNTIF('Registru borderouri'!$B$5:$B$504,B1375)&gt;0),IF(J1375&lt;&gt;INDEX('Registru borderouri'!$H$5:$H$504,MATCH(B1375,'Registru borderouri'!$B$5:$B$504,0)),"Produs de alt tip decât borderoul. ",""),"")))</f>
        <v/>
      </c>
    </row>
    <row r="1376" spans="1:11" x14ac:dyDescent="0.2">
      <c r="A1376" s="1" t="str">
        <f t="shared" si="126"/>
        <v/>
      </c>
      <c r="B1376" s="21"/>
      <c r="C1376" s="22" t="str">
        <f>IF(B1376="","",COUNTIF(INDEX($B:$B,5):B1376,B1376))</f>
        <v/>
      </c>
      <c r="D1376" s="21"/>
      <c r="E1376" s="13" t="str">
        <f t="shared" si="127"/>
        <v/>
      </c>
      <c r="F1376" s="22" t="str">
        <f t="shared" si="128"/>
        <v/>
      </c>
      <c r="G1376" s="14"/>
      <c r="H1376" s="15" t="str">
        <f t="shared" si="129"/>
        <v/>
      </c>
      <c r="I1376" s="23" t="str">
        <f t="shared" si="130"/>
        <v/>
      </c>
      <c r="J1376" s="13" t="str">
        <f t="shared" si="131"/>
        <v/>
      </c>
      <c r="K1376" s="24" t="str">
        <f>IF(B1376="","",TRIM(IF(COUNTIF('Registru borderouri'!$B$5:$B$504,B1376)=0,"Borderou inexistent în registru. ","")&amp;IF(AND(D1376&lt;&gt;"",E1376=""),"Cod necunoscut. ","")&amp;IF(N(G1376)&lt;=0,"Lipsește cantitatea. ","")&amp;IF(AND(J1376&lt;&gt;"",COUNTIF('Registru borderouri'!$B$5:$B$504,B1376)&gt;0),IF(J1376&lt;&gt;INDEX('Registru borderouri'!$H$5:$H$504,MATCH(B1376,'Registru borderouri'!$B$5:$B$504,0)),"Produs de alt tip decât borderoul. ",""),"")))</f>
        <v/>
      </c>
    </row>
    <row r="1377" spans="1:11" x14ac:dyDescent="0.2">
      <c r="A1377" s="1" t="str">
        <f t="shared" si="126"/>
        <v/>
      </c>
      <c r="B1377" s="21"/>
      <c r="C1377" s="22" t="str">
        <f>IF(B1377="","",COUNTIF(INDEX($B:$B,5):B1377,B1377))</f>
        <v/>
      </c>
      <c r="D1377" s="21"/>
      <c r="E1377" s="13" t="str">
        <f t="shared" si="127"/>
        <v/>
      </c>
      <c r="F1377" s="22" t="str">
        <f t="shared" si="128"/>
        <v/>
      </c>
      <c r="G1377" s="14"/>
      <c r="H1377" s="15" t="str">
        <f t="shared" si="129"/>
        <v/>
      </c>
      <c r="I1377" s="23" t="str">
        <f t="shared" si="130"/>
        <v/>
      </c>
      <c r="J1377" s="13" t="str">
        <f t="shared" si="131"/>
        <v/>
      </c>
      <c r="K1377" s="24" t="str">
        <f>IF(B1377="","",TRIM(IF(COUNTIF('Registru borderouri'!$B$5:$B$504,B1377)=0,"Borderou inexistent în registru. ","")&amp;IF(AND(D1377&lt;&gt;"",E1377=""),"Cod necunoscut. ","")&amp;IF(N(G1377)&lt;=0,"Lipsește cantitatea. ","")&amp;IF(AND(J1377&lt;&gt;"",COUNTIF('Registru borderouri'!$B$5:$B$504,B1377)&gt;0),IF(J1377&lt;&gt;INDEX('Registru borderouri'!$H$5:$H$504,MATCH(B1377,'Registru borderouri'!$B$5:$B$504,0)),"Produs de alt tip decât borderoul. ",""),"")))</f>
        <v/>
      </c>
    </row>
    <row r="1378" spans="1:11" x14ac:dyDescent="0.2">
      <c r="A1378" s="1" t="str">
        <f t="shared" si="126"/>
        <v/>
      </c>
      <c r="B1378" s="21"/>
      <c r="C1378" s="22" t="str">
        <f>IF(B1378="","",COUNTIF(INDEX($B:$B,5):B1378,B1378))</f>
        <v/>
      </c>
      <c r="D1378" s="21"/>
      <c r="E1378" s="13" t="str">
        <f t="shared" si="127"/>
        <v/>
      </c>
      <c r="F1378" s="22" t="str">
        <f t="shared" si="128"/>
        <v/>
      </c>
      <c r="G1378" s="14"/>
      <c r="H1378" s="15" t="str">
        <f t="shared" si="129"/>
        <v/>
      </c>
      <c r="I1378" s="23" t="str">
        <f t="shared" si="130"/>
        <v/>
      </c>
      <c r="J1378" s="13" t="str">
        <f t="shared" si="131"/>
        <v/>
      </c>
      <c r="K1378" s="24" t="str">
        <f>IF(B1378="","",TRIM(IF(COUNTIF('Registru borderouri'!$B$5:$B$504,B1378)=0,"Borderou inexistent în registru. ","")&amp;IF(AND(D1378&lt;&gt;"",E1378=""),"Cod necunoscut. ","")&amp;IF(N(G1378)&lt;=0,"Lipsește cantitatea. ","")&amp;IF(AND(J1378&lt;&gt;"",COUNTIF('Registru borderouri'!$B$5:$B$504,B1378)&gt;0),IF(J1378&lt;&gt;INDEX('Registru borderouri'!$H$5:$H$504,MATCH(B1378,'Registru borderouri'!$B$5:$B$504,0)),"Produs de alt tip decât borderoul. ",""),"")))</f>
        <v/>
      </c>
    </row>
    <row r="1379" spans="1:11" x14ac:dyDescent="0.2">
      <c r="A1379" s="1" t="str">
        <f t="shared" si="126"/>
        <v/>
      </c>
      <c r="B1379" s="21"/>
      <c r="C1379" s="22" t="str">
        <f>IF(B1379="","",COUNTIF(INDEX($B:$B,5):B1379,B1379))</f>
        <v/>
      </c>
      <c r="D1379" s="21"/>
      <c r="E1379" s="13" t="str">
        <f t="shared" si="127"/>
        <v/>
      </c>
      <c r="F1379" s="22" t="str">
        <f t="shared" si="128"/>
        <v/>
      </c>
      <c r="G1379" s="14"/>
      <c r="H1379" s="15" t="str">
        <f t="shared" si="129"/>
        <v/>
      </c>
      <c r="I1379" s="23" t="str">
        <f t="shared" si="130"/>
        <v/>
      </c>
      <c r="J1379" s="13" t="str">
        <f t="shared" si="131"/>
        <v/>
      </c>
      <c r="K1379" s="24" t="str">
        <f>IF(B1379="","",TRIM(IF(COUNTIF('Registru borderouri'!$B$5:$B$504,B1379)=0,"Borderou inexistent în registru. ","")&amp;IF(AND(D1379&lt;&gt;"",E1379=""),"Cod necunoscut. ","")&amp;IF(N(G1379)&lt;=0,"Lipsește cantitatea. ","")&amp;IF(AND(J1379&lt;&gt;"",COUNTIF('Registru borderouri'!$B$5:$B$504,B1379)&gt;0),IF(J1379&lt;&gt;INDEX('Registru borderouri'!$H$5:$H$504,MATCH(B1379,'Registru borderouri'!$B$5:$B$504,0)),"Produs de alt tip decât borderoul. ",""),"")))</f>
        <v/>
      </c>
    </row>
    <row r="1380" spans="1:11" x14ac:dyDescent="0.2">
      <c r="A1380" s="1" t="str">
        <f t="shared" si="126"/>
        <v/>
      </c>
      <c r="B1380" s="21"/>
      <c r="C1380" s="22" t="str">
        <f>IF(B1380="","",COUNTIF(INDEX($B:$B,5):B1380,B1380))</f>
        <v/>
      </c>
      <c r="D1380" s="21"/>
      <c r="E1380" s="13" t="str">
        <f t="shared" si="127"/>
        <v/>
      </c>
      <c r="F1380" s="22" t="str">
        <f t="shared" si="128"/>
        <v/>
      </c>
      <c r="G1380" s="14"/>
      <c r="H1380" s="15" t="str">
        <f t="shared" si="129"/>
        <v/>
      </c>
      <c r="I1380" s="23" t="str">
        <f t="shared" si="130"/>
        <v/>
      </c>
      <c r="J1380" s="13" t="str">
        <f t="shared" si="131"/>
        <v/>
      </c>
      <c r="K1380" s="24" t="str">
        <f>IF(B1380="","",TRIM(IF(COUNTIF('Registru borderouri'!$B$5:$B$504,B1380)=0,"Borderou inexistent în registru. ","")&amp;IF(AND(D1380&lt;&gt;"",E1380=""),"Cod necunoscut. ","")&amp;IF(N(G1380)&lt;=0,"Lipsește cantitatea. ","")&amp;IF(AND(J1380&lt;&gt;"",COUNTIF('Registru borderouri'!$B$5:$B$504,B1380)&gt;0),IF(J1380&lt;&gt;INDEX('Registru borderouri'!$H$5:$H$504,MATCH(B1380,'Registru borderouri'!$B$5:$B$504,0)),"Produs de alt tip decât borderoul. ",""),"")))</f>
        <v/>
      </c>
    </row>
    <row r="1381" spans="1:11" x14ac:dyDescent="0.2">
      <c r="A1381" s="1" t="str">
        <f t="shared" si="126"/>
        <v/>
      </c>
      <c r="B1381" s="21"/>
      <c r="C1381" s="22" t="str">
        <f>IF(B1381="","",COUNTIF(INDEX($B:$B,5):B1381,B1381))</f>
        <v/>
      </c>
      <c r="D1381" s="21"/>
      <c r="E1381" s="13" t="str">
        <f t="shared" si="127"/>
        <v/>
      </c>
      <c r="F1381" s="22" t="str">
        <f t="shared" si="128"/>
        <v/>
      </c>
      <c r="G1381" s="14"/>
      <c r="H1381" s="15" t="str">
        <f t="shared" si="129"/>
        <v/>
      </c>
      <c r="I1381" s="23" t="str">
        <f t="shared" si="130"/>
        <v/>
      </c>
      <c r="J1381" s="13" t="str">
        <f t="shared" si="131"/>
        <v/>
      </c>
      <c r="K1381" s="24" t="str">
        <f>IF(B1381="","",TRIM(IF(COUNTIF('Registru borderouri'!$B$5:$B$504,B1381)=0,"Borderou inexistent în registru. ","")&amp;IF(AND(D1381&lt;&gt;"",E1381=""),"Cod necunoscut. ","")&amp;IF(N(G1381)&lt;=0,"Lipsește cantitatea. ","")&amp;IF(AND(J1381&lt;&gt;"",COUNTIF('Registru borderouri'!$B$5:$B$504,B1381)&gt;0),IF(J1381&lt;&gt;INDEX('Registru borderouri'!$H$5:$H$504,MATCH(B1381,'Registru borderouri'!$B$5:$B$504,0)),"Produs de alt tip decât borderoul. ",""),"")))</f>
        <v/>
      </c>
    </row>
    <row r="1382" spans="1:11" x14ac:dyDescent="0.2">
      <c r="A1382" s="1" t="str">
        <f t="shared" si="126"/>
        <v/>
      </c>
      <c r="B1382" s="21"/>
      <c r="C1382" s="22" t="str">
        <f>IF(B1382="","",COUNTIF(INDEX($B:$B,5):B1382,B1382))</f>
        <v/>
      </c>
      <c r="D1382" s="21"/>
      <c r="E1382" s="13" t="str">
        <f t="shared" si="127"/>
        <v/>
      </c>
      <c r="F1382" s="22" t="str">
        <f t="shared" si="128"/>
        <v/>
      </c>
      <c r="G1382" s="14"/>
      <c r="H1382" s="15" t="str">
        <f t="shared" si="129"/>
        <v/>
      </c>
      <c r="I1382" s="23" t="str">
        <f t="shared" si="130"/>
        <v/>
      </c>
      <c r="J1382" s="13" t="str">
        <f t="shared" si="131"/>
        <v/>
      </c>
      <c r="K1382" s="24" t="str">
        <f>IF(B1382="","",TRIM(IF(COUNTIF('Registru borderouri'!$B$5:$B$504,B1382)=0,"Borderou inexistent în registru. ","")&amp;IF(AND(D1382&lt;&gt;"",E1382=""),"Cod necunoscut. ","")&amp;IF(N(G1382)&lt;=0,"Lipsește cantitatea. ","")&amp;IF(AND(J1382&lt;&gt;"",COUNTIF('Registru borderouri'!$B$5:$B$504,B1382)&gt;0),IF(J1382&lt;&gt;INDEX('Registru borderouri'!$H$5:$H$504,MATCH(B1382,'Registru borderouri'!$B$5:$B$504,0)),"Produs de alt tip decât borderoul. ",""),"")))</f>
        <v/>
      </c>
    </row>
    <row r="1383" spans="1:11" x14ac:dyDescent="0.2">
      <c r="A1383" s="1" t="str">
        <f t="shared" si="126"/>
        <v/>
      </c>
      <c r="B1383" s="21"/>
      <c r="C1383" s="22" t="str">
        <f>IF(B1383="","",COUNTIF(INDEX($B:$B,5):B1383,B1383))</f>
        <v/>
      </c>
      <c r="D1383" s="21"/>
      <c r="E1383" s="13" t="str">
        <f t="shared" si="127"/>
        <v/>
      </c>
      <c r="F1383" s="22" t="str">
        <f t="shared" si="128"/>
        <v/>
      </c>
      <c r="G1383" s="14"/>
      <c r="H1383" s="15" t="str">
        <f t="shared" si="129"/>
        <v/>
      </c>
      <c r="I1383" s="23" t="str">
        <f t="shared" si="130"/>
        <v/>
      </c>
      <c r="J1383" s="13" t="str">
        <f t="shared" si="131"/>
        <v/>
      </c>
      <c r="K1383" s="24" t="str">
        <f>IF(B1383="","",TRIM(IF(COUNTIF('Registru borderouri'!$B$5:$B$504,B1383)=0,"Borderou inexistent în registru. ","")&amp;IF(AND(D1383&lt;&gt;"",E1383=""),"Cod necunoscut. ","")&amp;IF(N(G1383)&lt;=0,"Lipsește cantitatea. ","")&amp;IF(AND(J1383&lt;&gt;"",COUNTIF('Registru borderouri'!$B$5:$B$504,B1383)&gt;0),IF(J1383&lt;&gt;INDEX('Registru borderouri'!$H$5:$H$504,MATCH(B1383,'Registru borderouri'!$B$5:$B$504,0)),"Produs de alt tip decât borderoul. ",""),"")))</f>
        <v/>
      </c>
    </row>
    <row r="1384" spans="1:11" x14ac:dyDescent="0.2">
      <c r="A1384" s="1" t="str">
        <f t="shared" si="126"/>
        <v/>
      </c>
      <c r="B1384" s="21"/>
      <c r="C1384" s="22" t="str">
        <f>IF(B1384="","",COUNTIF(INDEX($B:$B,5):B1384,B1384))</f>
        <v/>
      </c>
      <c r="D1384" s="21"/>
      <c r="E1384" s="13" t="str">
        <f t="shared" si="127"/>
        <v/>
      </c>
      <c r="F1384" s="22" t="str">
        <f t="shared" si="128"/>
        <v/>
      </c>
      <c r="G1384" s="14"/>
      <c r="H1384" s="15" t="str">
        <f t="shared" si="129"/>
        <v/>
      </c>
      <c r="I1384" s="23" t="str">
        <f t="shared" si="130"/>
        <v/>
      </c>
      <c r="J1384" s="13" t="str">
        <f t="shared" si="131"/>
        <v/>
      </c>
      <c r="K1384" s="24" t="str">
        <f>IF(B1384="","",TRIM(IF(COUNTIF('Registru borderouri'!$B$5:$B$504,B1384)=0,"Borderou inexistent în registru. ","")&amp;IF(AND(D1384&lt;&gt;"",E1384=""),"Cod necunoscut. ","")&amp;IF(N(G1384)&lt;=0,"Lipsește cantitatea. ","")&amp;IF(AND(J1384&lt;&gt;"",COUNTIF('Registru borderouri'!$B$5:$B$504,B1384)&gt;0),IF(J1384&lt;&gt;INDEX('Registru borderouri'!$H$5:$H$504,MATCH(B1384,'Registru borderouri'!$B$5:$B$504,0)),"Produs de alt tip decât borderoul. ",""),"")))</f>
        <v/>
      </c>
    </row>
    <row r="1385" spans="1:11" x14ac:dyDescent="0.2">
      <c r="A1385" s="1" t="str">
        <f t="shared" si="126"/>
        <v/>
      </c>
      <c r="B1385" s="21"/>
      <c r="C1385" s="22" t="str">
        <f>IF(B1385="","",COUNTIF(INDEX($B:$B,5):B1385,B1385))</f>
        <v/>
      </c>
      <c r="D1385" s="21"/>
      <c r="E1385" s="13" t="str">
        <f t="shared" si="127"/>
        <v/>
      </c>
      <c r="F1385" s="22" t="str">
        <f t="shared" si="128"/>
        <v/>
      </c>
      <c r="G1385" s="14"/>
      <c r="H1385" s="15" t="str">
        <f t="shared" si="129"/>
        <v/>
      </c>
      <c r="I1385" s="23" t="str">
        <f t="shared" si="130"/>
        <v/>
      </c>
      <c r="J1385" s="13" t="str">
        <f t="shared" si="131"/>
        <v/>
      </c>
      <c r="K1385" s="24" t="str">
        <f>IF(B1385="","",TRIM(IF(COUNTIF('Registru borderouri'!$B$5:$B$504,B1385)=0,"Borderou inexistent în registru. ","")&amp;IF(AND(D1385&lt;&gt;"",E1385=""),"Cod necunoscut. ","")&amp;IF(N(G1385)&lt;=0,"Lipsește cantitatea. ","")&amp;IF(AND(J1385&lt;&gt;"",COUNTIF('Registru borderouri'!$B$5:$B$504,B1385)&gt;0),IF(J1385&lt;&gt;INDEX('Registru borderouri'!$H$5:$H$504,MATCH(B1385,'Registru borderouri'!$B$5:$B$504,0)),"Produs de alt tip decât borderoul. ",""),"")))</f>
        <v/>
      </c>
    </row>
    <row r="1386" spans="1:11" x14ac:dyDescent="0.2">
      <c r="A1386" s="1" t="str">
        <f t="shared" si="126"/>
        <v/>
      </c>
      <c r="B1386" s="21"/>
      <c r="C1386" s="22" t="str">
        <f>IF(B1386="","",COUNTIF(INDEX($B:$B,5):B1386,B1386))</f>
        <v/>
      </c>
      <c r="D1386" s="21"/>
      <c r="E1386" s="13" t="str">
        <f t="shared" si="127"/>
        <v/>
      </c>
      <c r="F1386" s="22" t="str">
        <f t="shared" si="128"/>
        <v/>
      </c>
      <c r="G1386" s="14"/>
      <c r="H1386" s="15" t="str">
        <f t="shared" si="129"/>
        <v/>
      </c>
      <c r="I1386" s="23" t="str">
        <f t="shared" si="130"/>
        <v/>
      </c>
      <c r="J1386" s="13" t="str">
        <f t="shared" si="131"/>
        <v/>
      </c>
      <c r="K1386" s="24" t="str">
        <f>IF(B1386="","",TRIM(IF(COUNTIF('Registru borderouri'!$B$5:$B$504,B1386)=0,"Borderou inexistent în registru. ","")&amp;IF(AND(D1386&lt;&gt;"",E1386=""),"Cod necunoscut. ","")&amp;IF(N(G1386)&lt;=0,"Lipsește cantitatea. ","")&amp;IF(AND(J1386&lt;&gt;"",COUNTIF('Registru borderouri'!$B$5:$B$504,B1386)&gt;0),IF(J1386&lt;&gt;INDEX('Registru borderouri'!$H$5:$H$504,MATCH(B1386,'Registru borderouri'!$B$5:$B$504,0)),"Produs de alt tip decât borderoul. ",""),"")))</f>
        <v/>
      </c>
    </row>
    <row r="1387" spans="1:11" x14ac:dyDescent="0.2">
      <c r="A1387" s="1" t="str">
        <f t="shared" si="126"/>
        <v/>
      </c>
      <c r="B1387" s="21"/>
      <c r="C1387" s="22" t="str">
        <f>IF(B1387="","",COUNTIF(INDEX($B:$B,5):B1387,B1387))</f>
        <v/>
      </c>
      <c r="D1387" s="21"/>
      <c r="E1387" s="13" t="str">
        <f t="shared" si="127"/>
        <v/>
      </c>
      <c r="F1387" s="22" t="str">
        <f t="shared" si="128"/>
        <v/>
      </c>
      <c r="G1387" s="14"/>
      <c r="H1387" s="15" t="str">
        <f t="shared" si="129"/>
        <v/>
      </c>
      <c r="I1387" s="23" t="str">
        <f t="shared" si="130"/>
        <v/>
      </c>
      <c r="J1387" s="13" t="str">
        <f t="shared" si="131"/>
        <v/>
      </c>
      <c r="K1387" s="24" t="str">
        <f>IF(B1387="","",TRIM(IF(COUNTIF('Registru borderouri'!$B$5:$B$504,B1387)=0,"Borderou inexistent în registru. ","")&amp;IF(AND(D1387&lt;&gt;"",E1387=""),"Cod necunoscut. ","")&amp;IF(N(G1387)&lt;=0,"Lipsește cantitatea. ","")&amp;IF(AND(J1387&lt;&gt;"",COUNTIF('Registru borderouri'!$B$5:$B$504,B1387)&gt;0),IF(J1387&lt;&gt;INDEX('Registru borderouri'!$H$5:$H$504,MATCH(B1387,'Registru borderouri'!$B$5:$B$504,0)),"Produs de alt tip decât borderoul. ",""),"")))</f>
        <v/>
      </c>
    </row>
    <row r="1388" spans="1:11" x14ac:dyDescent="0.2">
      <c r="A1388" s="1" t="str">
        <f t="shared" si="126"/>
        <v/>
      </c>
      <c r="B1388" s="21"/>
      <c r="C1388" s="22" t="str">
        <f>IF(B1388="","",COUNTIF(INDEX($B:$B,5):B1388,B1388))</f>
        <v/>
      </c>
      <c r="D1388" s="21"/>
      <c r="E1388" s="13" t="str">
        <f t="shared" si="127"/>
        <v/>
      </c>
      <c r="F1388" s="22" t="str">
        <f t="shared" si="128"/>
        <v/>
      </c>
      <c r="G1388" s="14"/>
      <c r="H1388" s="15" t="str">
        <f t="shared" si="129"/>
        <v/>
      </c>
      <c r="I1388" s="23" t="str">
        <f t="shared" si="130"/>
        <v/>
      </c>
      <c r="J1388" s="13" t="str">
        <f t="shared" si="131"/>
        <v/>
      </c>
      <c r="K1388" s="24" t="str">
        <f>IF(B1388="","",TRIM(IF(COUNTIF('Registru borderouri'!$B$5:$B$504,B1388)=0,"Borderou inexistent în registru. ","")&amp;IF(AND(D1388&lt;&gt;"",E1388=""),"Cod necunoscut. ","")&amp;IF(N(G1388)&lt;=0,"Lipsește cantitatea. ","")&amp;IF(AND(J1388&lt;&gt;"",COUNTIF('Registru borderouri'!$B$5:$B$504,B1388)&gt;0),IF(J1388&lt;&gt;INDEX('Registru borderouri'!$H$5:$H$504,MATCH(B1388,'Registru borderouri'!$B$5:$B$504,0)),"Produs de alt tip decât borderoul. ",""),"")))</f>
        <v/>
      </c>
    </row>
    <row r="1389" spans="1:11" x14ac:dyDescent="0.2">
      <c r="A1389" s="1" t="str">
        <f t="shared" si="126"/>
        <v/>
      </c>
      <c r="B1389" s="21"/>
      <c r="C1389" s="22" t="str">
        <f>IF(B1389="","",COUNTIF(INDEX($B:$B,5):B1389,B1389))</f>
        <v/>
      </c>
      <c r="D1389" s="21"/>
      <c r="E1389" s="13" t="str">
        <f t="shared" si="127"/>
        <v/>
      </c>
      <c r="F1389" s="22" t="str">
        <f t="shared" si="128"/>
        <v/>
      </c>
      <c r="G1389" s="14"/>
      <c r="H1389" s="15" t="str">
        <f t="shared" si="129"/>
        <v/>
      </c>
      <c r="I1389" s="23" t="str">
        <f t="shared" si="130"/>
        <v/>
      </c>
      <c r="J1389" s="13" t="str">
        <f t="shared" si="131"/>
        <v/>
      </c>
      <c r="K1389" s="24" t="str">
        <f>IF(B1389="","",TRIM(IF(COUNTIF('Registru borderouri'!$B$5:$B$504,B1389)=0,"Borderou inexistent în registru. ","")&amp;IF(AND(D1389&lt;&gt;"",E1389=""),"Cod necunoscut. ","")&amp;IF(N(G1389)&lt;=0,"Lipsește cantitatea. ","")&amp;IF(AND(J1389&lt;&gt;"",COUNTIF('Registru borderouri'!$B$5:$B$504,B1389)&gt;0),IF(J1389&lt;&gt;INDEX('Registru borderouri'!$H$5:$H$504,MATCH(B1389,'Registru borderouri'!$B$5:$B$504,0)),"Produs de alt tip decât borderoul. ",""),"")))</f>
        <v/>
      </c>
    </row>
    <row r="1390" spans="1:11" x14ac:dyDescent="0.2">
      <c r="A1390" s="1" t="str">
        <f t="shared" si="126"/>
        <v/>
      </c>
      <c r="B1390" s="21"/>
      <c r="C1390" s="22" t="str">
        <f>IF(B1390="","",COUNTIF(INDEX($B:$B,5):B1390,B1390))</f>
        <v/>
      </c>
      <c r="D1390" s="21"/>
      <c r="E1390" s="13" t="str">
        <f t="shared" si="127"/>
        <v/>
      </c>
      <c r="F1390" s="22" t="str">
        <f t="shared" si="128"/>
        <v/>
      </c>
      <c r="G1390" s="14"/>
      <c r="H1390" s="15" t="str">
        <f t="shared" si="129"/>
        <v/>
      </c>
      <c r="I1390" s="23" t="str">
        <f t="shared" si="130"/>
        <v/>
      </c>
      <c r="J1390" s="13" t="str">
        <f t="shared" si="131"/>
        <v/>
      </c>
      <c r="K1390" s="24" t="str">
        <f>IF(B1390="","",TRIM(IF(COUNTIF('Registru borderouri'!$B$5:$B$504,B1390)=0,"Borderou inexistent în registru. ","")&amp;IF(AND(D1390&lt;&gt;"",E1390=""),"Cod necunoscut. ","")&amp;IF(N(G1390)&lt;=0,"Lipsește cantitatea. ","")&amp;IF(AND(J1390&lt;&gt;"",COUNTIF('Registru borderouri'!$B$5:$B$504,B1390)&gt;0),IF(J1390&lt;&gt;INDEX('Registru borderouri'!$H$5:$H$504,MATCH(B1390,'Registru borderouri'!$B$5:$B$504,0)),"Produs de alt tip decât borderoul. ",""),"")))</f>
        <v/>
      </c>
    </row>
    <row r="1391" spans="1:11" x14ac:dyDescent="0.2">
      <c r="A1391" s="1" t="str">
        <f t="shared" si="126"/>
        <v/>
      </c>
      <c r="B1391" s="21"/>
      <c r="C1391" s="22" t="str">
        <f>IF(B1391="","",COUNTIF(INDEX($B:$B,5):B1391,B1391))</f>
        <v/>
      </c>
      <c r="D1391" s="21"/>
      <c r="E1391" s="13" t="str">
        <f t="shared" si="127"/>
        <v/>
      </c>
      <c r="F1391" s="22" t="str">
        <f t="shared" si="128"/>
        <v/>
      </c>
      <c r="G1391" s="14"/>
      <c r="H1391" s="15" t="str">
        <f t="shared" si="129"/>
        <v/>
      </c>
      <c r="I1391" s="23" t="str">
        <f t="shared" si="130"/>
        <v/>
      </c>
      <c r="J1391" s="13" t="str">
        <f t="shared" si="131"/>
        <v/>
      </c>
      <c r="K1391" s="24" t="str">
        <f>IF(B1391="","",TRIM(IF(COUNTIF('Registru borderouri'!$B$5:$B$504,B1391)=0,"Borderou inexistent în registru. ","")&amp;IF(AND(D1391&lt;&gt;"",E1391=""),"Cod necunoscut. ","")&amp;IF(N(G1391)&lt;=0,"Lipsește cantitatea. ","")&amp;IF(AND(J1391&lt;&gt;"",COUNTIF('Registru borderouri'!$B$5:$B$504,B1391)&gt;0),IF(J1391&lt;&gt;INDEX('Registru borderouri'!$H$5:$H$504,MATCH(B1391,'Registru borderouri'!$B$5:$B$504,0)),"Produs de alt tip decât borderoul. ",""),"")))</f>
        <v/>
      </c>
    </row>
    <row r="1392" spans="1:11" x14ac:dyDescent="0.2">
      <c r="A1392" s="1" t="str">
        <f t="shared" si="126"/>
        <v/>
      </c>
      <c r="B1392" s="21"/>
      <c r="C1392" s="22" t="str">
        <f>IF(B1392="","",COUNTIF(INDEX($B:$B,5):B1392,B1392))</f>
        <v/>
      </c>
      <c r="D1392" s="21"/>
      <c r="E1392" s="13" t="str">
        <f t="shared" si="127"/>
        <v/>
      </c>
      <c r="F1392" s="22" t="str">
        <f t="shared" si="128"/>
        <v/>
      </c>
      <c r="G1392" s="14"/>
      <c r="H1392" s="15" t="str">
        <f t="shared" si="129"/>
        <v/>
      </c>
      <c r="I1392" s="23" t="str">
        <f t="shared" si="130"/>
        <v/>
      </c>
      <c r="J1392" s="13" t="str">
        <f t="shared" si="131"/>
        <v/>
      </c>
      <c r="K1392" s="24" t="str">
        <f>IF(B1392="","",TRIM(IF(COUNTIF('Registru borderouri'!$B$5:$B$504,B1392)=0,"Borderou inexistent în registru. ","")&amp;IF(AND(D1392&lt;&gt;"",E1392=""),"Cod necunoscut. ","")&amp;IF(N(G1392)&lt;=0,"Lipsește cantitatea. ","")&amp;IF(AND(J1392&lt;&gt;"",COUNTIF('Registru borderouri'!$B$5:$B$504,B1392)&gt;0),IF(J1392&lt;&gt;INDEX('Registru borderouri'!$H$5:$H$504,MATCH(B1392,'Registru borderouri'!$B$5:$B$504,0)),"Produs de alt tip decât borderoul. ",""),"")))</f>
        <v/>
      </c>
    </row>
    <row r="1393" spans="1:11" x14ac:dyDescent="0.2">
      <c r="A1393" s="1" t="str">
        <f t="shared" si="126"/>
        <v/>
      </c>
      <c r="B1393" s="21"/>
      <c r="C1393" s="22" t="str">
        <f>IF(B1393="","",COUNTIF(INDEX($B:$B,5):B1393,B1393))</f>
        <v/>
      </c>
      <c r="D1393" s="21"/>
      <c r="E1393" s="13" t="str">
        <f t="shared" si="127"/>
        <v/>
      </c>
      <c r="F1393" s="22" t="str">
        <f t="shared" si="128"/>
        <v/>
      </c>
      <c r="G1393" s="14"/>
      <c r="H1393" s="15" t="str">
        <f t="shared" si="129"/>
        <v/>
      </c>
      <c r="I1393" s="23" t="str">
        <f t="shared" si="130"/>
        <v/>
      </c>
      <c r="J1393" s="13" t="str">
        <f t="shared" si="131"/>
        <v/>
      </c>
      <c r="K1393" s="24" t="str">
        <f>IF(B1393="","",TRIM(IF(COUNTIF('Registru borderouri'!$B$5:$B$504,B1393)=0,"Borderou inexistent în registru. ","")&amp;IF(AND(D1393&lt;&gt;"",E1393=""),"Cod necunoscut. ","")&amp;IF(N(G1393)&lt;=0,"Lipsește cantitatea. ","")&amp;IF(AND(J1393&lt;&gt;"",COUNTIF('Registru borderouri'!$B$5:$B$504,B1393)&gt;0),IF(J1393&lt;&gt;INDEX('Registru borderouri'!$H$5:$H$504,MATCH(B1393,'Registru borderouri'!$B$5:$B$504,0)),"Produs de alt tip decât borderoul. ",""),"")))</f>
        <v/>
      </c>
    </row>
    <row r="1394" spans="1:11" x14ac:dyDescent="0.2">
      <c r="A1394" s="1" t="str">
        <f t="shared" si="126"/>
        <v/>
      </c>
      <c r="B1394" s="21"/>
      <c r="C1394" s="22" t="str">
        <f>IF(B1394="","",COUNTIF(INDEX($B:$B,5):B1394,B1394))</f>
        <v/>
      </c>
      <c r="D1394" s="21"/>
      <c r="E1394" s="13" t="str">
        <f t="shared" si="127"/>
        <v/>
      </c>
      <c r="F1394" s="22" t="str">
        <f t="shared" si="128"/>
        <v/>
      </c>
      <c r="G1394" s="14"/>
      <c r="H1394" s="15" t="str">
        <f t="shared" si="129"/>
        <v/>
      </c>
      <c r="I1394" s="23" t="str">
        <f t="shared" si="130"/>
        <v/>
      </c>
      <c r="J1394" s="13" t="str">
        <f t="shared" si="131"/>
        <v/>
      </c>
      <c r="K1394" s="24" t="str">
        <f>IF(B1394="","",TRIM(IF(COUNTIF('Registru borderouri'!$B$5:$B$504,B1394)=0,"Borderou inexistent în registru. ","")&amp;IF(AND(D1394&lt;&gt;"",E1394=""),"Cod necunoscut. ","")&amp;IF(N(G1394)&lt;=0,"Lipsește cantitatea. ","")&amp;IF(AND(J1394&lt;&gt;"",COUNTIF('Registru borderouri'!$B$5:$B$504,B1394)&gt;0),IF(J1394&lt;&gt;INDEX('Registru borderouri'!$H$5:$H$504,MATCH(B1394,'Registru borderouri'!$B$5:$B$504,0)),"Produs de alt tip decât borderoul. ",""),"")))</f>
        <v/>
      </c>
    </row>
    <row r="1395" spans="1:11" x14ac:dyDescent="0.2">
      <c r="A1395" s="1" t="str">
        <f t="shared" si="126"/>
        <v/>
      </c>
      <c r="B1395" s="21"/>
      <c r="C1395" s="22" t="str">
        <f>IF(B1395="","",COUNTIF(INDEX($B:$B,5):B1395,B1395))</f>
        <v/>
      </c>
      <c r="D1395" s="21"/>
      <c r="E1395" s="13" t="str">
        <f t="shared" si="127"/>
        <v/>
      </c>
      <c r="F1395" s="22" t="str">
        <f t="shared" si="128"/>
        <v/>
      </c>
      <c r="G1395" s="14"/>
      <c r="H1395" s="15" t="str">
        <f t="shared" si="129"/>
        <v/>
      </c>
      <c r="I1395" s="23" t="str">
        <f t="shared" si="130"/>
        <v/>
      </c>
      <c r="J1395" s="13" t="str">
        <f t="shared" si="131"/>
        <v/>
      </c>
      <c r="K1395" s="24" t="str">
        <f>IF(B1395="","",TRIM(IF(COUNTIF('Registru borderouri'!$B$5:$B$504,B1395)=0,"Borderou inexistent în registru. ","")&amp;IF(AND(D1395&lt;&gt;"",E1395=""),"Cod necunoscut. ","")&amp;IF(N(G1395)&lt;=0,"Lipsește cantitatea. ","")&amp;IF(AND(J1395&lt;&gt;"",COUNTIF('Registru borderouri'!$B$5:$B$504,B1395)&gt;0),IF(J1395&lt;&gt;INDEX('Registru borderouri'!$H$5:$H$504,MATCH(B1395,'Registru borderouri'!$B$5:$B$504,0)),"Produs de alt tip decât borderoul. ",""),"")))</f>
        <v/>
      </c>
    </row>
    <row r="1396" spans="1:11" x14ac:dyDescent="0.2">
      <c r="A1396" s="1" t="str">
        <f t="shared" si="126"/>
        <v/>
      </c>
      <c r="B1396" s="21"/>
      <c r="C1396" s="22" t="str">
        <f>IF(B1396="","",COUNTIF(INDEX($B:$B,5):B1396,B1396))</f>
        <v/>
      </c>
      <c r="D1396" s="21"/>
      <c r="E1396" s="13" t="str">
        <f t="shared" si="127"/>
        <v/>
      </c>
      <c r="F1396" s="22" t="str">
        <f t="shared" si="128"/>
        <v/>
      </c>
      <c r="G1396" s="14"/>
      <c r="H1396" s="15" t="str">
        <f t="shared" si="129"/>
        <v/>
      </c>
      <c r="I1396" s="23" t="str">
        <f t="shared" si="130"/>
        <v/>
      </c>
      <c r="J1396" s="13" t="str">
        <f t="shared" si="131"/>
        <v/>
      </c>
      <c r="K1396" s="24" t="str">
        <f>IF(B1396="","",TRIM(IF(COUNTIF('Registru borderouri'!$B$5:$B$504,B1396)=0,"Borderou inexistent în registru. ","")&amp;IF(AND(D1396&lt;&gt;"",E1396=""),"Cod necunoscut. ","")&amp;IF(N(G1396)&lt;=0,"Lipsește cantitatea. ","")&amp;IF(AND(J1396&lt;&gt;"",COUNTIF('Registru borderouri'!$B$5:$B$504,B1396)&gt;0),IF(J1396&lt;&gt;INDEX('Registru borderouri'!$H$5:$H$504,MATCH(B1396,'Registru borderouri'!$B$5:$B$504,0)),"Produs de alt tip decât borderoul. ",""),"")))</f>
        <v/>
      </c>
    </row>
    <row r="1397" spans="1:11" x14ac:dyDescent="0.2">
      <c r="A1397" s="1" t="str">
        <f t="shared" si="126"/>
        <v/>
      </c>
      <c r="B1397" s="21"/>
      <c r="C1397" s="22" t="str">
        <f>IF(B1397="","",COUNTIF(INDEX($B:$B,5):B1397,B1397))</f>
        <v/>
      </c>
      <c r="D1397" s="21"/>
      <c r="E1397" s="13" t="str">
        <f t="shared" si="127"/>
        <v/>
      </c>
      <c r="F1397" s="22" t="str">
        <f t="shared" si="128"/>
        <v/>
      </c>
      <c r="G1397" s="14"/>
      <c r="H1397" s="15" t="str">
        <f t="shared" si="129"/>
        <v/>
      </c>
      <c r="I1397" s="23" t="str">
        <f t="shared" si="130"/>
        <v/>
      </c>
      <c r="J1397" s="13" t="str">
        <f t="shared" si="131"/>
        <v/>
      </c>
      <c r="K1397" s="24" t="str">
        <f>IF(B1397="","",TRIM(IF(COUNTIF('Registru borderouri'!$B$5:$B$504,B1397)=0,"Borderou inexistent în registru. ","")&amp;IF(AND(D1397&lt;&gt;"",E1397=""),"Cod necunoscut. ","")&amp;IF(N(G1397)&lt;=0,"Lipsește cantitatea. ","")&amp;IF(AND(J1397&lt;&gt;"",COUNTIF('Registru borderouri'!$B$5:$B$504,B1397)&gt;0),IF(J1397&lt;&gt;INDEX('Registru borderouri'!$H$5:$H$504,MATCH(B1397,'Registru borderouri'!$B$5:$B$504,0)),"Produs de alt tip decât borderoul. ",""),"")))</f>
        <v/>
      </c>
    </row>
    <row r="1398" spans="1:11" x14ac:dyDescent="0.2">
      <c r="A1398" s="1" t="str">
        <f t="shared" si="126"/>
        <v/>
      </c>
      <c r="B1398" s="21"/>
      <c r="C1398" s="22" t="str">
        <f>IF(B1398="","",COUNTIF(INDEX($B:$B,5):B1398,B1398))</f>
        <v/>
      </c>
      <c r="D1398" s="21"/>
      <c r="E1398" s="13" t="str">
        <f t="shared" si="127"/>
        <v/>
      </c>
      <c r="F1398" s="22" t="str">
        <f t="shared" si="128"/>
        <v/>
      </c>
      <c r="G1398" s="14"/>
      <c r="H1398" s="15" t="str">
        <f t="shared" si="129"/>
        <v/>
      </c>
      <c r="I1398" s="23" t="str">
        <f t="shared" si="130"/>
        <v/>
      </c>
      <c r="J1398" s="13" t="str">
        <f t="shared" si="131"/>
        <v/>
      </c>
      <c r="K1398" s="24" t="str">
        <f>IF(B1398="","",TRIM(IF(COUNTIF('Registru borderouri'!$B$5:$B$504,B1398)=0,"Borderou inexistent în registru. ","")&amp;IF(AND(D1398&lt;&gt;"",E1398=""),"Cod necunoscut. ","")&amp;IF(N(G1398)&lt;=0,"Lipsește cantitatea. ","")&amp;IF(AND(J1398&lt;&gt;"",COUNTIF('Registru borderouri'!$B$5:$B$504,B1398)&gt;0),IF(J1398&lt;&gt;INDEX('Registru borderouri'!$H$5:$H$504,MATCH(B1398,'Registru borderouri'!$B$5:$B$504,0)),"Produs de alt tip decât borderoul. ",""),"")))</f>
        <v/>
      </c>
    </row>
    <row r="1399" spans="1:11" x14ac:dyDescent="0.2">
      <c r="A1399" s="1" t="str">
        <f t="shared" si="126"/>
        <v/>
      </c>
      <c r="B1399" s="21"/>
      <c r="C1399" s="22" t="str">
        <f>IF(B1399="","",COUNTIF(INDEX($B:$B,5):B1399,B1399))</f>
        <v/>
      </c>
      <c r="D1399" s="21"/>
      <c r="E1399" s="13" t="str">
        <f t="shared" si="127"/>
        <v/>
      </c>
      <c r="F1399" s="22" t="str">
        <f t="shared" si="128"/>
        <v/>
      </c>
      <c r="G1399" s="14"/>
      <c r="H1399" s="15" t="str">
        <f t="shared" si="129"/>
        <v/>
      </c>
      <c r="I1399" s="23" t="str">
        <f t="shared" si="130"/>
        <v/>
      </c>
      <c r="J1399" s="13" t="str">
        <f t="shared" si="131"/>
        <v/>
      </c>
      <c r="K1399" s="24" t="str">
        <f>IF(B1399="","",TRIM(IF(COUNTIF('Registru borderouri'!$B$5:$B$504,B1399)=0,"Borderou inexistent în registru. ","")&amp;IF(AND(D1399&lt;&gt;"",E1399=""),"Cod necunoscut. ","")&amp;IF(N(G1399)&lt;=0,"Lipsește cantitatea. ","")&amp;IF(AND(J1399&lt;&gt;"",COUNTIF('Registru borderouri'!$B$5:$B$504,B1399)&gt;0),IF(J1399&lt;&gt;INDEX('Registru borderouri'!$H$5:$H$504,MATCH(B1399,'Registru borderouri'!$B$5:$B$504,0)),"Produs de alt tip decât borderoul. ",""),"")))</f>
        <v/>
      </c>
    </row>
    <row r="1400" spans="1:11" x14ac:dyDescent="0.2">
      <c r="A1400" s="1" t="str">
        <f t="shared" si="126"/>
        <v/>
      </c>
      <c r="B1400" s="21"/>
      <c r="C1400" s="22" t="str">
        <f>IF(B1400="","",COUNTIF(INDEX($B:$B,5):B1400,B1400))</f>
        <v/>
      </c>
      <c r="D1400" s="21"/>
      <c r="E1400" s="13" t="str">
        <f t="shared" si="127"/>
        <v/>
      </c>
      <c r="F1400" s="22" t="str">
        <f t="shared" si="128"/>
        <v/>
      </c>
      <c r="G1400" s="14"/>
      <c r="H1400" s="15" t="str">
        <f t="shared" si="129"/>
        <v/>
      </c>
      <c r="I1400" s="23" t="str">
        <f t="shared" si="130"/>
        <v/>
      </c>
      <c r="J1400" s="13" t="str">
        <f t="shared" si="131"/>
        <v/>
      </c>
      <c r="K1400" s="24" t="str">
        <f>IF(B1400="","",TRIM(IF(COUNTIF('Registru borderouri'!$B$5:$B$504,B1400)=0,"Borderou inexistent în registru. ","")&amp;IF(AND(D1400&lt;&gt;"",E1400=""),"Cod necunoscut. ","")&amp;IF(N(G1400)&lt;=0,"Lipsește cantitatea. ","")&amp;IF(AND(J1400&lt;&gt;"",COUNTIF('Registru borderouri'!$B$5:$B$504,B1400)&gt;0),IF(J1400&lt;&gt;INDEX('Registru borderouri'!$H$5:$H$504,MATCH(B1400,'Registru borderouri'!$B$5:$B$504,0)),"Produs de alt tip decât borderoul. ",""),"")))</f>
        <v/>
      </c>
    </row>
    <row r="1401" spans="1:11" x14ac:dyDescent="0.2">
      <c r="A1401" s="1" t="str">
        <f t="shared" si="126"/>
        <v/>
      </c>
      <c r="B1401" s="21"/>
      <c r="C1401" s="22" t="str">
        <f>IF(B1401="","",COUNTIF(INDEX($B:$B,5):B1401,B1401))</f>
        <v/>
      </c>
      <c r="D1401" s="21"/>
      <c r="E1401" s="13" t="str">
        <f t="shared" si="127"/>
        <v/>
      </c>
      <c r="F1401" s="22" t="str">
        <f t="shared" si="128"/>
        <v/>
      </c>
      <c r="G1401" s="14"/>
      <c r="H1401" s="15" t="str">
        <f t="shared" si="129"/>
        <v/>
      </c>
      <c r="I1401" s="23" t="str">
        <f t="shared" si="130"/>
        <v/>
      </c>
      <c r="J1401" s="13" t="str">
        <f t="shared" si="131"/>
        <v/>
      </c>
      <c r="K1401" s="24" t="str">
        <f>IF(B1401="","",TRIM(IF(COUNTIF('Registru borderouri'!$B$5:$B$504,B1401)=0,"Borderou inexistent în registru. ","")&amp;IF(AND(D1401&lt;&gt;"",E1401=""),"Cod necunoscut. ","")&amp;IF(N(G1401)&lt;=0,"Lipsește cantitatea. ","")&amp;IF(AND(J1401&lt;&gt;"",COUNTIF('Registru borderouri'!$B$5:$B$504,B1401)&gt;0),IF(J1401&lt;&gt;INDEX('Registru borderouri'!$H$5:$H$504,MATCH(B1401,'Registru borderouri'!$B$5:$B$504,0)),"Produs de alt tip decât borderoul. ",""),"")))</f>
        <v/>
      </c>
    </row>
    <row r="1402" spans="1:11" x14ac:dyDescent="0.2">
      <c r="A1402" s="1" t="str">
        <f t="shared" si="126"/>
        <v/>
      </c>
      <c r="B1402" s="21"/>
      <c r="C1402" s="22" t="str">
        <f>IF(B1402="","",COUNTIF(INDEX($B:$B,5):B1402,B1402))</f>
        <v/>
      </c>
      <c r="D1402" s="21"/>
      <c r="E1402" s="13" t="str">
        <f t="shared" si="127"/>
        <v/>
      </c>
      <c r="F1402" s="22" t="str">
        <f t="shared" si="128"/>
        <v/>
      </c>
      <c r="G1402" s="14"/>
      <c r="H1402" s="15" t="str">
        <f t="shared" si="129"/>
        <v/>
      </c>
      <c r="I1402" s="23" t="str">
        <f t="shared" si="130"/>
        <v/>
      </c>
      <c r="J1402" s="13" t="str">
        <f t="shared" si="131"/>
        <v/>
      </c>
      <c r="K1402" s="24" t="str">
        <f>IF(B1402="","",TRIM(IF(COUNTIF('Registru borderouri'!$B$5:$B$504,B1402)=0,"Borderou inexistent în registru. ","")&amp;IF(AND(D1402&lt;&gt;"",E1402=""),"Cod necunoscut. ","")&amp;IF(N(G1402)&lt;=0,"Lipsește cantitatea. ","")&amp;IF(AND(J1402&lt;&gt;"",COUNTIF('Registru borderouri'!$B$5:$B$504,B1402)&gt;0),IF(J1402&lt;&gt;INDEX('Registru borderouri'!$H$5:$H$504,MATCH(B1402,'Registru borderouri'!$B$5:$B$504,0)),"Produs de alt tip decât borderoul. ",""),"")))</f>
        <v/>
      </c>
    </row>
    <row r="1403" spans="1:11" x14ac:dyDescent="0.2">
      <c r="A1403" s="1" t="str">
        <f t="shared" si="126"/>
        <v/>
      </c>
      <c r="B1403" s="21"/>
      <c r="C1403" s="22" t="str">
        <f>IF(B1403="","",COUNTIF(INDEX($B:$B,5):B1403,B1403))</f>
        <v/>
      </c>
      <c r="D1403" s="21"/>
      <c r="E1403" s="13" t="str">
        <f t="shared" si="127"/>
        <v/>
      </c>
      <c r="F1403" s="22" t="str">
        <f t="shared" si="128"/>
        <v/>
      </c>
      <c r="G1403" s="14"/>
      <c r="H1403" s="15" t="str">
        <f t="shared" si="129"/>
        <v/>
      </c>
      <c r="I1403" s="23" t="str">
        <f t="shared" si="130"/>
        <v/>
      </c>
      <c r="J1403" s="13" t="str">
        <f t="shared" si="131"/>
        <v/>
      </c>
      <c r="K1403" s="24" t="str">
        <f>IF(B1403="","",TRIM(IF(COUNTIF('Registru borderouri'!$B$5:$B$504,B1403)=0,"Borderou inexistent în registru. ","")&amp;IF(AND(D1403&lt;&gt;"",E1403=""),"Cod necunoscut. ","")&amp;IF(N(G1403)&lt;=0,"Lipsește cantitatea. ","")&amp;IF(AND(J1403&lt;&gt;"",COUNTIF('Registru borderouri'!$B$5:$B$504,B1403)&gt;0),IF(J1403&lt;&gt;INDEX('Registru borderouri'!$H$5:$H$504,MATCH(B1403,'Registru borderouri'!$B$5:$B$504,0)),"Produs de alt tip decât borderoul. ",""),"")))</f>
        <v/>
      </c>
    </row>
    <row r="1404" spans="1:11" x14ac:dyDescent="0.2">
      <c r="A1404" s="1" t="str">
        <f t="shared" si="126"/>
        <v/>
      </c>
      <c r="B1404" s="21"/>
      <c r="C1404" s="22" t="str">
        <f>IF(B1404="","",COUNTIF(INDEX($B:$B,5):B1404,B1404))</f>
        <v/>
      </c>
      <c r="D1404" s="21"/>
      <c r="E1404" s="13" t="str">
        <f t="shared" si="127"/>
        <v/>
      </c>
      <c r="F1404" s="22" t="str">
        <f t="shared" si="128"/>
        <v/>
      </c>
      <c r="G1404" s="14"/>
      <c r="H1404" s="15" t="str">
        <f t="shared" si="129"/>
        <v/>
      </c>
      <c r="I1404" s="23" t="str">
        <f t="shared" si="130"/>
        <v/>
      </c>
      <c r="J1404" s="13" t="str">
        <f t="shared" si="131"/>
        <v/>
      </c>
      <c r="K1404" s="24" t="str">
        <f>IF(B1404="","",TRIM(IF(COUNTIF('Registru borderouri'!$B$5:$B$504,B1404)=0,"Borderou inexistent în registru. ","")&amp;IF(AND(D1404&lt;&gt;"",E1404=""),"Cod necunoscut. ","")&amp;IF(N(G1404)&lt;=0,"Lipsește cantitatea. ","")&amp;IF(AND(J1404&lt;&gt;"",COUNTIF('Registru borderouri'!$B$5:$B$504,B1404)&gt;0),IF(J1404&lt;&gt;INDEX('Registru borderouri'!$H$5:$H$504,MATCH(B1404,'Registru borderouri'!$B$5:$B$504,0)),"Produs de alt tip decât borderoul. ",""),"")))</f>
        <v/>
      </c>
    </row>
    <row r="1405" spans="1:11" x14ac:dyDescent="0.2">
      <c r="A1405" s="1" t="str">
        <f t="shared" si="126"/>
        <v/>
      </c>
      <c r="B1405" s="21"/>
      <c r="C1405" s="22" t="str">
        <f>IF(B1405="","",COUNTIF(INDEX($B:$B,5):B1405,B1405))</f>
        <v/>
      </c>
      <c r="D1405" s="21"/>
      <c r="E1405" s="13" t="str">
        <f t="shared" si="127"/>
        <v/>
      </c>
      <c r="F1405" s="22" t="str">
        <f t="shared" si="128"/>
        <v/>
      </c>
      <c r="G1405" s="14"/>
      <c r="H1405" s="15" t="str">
        <f t="shared" si="129"/>
        <v/>
      </c>
      <c r="I1405" s="23" t="str">
        <f t="shared" si="130"/>
        <v/>
      </c>
      <c r="J1405" s="13" t="str">
        <f t="shared" si="131"/>
        <v/>
      </c>
      <c r="K1405" s="24" t="str">
        <f>IF(B1405="","",TRIM(IF(COUNTIF('Registru borderouri'!$B$5:$B$504,B1405)=0,"Borderou inexistent în registru. ","")&amp;IF(AND(D1405&lt;&gt;"",E1405=""),"Cod necunoscut. ","")&amp;IF(N(G1405)&lt;=0,"Lipsește cantitatea. ","")&amp;IF(AND(J1405&lt;&gt;"",COUNTIF('Registru borderouri'!$B$5:$B$504,B1405)&gt;0),IF(J1405&lt;&gt;INDEX('Registru borderouri'!$H$5:$H$504,MATCH(B1405,'Registru borderouri'!$B$5:$B$504,0)),"Produs de alt tip decât borderoul. ",""),"")))</f>
        <v/>
      </c>
    </row>
    <row r="1406" spans="1:11" x14ac:dyDescent="0.2">
      <c r="A1406" s="1" t="str">
        <f t="shared" si="126"/>
        <v/>
      </c>
      <c r="B1406" s="21"/>
      <c r="C1406" s="22" t="str">
        <f>IF(B1406="","",COUNTIF(INDEX($B:$B,5):B1406,B1406))</f>
        <v/>
      </c>
      <c r="D1406" s="21"/>
      <c r="E1406" s="13" t="str">
        <f t="shared" si="127"/>
        <v/>
      </c>
      <c r="F1406" s="22" t="str">
        <f t="shared" si="128"/>
        <v/>
      </c>
      <c r="G1406" s="14"/>
      <c r="H1406" s="15" t="str">
        <f t="shared" si="129"/>
        <v/>
      </c>
      <c r="I1406" s="23" t="str">
        <f t="shared" si="130"/>
        <v/>
      </c>
      <c r="J1406" s="13" t="str">
        <f t="shared" si="131"/>
        <v/>
      </c>
      <c r="K1406" s="24" t="str">
        <f>IF(B1406="","",TRIM(IF(COUNTIF('Registru borderouri'!$B$5:$B$504,B1406)=0,"Borderou inexistent în registru. ","")&amp;IF(AND(D1406&lt;&gt;"",E1406=""),"Cod necunoscut. ","")&amp;IF(N(G1406)&lt;=0,"Lipsește cantitatea. ","")&amp;IF(AND(J1406&lt;&gt;"",COUNTIF('Registru borderouri'!$B$5:$B$504,B1406)&gt;0),IF(J1406&lt;&gt;INDEX('Registru borderouri'!$H$5:$H$504,MATCH(B1406,'Registru borderouri'!$B$5:$B$504,0)),"Produs de alt tip decât borderoul. ",""),"")))</f>
        <v/>
      </c>
    </row>
    <row r="1407" spans="1:11" x14ac:dyDescent="0.2">
      <c r="A1407" s="1" t="str">
        <f t="shared" si="126"/>
        <v/>
      </c>
      <c r="B1407" s="21"/>
      <c r="C1407" s="22" t="str">
        <f>IF(B1407="","",COUNTIF(INDEX($B:$B,5):B1407,B1407))</f>
        <v/>
      </c>
      <c r="D1407" s="21"/>
      <c r="E1407" s="13" t="str">
        <f t="shared" si="127"/>
        <v/>
      </c>
      <c r="F1407" s="22" t="str">
        <f t="shared" si="128"/>
        <v/>
      </c>
      <c r="G1407" s="14"/>
      <c r="H1407" s="15" t="str">
        <f t="shared" si="129"/>
        <v/>
      </c>
      <c r="I1407" s="23" t="str">
        <f t="shared" si="130"/>
        <v/>
      </c>
      <c r="J1407" s="13" t="str">
        <f t="shared" si="131"/>
        <v/>
      </c>
      <c r="K1407" s="24" t="str">
        <f>IF(B1407="","",TRIM(IF(COUNTIF('Registru borderouri'!$B$5:$B$504,B1407)=0,"Borderou inexistent în registru. ","")&amp;IF(AND(D1407&lt;&gt;"",E1407=""),"Cod necunoscut. ","")&amp;IF(N(G1407)&lt;=0,"Lipsește cantitatea. ","")&amp;IF(AND(J1407&lt;&gt;"",COUNTIF('Registru borderouri'!$B$5:$B$504,B1407)&gt;0),IF(J1407&lt;&gt;INDEX('Registru borderouri'!$H$5:$H$504,MATCH(B1407,'Registru borderouri'!$B$5:$B$504,0)),"Produs de alt tip decât borderoul. ",""),"")))</f>
        <v/>
      </c>
    </row>
    <row r="1408" spans="1:11" x14ac:dyDescent="0.2">
      <c r="A1408" s="1" t="str">
        <f t="shared" si="126"/>
        <v/>
      </c>
      <c r="B1408" s="21"/>
      <c r="C1408" s="22" t="str">
        <f>IF(B1408="","",COUNTIF(INDEX($B:$B,5):B1408,B1408))</f>
        <v/>
      </c>
      <c r="D1408" s="21"/>
      <c r="E1408" s="13" t="str">
        <f t="shared" si="127"/>
        <v/>
      </c>
      <c r="F1408" s="22" t="str">
        <f t="shared" si="128"/>
        <v/>
      </c>
      <c r="G1408" s="14"/>
      <c r="H1408" s="15" t="str">
        <f t="shared" si="129"/>
        <v/>
      </c>
      <c r="I1408" s="23" t="str">
        <f t="shared" si="130"/>
        <v/>
      </c>
      <c r="J1408" s="13" t="str">
        <f t="shared" si="131"/>
        <v/>
      </c>
      <c r="K1408" s="24" t="str">
        <f>IF(B1408="","",TRIM(IF(COUNTIF('Registru borderouri'!$B$5:$B$504,B1408)=0,"Borderou inexistent în registru. ","")&amp;IF(AND(D1408&lt;&gt;"",E1408=""),"Cod necunoscut. ","")&amp;IF(N(G1408)&lt;=0,"Lipsește cantitatea. ","")&amp;IF(AND(J1408&lt;&gt;"",COUNTIF('Registru borderouri'!$B$5:$B$504,B1408)&gt;0),IF(J1408&lt;&gt;INDEX('Registru borderouri'!$H$5:$H$504,MATCH(B1408,'Registru borderouri'!$B$5:$B$504,0)),"Produs de alt tip decât borderoul. ",""),"")))</f>
        <v/>
      </c>
    </row>
    <row r="1409" spans="1:11" x14ac:dyDescent="0.2">
      <c r="A1409" s="1" t="str">
        <f t="shared" si="126"/>
        <v/>
      </c>
      <c r="B1409" s="21"/>
      <c r="C1409" s="22" t="str">
        <f>IF(B1409="","",COUNTIF(INDEX($B:$B,5):B1409,B1409))</f>
        <v/>
      </c>
      <c r="D1409" s="21"/>
      <c r="E1409" s="13" t="str">
        <f t="shared" si="127"/>
        <v/>
      </c>
      <c r="F1409" s="22" t="str">
        <f t="shared" si="128"/>
        <v/>
      </c>
      <c r="G1409" s="14"/>
      <c r="H1409" s="15" t="str">
        <f t="shared" si="129"/>
        <v/>
      </c>
      <c r="I1409" s="23" t="str">
        <f t="shared" si="130"/>
        <v/>
      </c>
      <c r="J1409" s="13" t="str">
        <f t="shared" si="131"/>
        <v/>
      </c>
      <c r="K1409" s="24" t="str">
        <f>IF(B1409="","",TRIM(IF(COUNTIF('Registru borderouri'!$B$5:$B$504,B1409)=0,"Borderou inexistent în registru. ","")&amp;IF(AND(D1409&lt;&gt;"",E1409=""),"Cod necunoscut. ","")&amp;IF(N(G1409)&lt;=0,"Lipsește cantitatea. ","")&amp;IF(AND(J1409&lt;&gt;"",COUNTIF('Registru borderouri'!$B$5:$B$504,B1409)&gt;0),IF(J1409&lt;&gt;INDEX('Registru borderouri'!$H$5:$H$504,MATCH(B1409,'Registru borderouri'!$B$5:$B$504,0)),"Produs de alt tip decât borderoul. ",""),"")))</f>
        <v/>
      </c>
    </row>
    <row r="1410" spans="1:11" x14ac:dyDescent="0.2">
      <c r="A1410" s="1" t="str">
        <f t="shared" si="126"/>
        <v/>
      </c>
      <c r="B1410" s="21"/>
      <c r="C1410" s="22" t="str">
        <f>IF(B1410="","",COUNTIF(INDEX($B:$B,5):B1410,B1410))</f>
        <v/>
      </c>
      <c r="D1410" s="21"/>
      <c r="E1410" s="13" t="str">
        <f t="shared" si="127"/>
        <v/>
      </c>
      <c r="F1410" s="22" t="str">
        <f t="shared" si="128"/>
        <v/>
      </c>
      <c r="G1410" s="14"/>
      <c r="H1410" s="15" t="str">
        <f t="shared" si="129"/>
        <v/>
      </c>
      <c r="I1410" s="23" t="str">
        <f t="shared" si="130"/>
        <v/>
      </c>
      <c r="J1410" s="13" t="str">
        <f t="shared" si="131"/>
        <v/>
      </c>
      <c r="K1410" s="24" t="str">
        <f>IF(B1410="","",TRIM(IF(COUNTIF('Registru borderouri'!$B$5:$B$504,B1410)=0,"Borderou inexistent în registru. ","")&amp;IF(AND(D1410&lt;&gt;"",E1410=""),"Cod necunoscut. ","")&amp;IF(N(G1410)&lt;=0,"Lipsește cantitatea. ","")&amp;IF(AND(J1410&lt;&gt;"",COUNTIF('Registru borderouri'!$B$5:$B$504,B1410)&gt;0),IF(J1410&lt;&gt;INDEX('Registru borderouri'!$H$5:$H$504,MATCH(B1410,'Registru borderouri'!$B$5:$B$504,0)),"Produs de alt tip decât borderoul. ",""),"")))</f>
        <v/>
      </c>
    </row>
    <row r="1411" spans="1:11" x14ac:dyDescent="0.2">
      <c r="A1411" s="1" t="str">
        <f t="shared" si="126"/>
        <v/>
      </c>
      <c r="B1411" s="21"/>
      <c r="C1411" s="22" t="str">
        <f>IF(B1411="","",COUNTIF(INDEX($B:$B,5):B1411,B1411))</f>
        <v/>
      </c>
      <c r="D1411" s="21"/>
      <c r="E1411" s="13" t="str">
        <f t="shared" si="127"/>
        <v/>
      </c>
      <c r="F1411" s="22" t="str">
        <f t="shared" si="128"/>
        <v/>
      </c>
      <c r="G1411" s="14"/>
      <c r="H1411" s="15" t="str">
        <f t="shared" si="129"/>
        <v/>
      </c>
      <c r="I1411" s="23" t="str">
        <f t="shared" si="130"/>
        <v/>
      </c>
      <c r="J1411" s="13" t="str">
        <f t="shared" si="131"/>
        <v/>
      </c>
      <c r="K1411" s="24" t="str">
        <f>IF(B1411="","",TRIM(IF(COUNTIF('Registru borderouri'!$B$5:$B$504,B1411)=0,"Borderou inexistent în registru. ","")&amp;IF(AND(D1411&lt;&gt;"",E1411=""),"Cod necunoscut. ","")&amp;IF(N(G1411)&lt;=0,"Lipsește cantitatea. ","")&amp;IF(AND(J1411&lt;&gt;"",COUNTIF('Registru borderouri'!$B$5:$B$504,B1411)&gt;0),IF(J1411&lt;&gt;INDEX('Registru borderouri'!$H$5:$H$504,MATCH(B1411,'Registru borderouri'!$B$5:$B$504,0)),"Produs de alt tip decât borderoul. ",""),"")))</f>
        <v/>
      </c>
    </row>
    <row r="1412" spans="1:11" x14ac:dyDescent="0.2">
      <c r="A1412" s="1" t="str">
        <f t="shared" si="126"/>
        <v/>
      </c>
      <c r="B1412" s="21"/>
      <c r="C1412" s="22" t="str">
        <f>IF(B1412="","",COUNTIF(INDEX($B:$B,5):B1412,B1412))</f>
        <v/>
      </c>
      <c r="D1412" s="21"/>
      <c r="E1412" s="13" t="str">
        <f t="shared" si="127"/>
        <v/>
      </c>
      <c r="F1412" s="22" t="str">
        <f t="shared" si="128"/>
        <v/>
      </c>
      <c r="G1412" s="14"/>
      <c r="H1412" s="15" t="str">
        <f t="shared" si="129"/>
        <v/>
      </c>
      <c r="I1412" s="23" t="str">
        <f t="shared" si="130"/>
        <v/>
      </c>
      <c r="J1412" s="13" t="str">
        <f t="shared" si="131"/>
        <v/>
      </c>
      <c r="K1412" s="24" t="str">
        <f>IF(B1412="","",TRIM(IF(COUNTIF('Registru borderouri'!$B$5:$B$504,B1412)=0,"Borderou inexistent în registru. ","")&amp;IF(AND(D1412&lt;&gt;"",E1412=""),"Cod necunoscut. ","")&amp;IF(N(G1412)&lt;=0,"Lipsește cantitatea. ","")&amp;IF(AND(J1412&lt;&gt;"",COUNTIF('Registru borderouri'!$B$5:$B$504,B1412)&gt;0),IF(J1412&lt;&gt;INDEX('Registru borderouri'!$H$5:$H$504,MATCH(B1412,'Registru borderouri'!$B$5:$B$504,0)),"Produs de alt tip decât borderoul. ",""),"")))</f>
        <v/>
      </c>
    </row>
    <row r="1413" spans="1:11" x14ac:dyDescent="0.2">
      <c r="A1413" s="1" t="str">
        <f t="shared" ref="A1413:A1476" si="132">IF(B1413="","",B1413&amp;"|"&amp;C1413)</f>
        <v/>
      </c>
      <c r="B1413" s="21"/>
      <c r="C1413" s="22" t="str">
        <f>IF(B1413="","",COUNTIF(INDEX($B:$B,5):B1413,B1413))</f>
        <v/>
      </c>
      <c r="D1413" s="21"/>
      <c r="E1413" s="13" t="str">
        <f t="shared" ref="E1413:E1476" si="133">IF(D1413="","",IFERROR(VLOOKUP(D1413,Catalog,2,FALSE),""))</f>
        <v/>
      </c>
      <c r="F1413" s="22" t="str">
        <f t="shared" ref="F1413:F1476" si="134">IF(D1413="","",IFERROR(VLOOKUP(D1413,Catalog,3,FALSE),""))</f>
        <v/>
      </c>
      <c r="G1413" s="14"/>
      <c r="H1413" s="15" t="str">
        <f t="shared" ref="H1413:H1476" si="135">IF(D1413="","",IFERROR(VLOOKUP(D1413,Catalog,4,FALSE),""))</f>
        <v/>
      </c>
      <c r="I1413" s="23" t="str">
        <f t="shared" ref="I1413:I1476" si="136">IF(OR(N(G1413)=0,N(H1413)=0),"",ROUND(G1413*H1413,2))</f>
        <v/>
      </c>
      <c r="J1413" s="13" t="str">
        <f t="shared" ref="J1413:J1476" si="137">IF(D1413="","",IFERROR(VLOOKUP(D1413,Catalog,5,FALSE),""))</f>
        <v/>
      </c>
      <c r="K1413" s="24" t="str">
        <f>IF(B1413="","",TRIM(IF(COUNTIF('Registru borderouri'!$B$5:$B$504,B1413)=0,"Borderou inexistent în registru. ","")&amp;IF(AND(D1413&lt;&gt;"",E1413=""),"Cod necunoscut. ","")&amp;IF(N(G1413)&lt;=0,"Lipsește cantitatea. ","")&amp;IF(AND(J1413&lt;&gt;"",COUNTIF('Registru borderouri'!$B$5:$B$504,B1413)&gt;0),IF(J1413&lt;&gt;INDEX('Registru borderouri'!$H$5:$H$504,MATCH(B1413,'Registru borderouri'!$B$5:$B$504,0)),"Produs de alt tip decât borderoul. ",""),"")))</f>
        <v/>
      </c>
    </row>
    <row r="1414" spans="1:11" x14ac:dyDescent="0.2">
      <c r="A1414" s="1" t="str">
        <f t="shared" si="132"/>
        <v/>
      </c>
      <c r="B1414" s="21"/>
      <c r="C1414" s="22" t="str">
        <f>IF(B1414="","",COUNTIF(INDEX($B:$B,5):B1414,B1414))</f>
        <v/>
      </c>
      <c r="D1414" s="21"/>
      <c r="E1414" s="13" t="str">
        <f t="shared" si="133"/>
        <v/>
      </c>
      <c r="F1414" s="22" t="str">
        <f t="shared" si="134"/>
        <v/>
      </c>
      <c r="G1414" s="14"/>
      <c r="H1414" s="15" t="str">
        <f t="shared" si="135"/>
        <v/>
      </c>
      <c r="I1414" s="23" t="str">
        <f t="shared" si="136"/>
        <v/>
      </c>
      <c r="J1414" s="13" t="str">
        <f t="shared" si="137"/>
        <v/>
      </c>
      <c r="K1414" s="24" t="str">
        <f>IF(B1414="","",TRIM(IF(COUNTIF('Registru borderouri'!$B$5:$B$504,B1414)=0,"Borderou inexistent în registru. ","")&amp;IF(AND(D1414&lt;&gt;"",E1414=""),"Cod necunoscut. ","")&amp;IF(N(G1414)&lt;=0,"Lipsește cantitatea. ","")&amp;IF(AND(J1414&lt;&gt;"",COUNTIF('Registru borderouri'!$B$5:$B$504,B1414)&gt;0),IF(J1414&lt;&gt;INDEX('Registru borderouri'!$H$5:$H$504,MATCH(B1414,'Registru borderouri'!$B$5:$B$504,0)),"Produs de alt tip decât borderoul. ",""),"")))</f>
        <v/>
      </c>
    </row>
    <row r="1415" spans="1:11" x14ac:dyDescent="0.2">
      <c r="A1415" s="1" t="str">
        <f t="shared" si="132"/>
        <v/>
      </c>
      <c r="B1415" s="21"/>
      <c r="C1415" s="22" t="str">
        <f>IF(B1415="","",COUNTIF(INDEX($B:$B,5):B1415,B1415))</f>
        <v/>
      </c>
      <c r="D1415" s="21"/>
      <c r="E1415" s="13" t="str">
        <f t="shared" si="133"/>
        <v/>
      </c>
      <c r="F1415" s="22" t="str">
        <f t="shared" si="134"/>
        <v/>
      </c>
      <c r="G1415" s="14"/>
      <c r="H1415" s="15" t="str">
        <f t="shared" si="135"/>
        <v/>
      </c>
      <c r="I1415" s="23" t="str">
        <f t="shared" si="136"/>
        <v/>
      </c>
      <c r="J1415" s="13" t="str">
        <f t="shared" si="137"/>
        <v/>
      </c>
      <c r="K1415" s="24" t="str">
        <f>IF(B1415="","",TRIM(IF(COUNTIF('Registru borderouri'!$B$5:$B$504,B1415)=0,"Borderou inexistent în registru. ","")&amp;IF(AND(D1415&lt;&gt;"",E1415=""),"Cod necunoscut. ","")&amp;IF(N(G1415)&lt;=0,"Lipsește cantitatea. ","")&amp;IF(AND(J1415&lt;&gt;"",COUNTIF('Registru borderouri'!$B$5:$B$504,B1415)&gt;0),IF(J1415&lt;&gt;INDEX('Registru borderouri'!$H$5:$H$504,MATCH(B1415,'Registru borderouri'!$B$5:$B$504,0)),"Produs de alt tip decât borderoul. ",""),"")))</f>
        <v/>
      </c>
    </row>
    <row r="1416" spans="1:11" x14ac:dyDescent="0.2">
      <c r="A1416" s="1" t="str">
        <f t="shared" si="132"/>
        <v/>
      </c>
      <c r="B1416" s="21"/>
      <c r="C1416" s="22" t="str">
        <f>IF(B1416="","",COUNTIF(INDEX($B:$B,5):B1416,B1416))</f>
        <v/>
      </c>
      <c r="D1416" s="21"/>
      <c r="E1416" s="13" t="str">
        <f t="shared" si="133"/>
        <v/>
      </c>
      <c r="F1416" s="22" t="str">
        <f t="shared" si="134"/>
        <v/>
      </c>
      <c r="G1416" s="14"/>
      <c r="H1416" s="15" t="str">
        <f t="shared" si="135"/>
        <v/>
      </c>
      <c r="I1416" s="23" t="str">
        <f t="shared" si="136"/>
        <v/>
      </c>
      <c r="J1416" s="13" t="str">
        <f t="shared" si="137"/>
        <v/>
      </c>
      <c r="K1416" s="24" t="str">
        <f>IF(B1416="","",TRIM(IF(COUNTIF('Registru borderouri'!$B$5:$B$504,B1416)=0,"Borderou inexistent în registru. ","")&amp;IF(AND(D1416&lt;&gt;"",E1416=""),"Cod necunoscut. ","")&amp;IF(N(G1416)&lt;=0,"Lipsește cantitatea. ","")&amp;IF(AND(J1416&lt;&gt;"",COUNTIF('Registru borderouri'!$B$5:$B$504,B1416)&gt;0),IF(J1416&lt;&gt;INDEX('Registru borderouri'!$H$5:$H$504,MATCH(B1416,'Registru borderouri'!$B$5:$B$504,0)),"Produs de alt tip decât borderoul. ",""),"")))</f>
        <v/>
      </c>
    </row>
    <row r="1417" spans="1:11" x14ac:dyDescent="0.2">
      <c r="A1417" s="1" t="str">
        <f t="shared" si="132"/>
        <v/>
      </c>
      <c r="B1417" s="21"/>
      <c r="C1417" s="22" t="str">
        <f>IF(B1417="","",COUNTIF(INDEX($B:$B,5):B1417,B1417))</f>
        <v/>
      </c>
      <c r="D1417" s="21"/>
      <c r="E1417" s="13" t="str">
        <f t="shared" si="133"/>
        <v/>
      </c>
      <c r="F1417" s="22" t="str">
        <f t="shared" si="134"/>
        <v/>
      </c>
      <c r="G1417" s="14"/>
      <c r="H1417" s="15" t="str">
        <f t="shared" si="135"/>
        <v/>
      </c>
      <c r="I1417" s="23" t="str">
        <f t="shared" si="136"/>
        <v/>
      </c>
      <c r="J1417" s="13" t="str">
        <f t="shared" si="137"/>
        <v/>
      </c>
      <c r="K1417" s="24" t="str">
        <f>IF(B1417="","",TRIM(IF(COUNTIF('Registru borderouri'!$B$5:$B$504,B1417)=0,"Borderou inexistent în registru. ","")&amp;IF(AND(D1417&lt;&gt;"",E1417=""),"Cod necunoscut. ","")&amp;IF(N(G1417)&lt;=0,"Lipsește cantitatea. ","")&amp;IF(AND(J1417&lt;&gt;"",COUNTIF('Registru borderouri'!$B$5:$B$504,B1417)&gt;0),IF(J1417&lt;&gt;INDEX('Registru borderouri'!$H$5:$H$504,MATCH(B1417,'Registru borderouri'!$B$5:$B$504,0)),"Produs de alt tip decât borderoul. ",""),"")))</f>
        <v/>
      </c>
    </row>
    <row r="1418" spans="1:11" x14ac:dyDescent="0.2">
      <c r="A1418" s="1" t="str">
        <f t="shared" si="132"/>
        <v/>
      </c>
      <c r="B1418" s="21"/>
      <c r="C1418" s="22" t="str">
        <f>IF(B1418="","",COUNTIF(INDEX($B:$B,5):B1418,B1418))</f>
        <v/>
      </c>
      <c r="D1418" s="21"/>
      <c r="E1418" s="13" t="str">
        <f t="shared" si="133"/>
        <v/>
      </c>
      <c r="F1418" s="22" t="str">
        <f t="shared" si="134"/>
        <v/>
      </c>
      <c r="G1418" s="14"/>
      <c r="H1418" s="15" t="str">
        <f t="shared" si="135"/>
        <v/>
      </c>
      <c r="I1418" s="23" t="str">
        <f t="shared" si="136"/>
        <v/>
      </c>
      <c r="J1418" s="13" t="str">
        <f t="shared" si="137"/>
        <v/>
      </c>
      <c r="K1418" s="24" t="str">
        <f>IF(B1418="","",TRIM(IF(COUNTIF('Registru borderouri'!$B$5:$B$504,B1418)=0,"Borderou inexistent în registru. ","")&amp;IF(AND(D1418&lt;&gt;"",E1418=""),"Cod necunoscut. ","")&amp;IF(N(G1418)&lt;=0,"Lipsește cantitatea. ","")&amp;IF(AND(J1418&lt;&gt;"",COUNTIF('Registru borderouri'!$B$5:$B$504,B1418)&gt;0),IF(J1418&lt;&gt;INDEX('Registru borderouri'!$H$5:$H$504,MATCH(B1418,'Registru borderouri'!$B$5:$B$504,0)),"Produs de alt tip decât borderoul. ",""),"")))</f>
        <v/>
      </c>
    </row>
    <row r="1419" spans="1:11" x14ac:dyDescent="0.2">
      <c r="A1419" s="1" t="str">
        <f t="shared" si="132"/>
        <v/>
      </c>
      <c r="B1419" s="21"/>
      <c r="C1419" s="22" t="str">
        <f>IF(B1419="","",COUNTIF(INDEX($B:$B,5):B1419,B1419))</f>
        <v/>
      </c>
      <c r="D1419" s="21"/>
      <c r="E1419" s="13" t="str">
        <f t="shared" si="133"/>
        <v/>
      </c>
      <c r="F1419" s="22" t="str">
        <f t="shared" si="134"/>
        <v/>
      </c>
      <c r="G1419" s="14"/>
      <c r="H1419" s="15" t="str">
        <f t="shared" si="135"/>
        <v/>
      </c>
      <c r="I1419" s="23" t="str">
        <f t="shared" si="136"/>
        <v/>
      </c>
      <c r="J1419" s="13" t="str">
        <f t="shared" si="137"/>
        <v/>
      </c>
      <c r="K1419" s="24" t="str">
        <f>IF(B1419="","",TRIM(IF(COUNTIF('Registru borderouri'!$B$5:$B$504,B1419)=0,"Borderou inexistent în registru. ","")&amp;IF(AND(D1419&lt;&gt;"",E1419=""),"Cod necunoscut. ","")&amp;IF(N(G1419)&lt;=0,"Lipsește cantitatea. ","")&amp;IF(AND(J1419&lt;&gt;"",COUNTIF('Registru borderouri'!$B$5:$B$504,B1419)&gt;0),IF(J1419&lt;&gt;INDEX('Registru borderouri'!$H$5:$H$504,MATCH(B1419,'Registru borderouri'!$B$5:$B$504,0)),"Produs de alt tip decât borderoul. ",""),"")))</f>
        <v/>
      </c>
    </row>
    <row r="1420" spans="1:11" x14ac:dyDescent="0.2">
      <c r="A1420" s="1" t="str">
        <f t="shared" si="132"/>
        <v/>
      </c>
      <c r="B1420" s="21"/>
      <c r="C1420" s="22" t="str">
        <f>IF(B1420="","",COUNTIF(INDEX($B:$B,5):B1420,B1420))</f>
        <v/>
      </c>
      <c r="D1420" s="21"/>
      <c r="E1420" s="13" t="str">
        <f t="shared" si="133"/>
        <v/>
      </c>
      <c r="F1420" s="22" t="str">
        <f t="shared" si="134"/>
        <v/>
      </c>
      <c r="G1420" s="14"/>
      <c r="H1420" s="15" t="str">
        <f t="shared" si="135"/>
        <v/>
      </c>
      <c r="I1420" s="23" t="str">
        <f t="shared" si="136"/>
        <v/>
      </c>
      <c r="J1420" s="13" t="str">
        <f t="shared" si="137"/>
        <v/>
      </c>
      <c r="K1420" s="24" t="str">
        <f>IF(B1420="","",TRIM(IF(COUNTIF('Registru borderouri'!$B$5:$B$504,B1420)=0,"Borderou inexistent în registru. ","")&amp;IF(AND(D1420&lt;&gt;"",E1420=""),"Cod necunoscut. ","")&amp;IF(N(G1420)&lt;=0,"Lipsește cantitatea. ","")&amp;IF(AND(J1420&lt;&gt;"",COUNTIF('Registru borderouri'!$B$5:$B$504,B1420)&gt;0),IF(J1420&lt;&gt;INDEX('Registru borderouri'!$H$5:$H$504,MATCH(B1420,'Registru borderouri'!$B$5:$B$504,0)),"Produs de alt tip decât borderoul. ",""),"")))</f>
        <v/>
      </c>
    </row>
    <row r="1421" spans="1:11" x14ac:dyDescent="0.2">
      <c r="A1421" s="1" t="str">
        <f t="shared" si="132"/>
        <v/>
      </c>
      <c r="B1421" s="21"/>
      <c r="C1421" s="22" t="str">
        <f>IF(B1421="","",COUNTIF(INDEX($B:$B,5):B1421,B1421))</f>
        <v/>
      </c>
      <c r="D1421" s="21"/>
      <c r="E1421" s="13" t="str">
        <f t="shared" si="133"/>
        <v/>
      </c>
      <c r="F1421" s="22" t="str">
        <f t="shared" si="134"/>
        <v/>
      </c>
      <c r="G1421" s="14"/>
      <c r="H1421" s="15" t="str">
        <f t="shared" si="135"/>
        <v/>
      </c>
      <c r="I1421" s="23" t="str">
        <f t="shared" si="136"/>
        <v/>
      </c>
      <c r="J1421" s="13" t="str">
        <f t="shared" si="137"/>
        <v/>
      </c>
      <c r="K1421" s="24" t="str">
        <f>IF(B1421="","",TRIM(IF(COUNTIF('Registru borderouri'!$B$5:$B$504,B1421)=0,"Borderou inexistent în registru. ","")&amp;IF(AND(D1421&lt;&gt;"",E1421=""),"Cod necunoscut. ","")&amp;IF(N(G1421)&lt;=0,"Lipsește cantitatea. ","")&amp;IF(AND(J1421&lt;&gt;"",COUNTIF('Registru borderouri'!$B$5:$B$504,B1421)&gt;0),IF(J1421&lt;&gt;INDEX('Registru borderouri'!$H$5:$H$504,MATCH(B1421,'Registru borderouri'!$B$5:$B$504,0)),"Produs de alt tip decât borderoul. ",""),"")))</f>
        <v/>
      </c>
    </row>
    <row r="1422" spans="1:11" x14ac:dyDescent="0.2">
      <c r="A1422" s="1" t="str">
        <f t="shared" si="132"/>
        <v/>
      </c>
      <c r="B1422" s="21"/>
      <c r="C1422" s="22" t="str">
        <f>IF(B1422="","",COUNTIF(INDEX($B:$B,5):B1422,B1422))</f>
        <v/>
      </c>
      <c r="D1422" s="21"/>
      <c r="E1422" s="13" t="str">
        <f t="shared" si="133"/>
        <v/>
      </c>
      <c r="F1422" s="22" t="str">
        <f t="shared" si="134"/>
        <v/>
      </c>
      <c r="G1422" s="14"/>
      <c r="H1422" s="15" t="str">
        <f t="shared" si="135"/>
        <v/>
      </c>
      <c r="I1422" s="23" t="str">
        <f t="shared" si="136"/>
        <v/>
      </c>
      <c r="J1422" s="13" t="str">
        <f t="shared" si="137"/>
        <v/>
      </c>
      <c r="K1422" s="24" t="str">
        <f>IF(B1422="","",TRIM(IF(COUNTIF('Registru borderouri'!$B$5:$B$504,B1422)=0,"Borderou inexistent în registru. ","")&amp;IF(AND(D1422&lt;&gt;"",E1422=""),"Cod necunoscut. ","")&amp;IF(N(G1422)&lt;=0,"Lipsește cantitatea. ","")&amp;IF(AND(J1422&lt;&gt;"",COUNTIF('Registru borderouri'!$B$5:$B$504,B1422)&gt;0),IF(J1422&lt;&gt;INDEX('Registru borderouri'!$H$5:$H$504,MATCH(B1422,'Registru borderouri'!$B$5:$B$504,0)),"Produs de alt tip decât borderoul. ",""),"")))</f>
        <v/>
      </c>
    </row>
    <row r="1423" spans="1:11" x14ac:dyDescent="0.2">
      <c r="A1423" s="1" t="str">
        <f t="shared" si="132"/>
        <v/>
      </c>
      <c r="B1423" s="21"/>
      <c r="C1423" s="22" t="str">
        <f>IF(B1423="","",COUNTIF(INDEX($B:$B,5):B1423,B1423))</f>
        <v/>
      </c>
      <c r="D1423" s="21"/>
      <c r="E1423" s="13" t="str">
        <f t="shared" si="133"/>
        <v/>
      </c>
      <c r="F1423" s="22" t="str">
        <f t="shared" si="134"/>
        <v/>
      </c>
      <c r="G1423" s="14"/>
      <c r="H1423" s="15" t="str">
        <f t="shared" si="135"/>
        <v/>
      </c>
      <c r="I1423" s="23" t="str">
        <f t="shared" si="136"/>
        <v/>
      </c>
      <c r="J1423" s="13" t="str">
        <f t="shared" si="137"/>
        <v/>
      </c>
      <c r="K1423" s="24" t="str">
        <f>IF(B1423="","",TRIM(IF(COUNTIF('Registru borderouri'!$B$5:$B$504,B1423)=0,"Borderou inexistent în registru. ","")&amp;IF(AND(D1423&lt;&gt;"",E1423=""),"Cod necunoscut. ","")&amp;IF(N(G1423)&lt;=0,"Lipsește cantitatea. ","")&amp;IF(AND(J1423&lt;&gt;"",COUNTIF('Registru borderouri'!$B$5:$B$504,B1423)&gt;0),IF(J1423&lt;&gt;INDEX('Registru borderouri'!$H$5:$H$504,MATCH(B1423,'Registru borderouri'!$B$5:$B$504,0)),"Produs de alt tip decât borderoul. ",""),"")))</f>
        <v/>
      </c>
    </row>
    <row r="1424" spans="1:11" x14ac:dyDescent="0.2">
      <c r="A1424" s="1" t="str">
        <f t="shared" si="132"/>
        <v/>
      </c>
      <c r="B1424" s="21"/>
      <c r="C1424" s="22" t="str">
        <f>IF(B1424="","",COUNTIF(INDEX($B:$B,5):B1424,B1424))</f>
        <v/>
      </c>
      <c r="D1424" s="21"/>
      <c r="E1424" s="13" t="str">
        <f t="shared" si="133"/>
        <v/>
      </c>
      <c r="F1424" s="22" t="str">
        <f t="shared" si="134"/>
        <v/>
      </c>
      <c r="G1424" s="14"/>
      <c r="H1424" s="15" t="str">
        <f t="shared" si="135"/>
        <v/>
      </c>
      <c r="I1424" s="23" t="str">
        <f t="shared" si="136"/>
        <v/>
      </c>
      <c r="J1424" s="13" t="str">
        <f t="shared" si="137"/>
        <v/>
      </c>
      <c r="K1424" s="24" t="str">
        <f>IF(B1424="","",TRIM(IF(COUNTIF('Registru borderouri'!$B$5:$B$504,B1424)=0,"Borderou inexistent în registru. ","")&amp;IF(AND(D1424&lt;&gt;"",E1424=""),"Cod necunoscut. ","")&amp;IF(N(G1424)&lt;=0,"Lipsește cantitatea. ","")&amp;IF(AND(J1424&lt;&gt;"",COUNTIF('Registru borderouri'!$B$5:$B$504,B1424)&gt;0),IF(J1424&lt;&gt;INDEX('Registru borderouri'!$H$5:$H$504,MATCH(B1424,'Registru borderouri'!$B$5:$B$504,0)),"Produs de alt tip decât borderoul. ",""),"")))</f>
        <v/>
      </c>
    </row>
    <row r="1425" spans="1:11" x14ac:dyDescent="0.2">
      <c r="A1425" s="1" t="str">
        <f t="shared" si="132"/>
        <v/>
      </c>
      <c r="B1425" s="21"/>
      <c r="C1425" s="22" t="str">
        <f>IF(B1425="","",COUNTIF(INDEX($B:$B,5):B1425,B1425))</f>
        <v/>
      </c>
      <c r="D1425" s="21"/>
      <c r="E1425" s="13" t="str">
        <f t="shared" si="133"/>
        <v/>
      </c>
      <c r="F1425" s="22" t="str">
        <f t="shared" si="134"/>
        <v/>
      </c>
      <c r="G1425" s="14"/>
      <c r="H1425" s="15" t="str">
        <f t="shared" si="135"/>
        <v/>
      </c>
      <c r="I1425" s="23" t="str">
        <f t="shared" si="136"/>
        <v/>
      </c>
      <c r="J1425" s="13" t="str">
        <f t="shared" si="137"/>
        <v/>
      </c>
      <c r="K1425" s="24" t="str">
        <f>IF(B1425="","",TRIM(IF(COUNTIF('Registru borderouri'!$B$5:$B$504,B1425)=0,"Borderou inexistent în registru. ","")&amp;IF(AND(D1425&lt;&gt;"",E1425=""),"Cod necunoscut. ","")&amp;IF(N(G1425)&lt;=0,"Lipsește cantitatea. ","")&amp;IF(AND(J1425&lt;&gt;"",COUNTIF('Registru borderouri'!$B$5:$B$504,B1425)&gt;0),IF(J1425&lt;&gt;INDEX('Registru borderouri'!$H$5:$H$504,MATCH(B1425,'Registru borderouri'!$B$5:$B$504,0)),"Produs de alt tip decât borderoul. ",""),"")))</f>
        <v/>
      </c>
    </row>
    <row r="1426" spans="1:11" x14ac:dyDescent="0.2">
      <c r="A1426" s="1" t="str">
        <f t="shared" si="132"/>
        <v/>
      </c>
      <c r="B1426" s="21"/>
      <c r="C1426" s="22" t="str">
        <f>IF(B1426="","",COUNTIF(INDEX($B:$B,5):B1426,B1426))</f>
        <v/>
      </c>
      <c r="D1426" s="21"/>
      <c r="E1426" s="13" t="str">
        <f t="shared" si="133"/>
        <v/>
      </c>
      <c r="F1426" s="22" t="str">
        <f t="shared" si="134"/>
        <v/>
      </c>
      <c r="G1426" s="14"/>
      <c r="H1426" s="15" t="str">
        <f t="shared" si="135"/>
        <v/>
      </c>
      <c r="I1426" s="23" t="str">
        <f t="shared" si="136"/>
        <v/>
      </c>
      <c r="J1426" s="13" t="str">
        <f t="shared" si="137"/>
        <v/>
      </c>
      <c r="K1426" s="24" t="str">
        <f>IF(B1426="","",TRIM(IF(COUNTIF('Registru borderouri'!$B$5:$B$504,B1426)=0,"Borderou inexistent în registru. ","")&amp;IF(AND(D1426&lt;&gt;"",E1426=""),"Cod necunoscut. ","")&amp;IF(N(G1426)&lt;=0,"Lipsește cantitatea. ","")&amp;IF(AND(J1426&lt;&gt;"",COUNTIF('Registru borderouri'!$B$5:$B$504,B1426)&gt;0),IF(J1426&lt;&gt;INDEX('Registru borderouri'!$H$5:$H$504,MATCH(B1426,'Registru borderouri'!$B$5:$B$504,0)),"Produs de alt tip decât borderoul. ",""),"")))</f>
        <v/>
      </c>
    </row>
    <row r="1427" spans="1:11" x14ac:dyDescent="0.2">
      <c r="A1427" s="1" t="str">
        <f t="shared" si="132"/>
        <v/>
      </c>
      <c r="B1427" s="21"/>
      <c r="C1427" s="22" t="str">
        <f>IF(B1427="","",COUNTIF(INDEX($B:$B,5):B1427,B1427))</f>
        <v/>
      </c>
      <c r="D1427" s="21"/>
      <c r="E1427" s="13" t="str">
        <f t="shared" si="133"/>
        <v/>
      </c>
      <c r="F1427" s="22" t="str">
        <f t="shared" si="134"/>
        <v/>
      </c>
      <c r="G1427" s="14"/>
      <c r="H1427" s="15" t="str">
        <f t="shared" si="135"/>
        <v/>
      </c>
      <c r="I1427" s="23" t="str">
        <f t="shared" si="136"/>
        <v/>
      </c>
      <c r="J1427" s="13" t="str">
        <f t="shared" si="137"/>
        <v/>
      </c>
      <c r="K1427" s="24" t="str">
        <f>IF(B1427="","",TRIM(IF(COUNTIF('Registru borderouri'!$B$5:$B$504,B1427)=0,"Borderou inexistent în registru. ","")&amp;IF(AND(D1427&lt;&gt;"",E1427=""),"Cod necunoscut. ","")&amp;IF(N(G1427)&lt;=0,"Lipsește cantitatea. ","")&amp;IF(AND(J1427&lt;&gt;"",COUNTIF('Registru borderouri'!$B$5:$B$504,B1427)&gt;0),IF(J1427&lt;&gt;INDEX('Registru borderouri'!$H$5:$H$504,MATCH(B1427,'Registru borderouri'!$B$5:$B$504,0)),"Produs de alt tip decât borderoul. ",""),"")))</f>
        <v/>
      </c>
    </row>
    <row r="1428" spans="1:11" x14ac:dyDescent="0.2">
      <c r="A1428" s="1" t="str">
        <f t="shared" si="132"/>
        <v/>
      </c>
      <c r="B1428" s="21"/>
      <c r="C1428" s="22" t="str">
        <f>IF(B1428="","",COUNTIF(INDEX($B:$B,5):B1428,B1428))</f>
        <v/>
      </c>
      <c r="D1428" s="21"/>
      <c r="E1428" s="13" t="str">
        <f t="shared" si="133"/>
        <v/>
      </c>
      <c r="F1428" s="22" t="str">
        <f t="shared" si="134"/>
        <v/>
      </c>
      <c r="G1428" s="14"/>
      <c r="H1428" s="15" t="str">
        <f t="shared" si="135"/>
        <v/>
      </c>
      <c r="I1428" s="23" t="str">
        <f t="shared" si="136"/>
        <v/>
      </c>
      <c r="J1428" s="13" t="str">
        <f t="shared" si="137"/>
        <v/>
      </c>
      <c r="K1428" s="24" t="str">
        <f>IF(B1428="","",TRIM(IF(COUNTIF('Registru borderouri'!$B$5:$B$504,B1428)=0,"Borderou inexistent în registru. ","")&amp;IF(AND(D1428&lt;&gt;"",E1428=""),"Cod necunoscut. ","")&amp;IF(N(G1428)&lt;=0,"Lipsește cantitatea. ","")&amp;IF(AND(J1428&lt;&gt;"",COUNTIF('Registru borderouri'!$B$5:$B$504,B1428)&gt;0),IF(J1428&lt;&gt;INDEX('Registru borderouri'!$H$5:$H$504,MATCH(B1428,'Registru borderouri'!$B$5:$B$504,0)),"Produs de alt tip decât borderoul. ",""),"")))</f>
        <v/>
      </c>
    </row>
    <row r="1429" spans="1:11" x14ac:dyDescent="0.2">
      <c r="A1429" s="1" t="str">
        <f t="shared" si="132"/>
        <v/>
      </c>
      <c r="B1429" s="21"/>
      <c r="C1429" s="22" t="str">
        <f>IF(B1429="","",COUNTIF(INDEX($B:$B,5):B1429,B1429))</f>
        <v/>
      </c>
      <c r="D1429" s="21"/>
      <c r="E1429" s="13" t="str">
        <f t="shared" si="133"/>
        <v/>
      </c>
      <c r="F1429" s="22" t="str">
        <f t="shared" si="134"/>
        <v/>
      </c>
      <c r="G1429" s="14"/>
      <c r="H1429" s="15" t="str">
        <f t="shared" si="135"/>
        <v/>
      </c>
      <c r="I1429" s="23" t="str">
        <f t="shared" si="136"/>
        <v/>
      </c>
      <c r="J1429" s="13" t="str">
        <f t="shared" si="137"/>
        <v/>
      </c>
      <c r="K1429" s="24" t="str">
        <f>IF(B1429="","",TRIM(IF(COUNTIF('Registru borderouri'!$B$5:$B$504,B1429)=0,"Borderou inexistent în registru. ","")&amp;IF(AND(D1429&lt;&gt;"",E1429=""),"Cod necunoscut. ","")&amp;IF(N(G1429)&lt;=0,"Lipsește cantitatea. ","")&amp;IF(AND(J1429&lt;&gt;"",COUNTIF('Registru borderouri'!$B$5:$B$504,B1429)&gt;0),IF(J1429&lt;&gt;INDEX('Registru borderouri'!$H$5:$H$504,MATCH(B1429,'Registru borderouri'!$B$5:$B$504,0)),"Produs de alt tip decât borderoul. ",""),"")))</f>
        <v/>
      </c>
    </row>
    <row r="1430" spans="1:11" x14ac:dyDescent="0.2">
      <c r="A1430" s="1" t="str">
        <f t="shared" si="132"/>
        <v/>
      </c>
      <c r="B1430" s="21"/>
      <c r="C1430" s="22" t="str">
        <f>IF(B1430="","",COUNTIF(INDEX($B:$B,5):B1430,B1430))</f>
        <v/>
      </c>
      <c r="D1430" s="21"/>
      <c r="E1430" s="13" t="str">
        <f t="shared" si="133"/>
        <v/>
      </c>
      <c r="F1430" s="22" t="str">
        <f t="shared" si="134"/>
        <v/>
      </c>
      <c r="G1430" s="14"/>
      <c r="H1430" s="15" t="str">
        <f t="shared" si="135"/>
        <v/>
      </c>
      <c r="I1430" s="23" t="str">
        <f t="shared" si="136"/>
        <v/>
      </c>
      <c r="J1430" s="13" t="str">
        <f t="shared" si="137"/>
        <v/>
      </c>
      <c r="K1430" s="24" t="str">
        <f>IF(B1430="","",TRIM(IF(COUNTIF('Registru borderouri'!$B$5:$B$504,B1430)=0,"Borderou inexistent în registru. ","")&amp;IF(AND(D1430&lt;&gt;"",E1430=""),"Cod necunoscut. ","")&amp;IF(N(G1430)&lt;=0,"Lipsește cantitatea. ","")&amp;IF(AND(J1430&lt;&gt;"",COUNTIF('Registru borderouri'!$B$5:$B$504,B1430)&gt;0),IF(J1430&lt;&gt;INDEX('Registru borderouri'!$H$5:$H$504,MATCH(B1430,'Registru borderouri'!$B$5:$B$504,0)),"Produs de alt tip decât borderoul. ",""),"")))</f>
        <v/>
      </c>
    </row>
    <row r="1431" spans="1:11" x14ac:dyDescent="0.2">
      <c r="A1431" s="1" t="str">
        <f t="shared" si="132"/>
        <v/>
      </c>
      <c r="B1431" s="21"/>
      <c r="C1431" s="22" t="str">
        <f>IF(B1431="","",COUNTIF(INDEX($B:$B,5):B1431,B1431))</f>
        <v/>
      </c>
      <c r="D1431" s="21"/>
      <c r="E1431" s="13" t="str">
        <f t="shared" si="133"/>
        <v/>
      </c>
      <c r="F1431" s="22" t="str">
        <f t="shared" si="134"/>
        <v/>
      </c>
      <c r="G1431" s="14"/>
      <c r="H1431" s="15" t="str">
        <f t="shared" si="135"/>
        <v/>
      </c>
      <c r="I1431" s="23" t="str">
        <f t="shared" si="136"/>
        <v/>
      </c>
      <c r="J1431" s="13" t="str">
        <f t="shared" si="137"/>
        <v/>
      </c>
      <c r="K1431" s="24" t="str">
        <f>IF(B1431="","",TRIM(IF(COUNTIF('Registru borderouri'!$B$5:$B$504,B1431)=0,"Borderou inexistent în registru. ","")&amp;IF(AND(D1431&lt;&gt;"",E1431=""),"Cod necunoscut. ","")&amp;IF(N(G1431)&lt;=0,"Lipsește cantitatea. ","")&amp;IF(AND(J1431&lt;&gt;"",COUNTIF('Registru borderouri'!$B$5:$B$504,B1431)&gt;0),IF(J1431&lt;&gt;INDEX('Registru borderouri'!$H$5:$H$504,MATCH(B1431,'Registru borderouri'!$B$5:$B$504,0)),"Produs de alt tip decât borderoul. ",""),"")))</f>
        <v/>
      </c>
    </row>
    <row r="1432" spans="1:11" x14ac:dyDescent="0.2">
      <c r="A1432" s="1" t="str">
        <f t="shared" si="132"/>
        <v/>
      </c>
      <c r="B1432" s="21"/>
      <c r="C1432" s="22" t="str">
        <f>IF(B1432="","",COUNTIF(INDEX($B:$B,5):B1432,B1432))</f>
        <v/>
      </c>
      <c r="D1432" s="21"/>
      <c r="E1432" s="13" t="str">
        <f t="shared" si="133"/>
        <v/>
      </c>
      <c r="F1432" s="22" t="str">
        <f t="shared" si="134"/>
        <v/>
      </c>
      <c r="G1432" s="14"/>
      <c r="H1432" s="15" t="str">
        <f t="shared" si="135"/>
        <v/>
      </c>
      <c r="I1432" s="23" t="str">
        <f t="shared" si="136"/>
        <v/>
      </c>
      <c r="J1432" s="13" t="str">
        <f t="shared" si="137"/>
        <v/>
      </c>
      <c r="K1432" s="24" t="str">
        <f>IF(B1432="","",TRIM(IF(COUNTIF('Registru borderouri'!$B$5:$B$504,B1432)=0,"Borderou inexistent în registru. ","")&amp;IF(AND(D1432&lt;&gt;"",E1432=""),"Cod necunoscut. ","")&amp;IF(N(G1432)&lt;=0,"Lipsește cantitatea. ","")&amp;IF(AND(J1432&lt;&gt;"",COUNTIF('Registru borderouri'!$B$5:$B$504,B1432)&gt;0),IF(J1432&lt;&gt;INDEX('Registru borderouri'!$H$5:$H$504,MATCH(B1432,'Registru borderouri'!$B$5:$B$504,0)),"Produs de alt tip decât borderoul. ",""),"")))</f>
        <v/>
      </c>
    </row>
    <row r="1433" spans="1:11" x14ac:dyDescent="0.2">
      <c r="A1433" s="1" t="str">
        <f t="shared" si="132"/>
        <v/>
      </c>
      <c r="B1433" s="21"/>
      <c r="C1433" s="22" t="str">
        <f>IF(B1433="","",COUNTIF(INDEX($B:$B,5):B1433,B1433))</f>
        <v/>
      </c>
      <c r="D1433" s="21"/>
      <c r="E1433" s="13" t="str">
        <f t="shared" si="133"/>
        <v/>
      </c>
      <c r="F1433" s="22" t="str">
        <f t="shared" si="134"/>
        <v/>
      </c>
      <c r="G1433" s="14"/>
      <c r="H1433" s="15" t="str">
        <f t="shared" si="135"/>
        <v/>
      </c>
      <c r="I1433" s="23" t="str">
        <f t="shared" si="136"/>
        <v/>
      </c>
      <c r="J1433" s="13" t="str">
        <f t="shared" si="137"/>
        <v/>
      </c>
      <c r="K1433" s="24" t="str">
        <f>IF(B1433="","",TRIM(IF(COUNTIF('Registru borderouri'!$B$5:$B$504,B1433)=0,"Borderou inexistent în registru. ","")&amp;IF(AND(D1433&lt;&gt;"",E1433=""),"Cod necunoscut. ","")&amp;IF(N(G1433)&lt;=0,"Lipsește cantitatea. ","")&amp;IF(AND(J1433&lt;&gt;"",COUNTIF('Registru borderouri'!$B$5:$B$504,B1433)&gt;0),IF(J1433&lt;&gt;INDEX('Registru borderouri'!$H$5:$H$504,MATCH(B1433,'Registru borderouri'!$B$5:$B$504,0)),"Produs de alt tip decât borderoul. ",""),"")))</f>
        <v/>
      </c>
    </row>
    <row r="1434" spans="1:11" x14ac:dyDescent="0.2">
      <c r="A1434" s="1" t="str">
        <f t="shared" si="132"/>
        <v/>
      </c>
      <c r="B1434" s="21"/>
      <c r="C1434" s="22" t="str">
        <f>IF(B1434="","",COUNTIF(INDEX($B:$B,5):B1434,B1434))</f>
        <v/>
      </c>
      <c r="D1434" s="21"/>
      <c r="E1434" s="13" t="str">
        <f t="shared" si="133"/>
        <v/>
      </c>
      <c r="F1434" s="22" t="str">
        <f t="shared" si="134"/>
        <v/>
      </c>
      <c r="G1434" s="14"/>
      <c r="H1434" s="15" t="str">
        <f t="shared" si="135"/>
        <v/>
      </c>
      <c r="I1434" s="23" t="str">
        <f t="shared" si="136"/>
        <v/>
      </c>
      <c r="J1434" s="13" t="str">
        <f t="shared" si="137"/>
        <v/>
      </c>
      <c r="K1434" s="24" t="str">
        <f>IF(B1434="","",TRIM(IF(COUNTIF('Registru borderouri'!$B$5:$B$504,B1434)=0,"Borderou inexistent în registru. ","")&amp;IF(AND(D1434&lt;&gt;"",E1434=""),"Cod necunoscut. ","")&amp;IF(N(G1434)&lt;=0,"Lipsește cantitatea. ","")&amp;IF(AND(J1434&lt;&gt;"",COUNTIF('Registru borderouri'!$B$5:$B$504,B1434)&gt;0),IF(J1434&lt;&gt;INDEX('Registru borderouri'!$H$5:$H$504,MATCH(B1434,'Registru borderouri'!$B$5:$B$504,0)),"Produs de alt tip decât borderoul. ",""),"")))</f>
        <v/>
      </c>
    </row>
    <row r="1435" spans="1:11" x14ac:dyDescent="0.2">
      <c r="A1435" s="1" t="str">
        <f t="shared" si="132"/>
        <v/>
      </c>
      <c r="B1435" s="21"/>
      <c r="C1435" s="22" t="str">
        <f>IF(B1435="","",COUNTIF(INDEX($B:$B,5):B1435,B1435))</f>
        <v/>
      </c>
      <c r="D1435" s="21"/>
      <c r="E1435" s="13" t="str">
        <f t="shared" si="133"/>
        <v/>
      </c>
      <c r="F1435" s="22" t="str">
        <f t="shared" si="134"/>
        <v/>
      </c>
      <c r="G1435" s="14"/>
      <c r="H1435" s="15" t="str">
        <f t="shared" si="135"/>
        <v/>
      </c>
      <c r="I1435" s="23" t="str">
        <f t="shared" si="136"/>
        <v/>
      </c>
      <c r="J1435" s="13" t="str">
        <f t="shared" si="137"/>
        <v/>
      </c>
      <c r="K1435" s="24" t="str">
        <f>IF(B1435="","",TRIM(IF(COUNTIF('Registru borderouri'!$B$5:$B$504,B1435)=0,"Borderou inexistent în registru. ","")&amp;IF(AND(D1435&lt;&gt;"",E1435=""),"Cod necunoscut. ","")&amp;IF(N(G1435)&lt;=0,"Lipsește cantitatea. ","")&amp;IF(AND(J1435&lt;&gt;"",COUNTIF('Registru borderouri'!$B$5:$B$504,B1435)&gt;0),IF(J1435&lt;&gt;INDEX('Registru borderouri'!$H$5:$H$504,MATCH(B1435,'Registru borderouri'!$B$5:$B$504,0)),"Produs de alt tip decât borderoul. ",""),"")))</f>
        <v/>
      </c>
    </row>
    <row r="1436" spans="1:11" x14ac:dyDescent="0.2">
      <c r="A1436" s="1" t="str">
        <f t="shared" si="132"/>
        <v/>
      </c>
      <c r="B1436" s="21"/>
      <c r="C1436" s="22" t="str">
        <f>IF(B1436="","",COUNTIF(INDEX($B:$B,5):B1436,B1436))</f>
        <v/>
      </c>
      <c r="D1436" s="21"/>
      <c r="E1436" s="13" t="str">
        <f t="shared" si="133"/>
        <v/>
      </c>
      <c r="F1436" s="22" t="str">
        <f t="shared" si="134"/>
        <v/>
      </c>
      <c r="G1436" s="14"/>
      <c r="H1436" s="15" t="str">
        <f t="shared" si="135"/>
        <v/>
      </c>
      <c r="I1436" s="23" t="str">
        <f t="shared" si="136"/>
        <v/>
      </c>
      <c r="J1436" s="13" t="str">
        <f t="shared" si="137"/>
        <v/>
      </c>
      <c r="K1436" s="24" t="str">
        <f>IF(B1436="","",TRIM(IF(COUNTIF('Registru borderouri'!$B$5:$B$504,B1436)=0,"Borderou inexistent în registru. ","")&amp;IF(AND(D1436&lt;&gt;"",E1436=""),"Cod necunoscut. ","")&amp;IF(N(G1436)&lt;=0,"Lipsește cantitatea. ","")&amp;IF(AND(J1436&lt;&gt;"",COUNTIF('Registru borderouri'!$B$5:$B$504,B1436)&gt;0),IF(J1436&lt;&gt;INDEX('Registru borderouri'!$H$5:$H$504,MATCH(B1436,'Registru borderouri'!$B$5:$B$504,0)),"Produs de alt tip decât borderoul. ",""),"")))</f>
        <v/>
      </c>
    </row>
    <row r="1437" spans="1:11" x14ac:dyDescent="0.2">
      <c r="A1437" s="1" t="str">
        <f t="shared" si="132"/>
        <v/>
      </c>
      <c r="B1437" s="21"/>
      <c r="C1437" s="22" t="str">
        <f>IF(B1437="","",COUNTIF(INDEX($B:$B,5):B1437,B1437))</f>
        <v/>
      </c>
      <c r="D1437" s="21"/>
      <c r="E1437" s="13" t="str">
        <f t="shared" si="133"/>
        <v/>
      </c>
      <c r="F1437" s="22" t="str">
        <f t="shared" si="134"/>
        <v/>
      </c>
      <c r="G1437" s="14"/>
      <c r="H1437" s="15" t="str">
        <f t="shared" si="135"/>
        <v/>
      </c>
      <c r="I1437" s="23" t="str">
        <f t="shared" si="136"/>
        <v/>
      </c>
      <c r="J1437" s="13" t="str">
        <f t="shared" si="137"/>
        <v/>
      </c>
      <c r="K1437" s="24" t="str">
        <f>IF(B1437="","",TRIM(IF(COUNTIF('Registru borderouri'!$B$5:$B$504,B1437)=0,"Borderou inexistent în registru. ","")&amp;IF(AND(D1437&lt;&gt;"",E1437=""),"Cod necunoscut. ","")&amp;IF(N(G1437)&lt;=0,"Lipsește cantitatea. ","")&amp;IF(AND(J1437&lt;&gt;"",COUNTIF('Registru borderouri'!$B$5:$B$504,B1437)&gt;0),IF(J1437&lt;&gt;INDEX('Registru borderouri'!$H$5:$H$504,MATCH(B1437,'Registru borderouri'!$B$5:$B$504,0)),"Produs de alt tip decât borderoul. ",""),"")))</f>
        <v/>
      </c>
    </row>
    <row r="1438" spans="1:11" x14ac:dyDescent="0.2">
      <c r="A1438" s="1" t="str">
        <f t="shared" si="132"/>
        <v/>
      </c>
      <c r="B1438" s="21"/>
      <c r="C1438" s="22" t="str">
        <f>IF(B1438="","",COUNTIF(INDEX($B:$B,5):B1438,B1438))</f>
        <v/>
      </c>
      <c r="D1438" s="21"/>
      <c r="E1438" s="13" t="str">
        <f t="shared" si="133"/>
        <v/>
      </c>
      <c r="F1438" s="22" t="str">
        <f t="shared" si="134"/>
        <v/>
      </c>
      <c r="G1438" s="14"/>
      <c r="H1438" s="15" t="str">
        <f t="shared" si="135"/>
        <v/>
      </c>
      <c r="I1438" s="23" t="str">
        <f t="shared" si="136"/>
        <v/>
      </c>
      <c r="J1438" s="13" t="str">
        <f t="shared" si="137"/>
        <v/>
      </c>
      <c r="K1438" s="24" t="str">
        <f>IF(B1438="","",TRIM(IF(COUNTIF('Registru borderouri'!$B$5:$B$504,B1438)=0,"Borderou inexistent în registru. ","")&amp;IF(AND(D1438&lt;&gt;"",E1438=""),"Cod necunoscut. ","")&amp;IF(N(G1438)&lt;=0,"Lipsește cantitatea. ","")&amp;IF(AND(J1438&lt;&gt;"",COUNTIF('Registru borderouri'!$B$5:$B$504,B1438)&gt;0),IF(J1438&lt;&gt;INDEX('Registru borderouri'!$H$5:$H$504,MATCH(B1438,'Registru borderouri'!$B$5:$B$504,0)),"Produs de alt tip decât borderoul. ",""),"")))</f>
        <v/>
      </c>
    </row>
    <row r="1439" spans="1:11" x14ac:dyDescent="0.2">
      <c r="A1439" s="1" t="str">
        <f t="shared" si="132"/>
        <v/>
      </c>
      <c r="B1439" s="21"/>
      <c r="C1439" s="22" t="str">
        <f>IF(B1439="","",COUNTIF(INDEX($B:$B,5):B1439,B1439))</f>
        <v/>
      </c>
      <c r="D1439" s="21"/>
      <c r="E1439" s="13" t="str">
        <f t="shared" si="133"/>
        <v/>
      </c>
      <c r="F1439" s="22" t="str">
        <f t="shared" si="134"/>
        <v/>
      </c>
      <c r="G1439" s="14"/>
      <c r="H1439" s="15" t="str">
        <f t="shared" si="135"/>
        <v/>
      </c>
      <c r="I1439" s="23" t="str">
        <f t="shared" si="136"/>
        <v/>
      </c>
      <c r="J1439" s="13" t="str">
        <f t="shared" si="137"/>
        <v/>
      </c>
      <c r="K1439" s="24" t="str">
        <f>IF(B1439="","",TRIM(IF(COUNTIF('Registru borderouri'!$B$5:$B$504,B1439)=0,"Borderou inexistent în registru. ","")&amp;IF(AND(D1439&lt;&gt;"",E1439=""),"Cod necunoscut. ","")&amp;IF(N(G1439)&lt;=0,"Lipsește cantitatea. ","")&amp;IF(AND(J1439&lt;&gt;"",COUNTIF('Registru borderouri'!$B$5:$B$504,B1439)&gt;0),IF(J1439&lt;&gt;INDEX('Registru borderouri'!$H$5:$H$504,MATCH(B1439,'Registru borderouri'!$B$5:$B$504,0)),"Produs de alt tip decât borderoul. ",""),"")))</f>
        <v/>
      </c>
    </row>
    <row r="1440" spans="1:11" x14ac:dyDescent="0.2">
      <c r="A1440" s="1" t="str">
        <f t="shared" si="132"/>
        <v/>
      </c>
      <c r="B1440" s="21"/>
      <c r="C1440" s="22" t="str">
        <f>IF(B1440="","",COUNTIF(INDEX($B:$B,5):B1440,B1440))</f>
        <v/>
      </c>
      <c r="D1440" s="21"/>
      <c r="E1440" s="13" t="str">
        <f t="shared" si="133"/>
        <v/>
      </c>
      <c r="F1440" s="22" t="str">
        <f t="shared" si="134"/>
        <v/>
      </c>
      <c r="G1440" s="14"/>
      <c r="H1440" s="15" t="str">
        <f t="shared" si="135"/>
        <v/>
      </c>
      <c r="I1440" s="23" t="str">
        <f t="shared" si="136"/>
        <v/>
      </c>
      <c r="J1440" s="13" t="str">
        <f t="shared" si="137"/>
        <v/>
      </c>
      <c r="K1440" s="24" t="str">
        <f>IF(B1440="","",TRIM(IF(COUNTIF('Registru borderouri'!$B$5:$B$504,B1440)=0,"Borderou inexistent în registru. ","")&amp;IF(AND(D1440&lt;&gt;"",E1440=""),"Cod necunoscut. ","")&amp;IF(N(G1440)&lt;=0,"Lipsește cantitatea. ","")&amp;IF(AND(J1440&lt;&gt;"",COUNTIF('Registru borderouri'!$B$5:$B$504,B1440)&gt;0),IF(J1440&lt;&gt;INDEX('Registru borderouri'!$H$5:$H$504,MATCH(B1440,'Registru borderouri'!$B$5:$B$504,0)),"Produs de alt tip decât borderoul. ",""),"")))</f>
        <v/>
      </c>
    </row>
    <row r="1441" spans="1:11" x14ac:dyDescent="0.2">
      <c r="A1441" s="1" t="str">
        <f t="shared" si="132"/>
        <v/>
      </c>
      <c r="B1441" s="21"/>
      <c r="C1441" s="22" t="str">
        <f>IF(B1441="","",COUNTIF(INDEX($B:$B,5):B1441,B1441))</f>
        <v/>
      </c>
      <c r="D1441" s="21"/>
      <c r="E1441" s="13" t="str">
        <f t="shared" si="133"/>
        <v/>
      </c>
      <c r="F1441" s="22" t="str">
        <f t="shared" si="134"/>
        <v/>
      </c>
      <c r="G1441" s="14"/>
      <c r="H1441" s="15" t="str">
        <f t="shared" si="135"/>
        <v/>
      </c>
      <c r="I1441" s="23" t="str">
        <f t="shared" si="136"/>
        <v/>
      </c>
      <c r="J1441" s="13" t="str">
        <f t="shared" si="137"/>
        <v/>
      </c>
      <c r="K1441" s="24" t="str">
        <f>IF(B1441="","",TRIM(IF(COUNTIF('Registru borderouri'!$B$5:$B$504,B1441)=0,"Borderou inexistent în registru. ","")&amp;IF(AND(D1441&lt;&gt;"",E1441=""),"Cod necunoscut. ","")&amp;IF(N(G1441)&lt;=0,"Lipsește cantitatea. ","")&amp;IF(AND(J1441&lt;&gt;"",COUNTIF('Registru borderouri'!$B$5:$B$504,B1441)&gt;0),IF(J1441&lt;&gt;INDEX('Registru borderouri'!$H$5:$H$504,MATCH(B1441,'Registru borderouri'!$B$5:$B$504,0)),"Produs de alt tip decât borderoul. ",""),"")))</f>
        <v/>
      </c>
    </row>
    <row r="1442" spans="1:11" x14ac:dyDescent="0.2">
      <c r="A1442" s="1" t="str">
        <f t="shared" si="132"/>
        <v/>
      </c>
      <c r="B1442" s="21"/>
      <c r="C1442" s="22" t="str">
        <f>IF(B1442="","",COUNTIF(INDEX($B:$B,5):B1442,B1442))</f>
        <v/>
      </c>
      <c r="D1442" s="21"/>
      <c r="E1442" s="13" t="str">
        <f t="shared" si="133"/>
        <v/>
      </c>
      <c r="F1442" s="22" t="str">
        <f t="shared" si="134"/>
        <v/>
      </c>
      <c r="G1442" s="14"/>
      <c r="H1442" s="15" t="str">
        <f t="shared" si="135"/>
        <v/>
      </c>
      <c r="I1442" s="23" t="str">
        <f t="shared" si="136"/>
        <v/>
      </c>
      <c r="J1442" s="13" t="str">
        <f t="shared" si="137"/>
        <v/>
      </c>
      <c r="K1442" s="24" t="str">
        <f>IF(B1442="","",TRIM(IF(COUNTIF('Registru borderouri'!$B$5:$B$504,B1442)=0,"Borderou inexistent în registru. ","")&amp;IF(AND(D1442&lt;&gt;"",E1442=""),"Cod necunoscut. ","")&amp;IF(N(G1442)&lt;=0,"Lipsește cantitatea. ","")&amp;IF(AND(J1442&lt;&gt;"",COUNTIF('Registru borderouri'!$B$5:$B$504,B1442)&gt;0),IF(J1442&lt;&gt;INDEX('Registru borderouri'!$H$5:$H$504,MATCH(B1442,'Registru borderouri'!$B$5:$B$504,0)),"Produs de alt tip decât borderoul. ",""),"")))</f>
        <v/>
      </c>
    </row>
    <row r="1443" spans="1:11" x14ac:dyDescent="0.2">
      <c r="A1443" s="1" t="str">
        <f t="shared" si="132"/>
        <v/>
      </c>
      <c r="B1443" s="21"/>
      <c r="C1443" s="22" t="str">
        <f>IF(B1443="","",COUNTIF(INDEX($B:$B,5):B1443,B1443))</f>
        <v/>
      </c>
      <c r="D1443" s="21"/>
      <c r="E1443" s="13" t="str">
        <f t="shared" si="133"/>
        <v/>
      </c>
      <c r="F1443" s="22" t="str">
        <f t="shared" si="134"/>
        <v/>
      </c>
      <c r="G1443" s="14"/>
      <c r="H1443" s="15" t="str">
        <f t="shared" si="135"/>
        <v/>
      </c>
      <c r="I1443" s="23" t="str">
        <f t="shared" si="136"/>
        <v/>
      </c>
      <c r="J1443" s="13" t="str">
        <f t="shared" si="137"/>
        <v/>
      </c>
      <c r="K1443" s="24" t="str">
        <f>IF(B1443="","",TRIM(IF(COUNTIF('Registru borderouri'!$B$5:$B$504,B1443)=0,"Borderou inexistent în registru. ","")&amp;IF(AND(D1443&lt;&gt;"",E1443=""),"Cod necunoscut. ","")&amp;IF(N(G1443)&lt;=0,"Lipsește cantitatea. ","")&amp;IF(AND(J1443&lt;&gt;"",COUNTIF('Registru borderouri'!$B$5:$B$504,B1443)&gt;0),IF(J1443&lt;&gt;INDEX('Registru borderouri'!$H$5:$H$504,MATCH(B1443,'Registru borderouri'!$B$5:$B$504,0)),"Produs de alt tip decât borderoul. ",""),"")))</f>
        <v/>
      </c>
    </row>
    <row r="1444" spans="1:11" x14ac:dyDescent="0.2">
      <c r="A1444" s="1" t="str">
        <f t="shared" si="132"/>
        <v/>
      </c>
      <c r="B1444" s="21"/>
      <c r="C1444" s="22" t="str">
        <f>IF(B1444="","",COUNTIF(INDEX($B:$B,5):B1444,B1444))</f>
        <v/>
      </c>
      <c r="D1444" s="21"/>
      <c r="E1444" s="13" t="str">
        <f t="shared" si="133"/>
        <v/>
      </c>
      <c r="F1444" s="22" t="str">
        <f t="shared" si="134"/>
        <v/>
      </c>
      <c r="G1444" s="14"/>
      <c r="H1444" s="15" t="str">
        <f t="shared" si="135"/>
        <v/>
      </c>
      <c r="I1444" s="23" t="str">
        <f t="shared" si="136"/>
        <v/>
      </c>
      <c r="J1444" s="13" t="str">
        <f t="shared" si="137"/>
        <v/>
      </c>
      <c r="K1444" s="24" t="str">
        <f>IF(B1444="","",TRIM(IF(COUNTIF('Registru borderouri'!$B$5:$B$504,B1444)=0,"Borderou inexistent în registru. ","")&amp;IF(AND(D1444&lt;&gt;"",E1444=""),"Cod necunoscut. ","")&amp;IF(N(G1444)&lt;=0,"Lipsește cantitatea. ","")&amp;IF(AND(J1444&lt;&gt;"",COUNTIF('Registru borderouri'!$B$5:$B$504,B1444)&gt;0),IF(J1444&lt;&gt;INDEX('Registru borderouri'!$H$5:$H$504,MATCH(B1444,'Registru borderouri'!$B$5:$B$504,0)),"Produs de alt tip decât borderoul. ",""),"")))</f>
        <v/>
      </c>
    </row>
    <row r="1445" spans="1:11" x14ac:dyDescent="0.2">
      <c r="A1445" s="1" t="str">
        <f t="shared" si="132"/>
        <v/>
      </c>
      <c r="B1445" s="21"/>
      <c r="C1445" s="22" t="str">
        <f>IF(B1445="","",COUNTIF(INDEX($B:$B,5):B1445,B1445))</f>
        <v/>
      </c>
      <c r="D1445" s="21"/>
      <c r="E1445" s="13" t="str">
        <f t="shared" si="133"/>
        <v/>
      </c>
      <c r="F1445" s="22" t="str">
        <f t="shared" si="134"/>
        <v/>
      </c>
      <c r="G1445" s="14"/>
      <c r="H1445" s="15" t="str">
        <f t="shared" si="135"/>
        <v/>
      </c>
      <c r="I1445" s="23" t="str">
        <f t="shared" si="136"/>
        <v/>
      </c>
      <c r="J1445" s="13" t="str">
        <f t="shared" si="137"/>
        <v/>
      </c>
      <c r="K1445" s="24" t="str">
        <f>IF(B1445="","",TRIM(IF(COUNTIF('Registru borderouri'!$B$5:$B$504,B1445)=0,"Borderou inexistent în registru. ","")&amp;IF(AND(D1445&lt;&gt;"",E1445=""),"Cod necunoscut. ","")&amp;IF(N(G1445)&lt;=0,"Lipsește cantitatea. ","")&amp;IF(AND(J1445&lt;&gt;"",COUNTIF('Registru borderouri'!$B$5:$B$504,B1445)&gt;0),IF(J1445&lt;&gt;INDEX('Registru borderouri'!$H$5:$H$504,MATCH(B1445,'Registru borderouri'!$B$5:$B$504,0)),"Produs de alt tip decât borderoul. ",""),"")))</f>
        <v/>
      </c>
    </row>
    <row r="1446" spans="1:11" x14ac:dyDescent="0.2">
      <c r="A1446" s="1" t="str">
        <f t="shared" si="132"/>
        <v/>
      </c>
      <c r="B1446" s="21"/>
      <c r="C1446" s="22" t="str">
        <f>IF(B1446="","",COUNTIF(INDEX($B:$B,5):B1446,B1446))</f>
        <v/>
      </c>
      <c r="D1446" s="21"/>
      <c r="E1446" s="13" t="str">
        <f t="shared" si="133"/>
        <v/>
      </c>
      <c r="F1446" s="22" t="str">
        <f t="shared" si="134"/>
        <v/>
      </c>
      <c r="G1446" s="14"/>
      <c r="H1446" s="15" t="str">
        <f t="shared" si="135"/>
        <v/>
      </c>
      <c r="I1446" s="23" t="str">
        <f t="shared" si="136"/>
        <v/>
      </c>
      <c r="J1446" s="13" t="str">
        <f t="shared" si="137"/>
        <v/>
      </c>
      <c r="K1446" s="24" t="str">
        <f>IF(B1446="","",TRIM(IF(COUNTIF('Registru borderouri'!$B$5:$B$504,B1446)=0,"Borderou inexistent în registru. ","")&amp;IF(AND(D1446&lt;&gt;"",E1446=""),"Cod necunoscut. ","")&amp;IF(N(G1446)&lt;=0,"Lipsește cantitatea. ","")&amp;IF(AND(J1446&lt;&gt;"",COUNTIF('Registru borderouri'!$B$5:$B$504,B1446)&gt;0),IF(J1446&lt;&gt;INDEX('Registru borderouri'!$H$5:$H$504,MATCH(B1446,'Registru borderouri'!$B$5:$B$504,0)),"Produs de alt tip decât borderoul. ",""),"")))</f>
        <v/>
      </c>
    </row>
    <row r="1447" spans="1:11" x14ac:dyDescent="0.2">
      <c r="A1447" s="1" t="str">
        <f t="shared" si="132"/>
        <v/>
      </c>
      <c r="B1447" s="21"/>
      <c r="C1447" s="22" t="str">
        <f>IF(B1447="","",COUNTIF(INDEX($B:$B,5):B1447,B1447))</f>
        <v/>
      </c>
      <c r="D1447" s="21"/>
      <c r="E1447" s="13" t="str">
        <f t="shared" si="133"/>
        <v/>
      </c>
      <c r="F1447" s="22" t="str">
        <f t="shared" si="134"/>
        <v/>
      </c>
      <c r="G1447" s="14"/>
      <c r="H1447" s="15" t="str">
        <f t="shared" si="135"/>
        <v/>
      </c>
      <c r="I1447" s="23" t="str">
        <f t="shared" si="136"/>
        <v/>
      </c>
      <c r="J1447" s="13" t="str">
        <f t="shared" si="137"/>
        <v/>
      </c>
      <c r="K1447" s="24" t="str">
        <f>IF(B1447="","",TRIM(IF(COUNTIF('Registru borderouri'!$B$5:$B$504,B1447)=0,"Borderou inexistent în registru. ","")&amp;IF(AND(D1447&lt;&gt;"",E1447=""),"Cod necunoscut. ","")&amp;IF(N(G1447)&lt;=0,"Lipsește cantitatea. ","")&amp;IF(AND(J1447&lt;&gt;"",COUNTIF('Registru borderouri'!$B$5:$B$504,B1447)&gt;0),IF(J1447&lt;&gt;INDEX('Registru borderouri'!$H$5:$H$504,MATCH(B1447,'Registru borderouri'!$B$5:$B$504,0)),"Produs de alt tip decât borderoul. ",""),"")))</f>
        <v/>
      </c>
    </row>
    <row r="1448" spans="1:11" x14ac:dyDescent="0.2">
      <c r="A1448" s="1" t="str">
        <f t="shared" si="132"/>
        <v/>
      </c>
      <c r="B1448" s="21"/>
      <c r="C1448" s="22" t="str">
        <f>IF(B1448="","",COUNTIF(INDEX($B:$B,5):B1448,B1448))</f>
        <v/>
      </c>
      <c r="D1448" s="21"/>
      <c r="E1448" s="13" t="str">
        <f t="shared" si="133"/>
        <v/>
      </c>
      <c r="F1448" s="22" t="str">
        <f t="shared" si="134"/>
        <v/>
      </c>
      <c r="G1448" s="14"/>
      <c r="H1448" s="15" t="str">
        <f t="shared" si="135"/>
        <v/>
      </c>
      <c r="I1448" s="23" t="str">
        <f t="shared" si="136"/>
        <v/>
      </c>
      <c r="J1448" s="13" t="str">
        <f t="shared" si="137"/>
        <v/>
      </c>
      <c r="K1448" s="24" t="str">
        <f>IF(B1448="","",TRIM(IF(COUNTIF('Registru borderouri'!$B$5:$B$504,B1448)=0,"Borderou inexistent în registru. ","")&amp;IF(AND(D1448&lt;&gt;"",E1448=""),"Cod necunoscut. ","")&amp;IF(N(G1448)&lt;=0,"Lipsește cantitatea. ","")&amp;IF(AND(J1448&lt;&gt;"",COUNTIF('Registru borderouri'!$B$5:$B$504,B1448)&gt;0),IF(J1448&lt;&gt;INDEX('Registru borderouri'!$H$5:$H$504,MATCH(B1448,'Registru borderouri'!$B$5:$B$504,0)),"Produs de alt tip decât borderoul. ",""),"")))</f>
        <v/>
      </c>
    </row>
    <row r="1449" spans="1:11" x14ac:dyDescent="0.2">
      <c r="A1449" s="1" t="str">
        <f t="shared" si="132"/>
        <v/>
      </c>
      <c r="B1449" s="21"/>
      <c r="C1449" s="22" t="str">
        <f>IF(B1449="","",COUNTIF(INDEX($B:$B,5):B1449,B1449))</f>
        <v/>
      </c>
      <c r="D1449" s="21"/>
      <c r="E1449" s="13" t="str">
        <f t="shared" si="133"/>
        <v/>
      </c>
      <c r="F1449" s="22" t="str">
        <f t="shared" si="134"/>
        <v/>
      </c>
      <c r="G1449" s="14"/>
      <c r="H1449" s="15" t="str">
        <f t="shared" si="135"/>
        <v/>
      </c>
      <c r="I1449" s="23" t="str">
        <f t="shared" si="136"/>
        <v/>
      </c>
      <c r="J1449" s="13" t="str">
        <f t="shared" si="137"/>
        <v/>
      </c>
      <c r="K1449" s="24" t="str">
        <f>IF(B1449="","",TRIM(IF(COUNTIF('Registru borderouri'!$B$5:$B$504,B1449)=0,"Borderou inexistent în registru. ","")&amp;IF(AND(D1449&lt;&gt;"",E1449=""),"Cod necunoscut. ","")&amp;IF(N(G1449)&lt;=0,"Lipsește cantitatea. ","")&amp;IF(AND(J1449&lt;&gt;"",COUNTIF('Registru borderouri'!$B$5:$B$504,B1449)&gt;0),IF(J1449&lt;&gt;INDEX('Registru borderouri'!$H$5:$H$504,MATCH(B1449,'Registru borderouri'!$B$5:$B$504,0)),"Produs de alt tip decât borderoul. ",""),"")))</f>
        <v/>
      </c>
    </row>
    <row r="1450" spans="1:11" x14ac:dyDescent="0.2">
      <c r="A1450" s="1" t="str">
        <f t="shared" si="132"/>
        <v/>
      </c>
      <c r="B1450" s="21"/>
      <c r="C1450" s="22" t="str">
        <f>IF(B1450="","",COUNTIF(INDEX($B:$B,5):B1450,B1450))</f>
        <v/>
      </c>
      <c r="D1450" s="21"/>
      <c r="E1450" s="13" t="str">
        <f t="shared" si="133"/>
        <v/>
      </c>
      <c r="F1450" s="22" t="str">
        <f t="shared" si="134"/>
        <v/>
      </c>
      <c r="G1450" s="14"/>
      <c r="H1450" s="15" t="str">
        <f t="shared" si="135"/>
        <v/>
      </c>
      <c r="I1450" s="23" t="str">
        <f t="shared" si="136"/>
        <v/>
      </c>
      <c r="J1450" s="13" t="str">
        <f t="shared" si="137"/>
        <v/>
      </c>
      <c r="K1450" s="24" t="str">
        <f>IF(B1450="","",TRIM(IF(COUNTIF('Registru borderouri'!$B$5:$B$504,B1450)=0,"Borderou inexistent în registru. ","")&amp;IF(AND(D1450&lt;&gt;"",E1450=""),"Cod necunoscut. ","")&amp;IF(N(G1450)&lt;=0,"Lipsește cantitatea. ","")&amp;IF(AND(J1450&lt;&gt;"",COUNTIF('Registru borderouri'!$B$5:$B$504,B1450)&gt;0),IF(J1450&lt;&gt;INDEX('Registru borderouri'!$H$5:$H$504,MATCH(B1450,'Registru borderouri'!$B$5:$B$504,0)),"Produs de alt tip decât borderoul. ",""),"")))</f>
        <v/>
      </c>
    </row>
    <row r="1451" spans="1:11" x14ac:dyDescent="0.2">
      <c r="A1451" s="1" t="str">
        <f t="shared" si="132"/>
        <v/>
      </c>
      <c r="B1451" s="21"/>
      <c r="C1451" s="22" t="str">
        <f>IF(B1451="","",COUNTIF(INDEX($B:$B,5):B1451,B1451))</f>
        <v/>
      </c>
      <c r="D1451" s="21"/>
      <c r="E1451" s="13" t="str">
        <f t="shared" si="133"/>
        <v/>
      </c>
      <c r="F1451" s="22" t="str">
        <f t="shared" si="134"/>
        <v/>
      </c>
      <c r="G1451" s="14"/>
      <c r="H1451" s="15" t="str">
        <f t="shared" si="135"/>
        <v/>
      </c>
      <c r="I1451" s="23" t="str">
        <f t="shared" si="136"/>
        <v/>
      </c>
      <c r="J1451" s="13" t="str">
        <f t="shared" si="137"/>
        <v/>
      </c>
      <c r="K1451" s="24" t="str">
        <f>IF(B1451="","",TRIM(IF(COUNTIF('Registru borderouri'!$B$5:$B$504,B1451)=0,"Borderou inexistent în registru. ","")&amp;IF(AND(D1451&lt;&gt;"",E1451=""),"Cod necunoscut. ","")&amp;IF(N(G1451)&lt;=0,"Lipsește cantitatea. ","")&amp;IF(AND(J1451&lt;&gt;"",COUNTIF('Registru borderouri'!$B$5:$B$504,B1451)&gt;0),IF(J1451&lt;&gt;INDEX('Registru borderouri'!$H$5:$H$504,MATCH(B1451,'Registru borderouri'!$B$5:$B$504,0)),"Produs de alt tip decât borderoul. ",""),"")))</f>
        <v/>
      </c>
    </row>
    <row r="1452" spans="1:11" x14ac:dyDescent="0.2">
      <c r="A1452" s="1" t="str">
        <f t="shared" si="132"/>
        <v/>
      </c>
      <c r="B1452" s="21"/>
      <c r="C1452" s="22" t="str">
        <f>IF(B1452="","",COUNTIF(INDEX($B:$B,5):B1452,B1452))</f>
        <v/>
      </c>
      <c r="D1452" s="21"/>
      <c r="E1452" s="13" t="str">
        <f t="shared" si="133"/>
        <v/>
      </c>
      <c r="F1452" s="22" t="str">
        <f t="shared" si="134"/>
        <v/>
      </c>
      <c r="G1452" s="14"/>
      <c r="H1452" s="15" t="str">
        <f t="shared" si="135"/>
        <v/>
      </c>
      <c r="I1452" s="23" t="str">
        <f t="shared" si="136"/>
        <v/>
      </c>
      <c r="J1452" s="13" t="str">
        <f t="shared" si="137"/>
        <v/>
      </c>
      <c r="K1452" s="24" t="str">
        <f>IF(B1452="","",TRIM(IF(COUNTIF('Registru borderouri'!$B$5:$B$504,B1452)=0,"Borderou inexistent în registru. ","")&amp;IF(AND(D1452&lt;&gt;"",E1452=""),"Cod necunoscut. ","")&amp;IF(N(G1452)&lt;=0,"Lipsește cantitatea. ","")&amp;IF(AND(J1452&lt;&gt;"",COUNTIF('Registru borderouri'!$B$5:$B$504,B1452)&gt;0),IF(J1452&lt;&gt;INDEX('Registru borderouri'!$H$5:$H$504,MATCH(B1452,'Registru borderouri'!$B$5:$B$504,0)),"Produs de alt tip decât borderoul. ",""),"")))</f>
        <v/>
      </c>
    </row>
    <row r="1453" spans="1:11" x14ac:dyDescent="0.2">
      <c r="A1453" s="1" t="str">
        <f t="shared" si="132"/>
        <v/>
      </c>
      <c r="B1453" s="21"/>
      <c r="C1453" s="22" t="str">
        <f>IF(B1453="","",COUNTIF(INDEX($B:$B,5):B1453,B1453))</f>
        <v/>
      </c>
      <c r="D1453" s="21"/>
      <c r="E1453" s="13" t="str">
        <f t="shared" si="133"/>
        <v/>
      </c>
      <c r="F1453" s="22" t="str">
        <f t="shared" si="134"/>
        <v/>
      </c>
      <c r="G1453" s="14"/>
      <c r="H1453" s="15" t="str">
        <f t="shared" si="135"/>
        <v/>
      </c>
      <c r="I1453" s="23" t="str">
        <f t="shared" si="136"/>
        <v/>
      </c>
      <c r="J1453" s="13" t="str">
        <f t="shared" si="137"/>
        <v/>
      </c>
      <c r="K1453" s="24" t="str">
        <f>IF(B1453="","",TRIM(IF(COUNTIF('Registru borderouri'!$B$5:$B$504,B1453)=0,"Borderou inexistent în registru. ","")&amp;IF(AND(D1453&lt;&gt;"",E1453=""),"Cod necunoscut. ","")&amp;IF(N(G1453)&lt;=0,"Lipsește cantitatea. ","")&amp;IF(AND(J1453&lt;&gt;"",COUNTIF('Registru borderouri'!$B$5:$B$504,B1453)&gt;0),IF(J1453&lt;&gt;INDEX('Registru borderouri'!$H$5:$H$504,MATCH(B1453,'Registru borderouri'!$B$5:$B$504,0)),"Produs de alt tip decât borderoul. ",""),"")))</f>
        <v/>
      </c>
    </row>
    <row r="1454" spans="1:11" x14ac:dyDescent="0.2">
      <c r="A1454" s="1" t="str">
        <f t="shared" si="132"/>
        <v/>
      </c>
      <c r="B1454" s="21"/>
      <c r="C1454" s="22" t="str">
        <f>IF(B1454="","",COUNTIF(INDEX($B:$B,5):B1454,B1454))</f>
        <v/>
      </c>
      <c r="D1454" s="21"/>
      <c r="E1454" s="13" t="str">
        <f t="shared" si="133"/>
        <v/>
      </c>
      <c r="F1454" s="22" t="str">
        <f t="shared" si="134"/>
        <v/>
      </c>
      <c r="G1454" s="14"/>
      <c r="H1454" s="15" t="str">
        <f t="shared" si="135"/>
        <v/>
      </c>
      <c r="I1454" s="23" t="str">
        <f t="shared" si="136"/>
        <v/>
      </c>
      <c r="J1454" s="13" t="str">
        <f t="shared" si="137"/>
        <v/>
      </c>
      <c r="K1454" s="24" t="str">
        <f>IF(B1454="","",TRIM(IF(COUNTIF('Registru borderouri'!$B$5:$B$504,B1454)=0,"Borderou inexistent în registru. ","")&amp;IF(AND(D1454&lt;&gt;"",E1454=""),"Cod necunoscut. ","")&amp;IF(N(G1454)&lt;=0,"Lipsește cantitatea. ","")&amp;IF(AND(J1454&lt;&gt;"",COUNTIF('Registru borderouri'!$B$5:$B$504,B1454)&gt;0),IF(J1454&lt;&gt;INDEX('Registru borderouri'!$H$5:$H$504,MATCH(B1454,'Registru borderouri'!$B$5:$B$504,0)),"Produs de alt tip decât borderoul. ",""),"")))</f>
        <v/>
      </c>
    </row>
    <row r="1455" spans="1:11" x14ac:dyDescent="0.2">
      <c r="A1455" s="1" t="str">
        <f t="shared" si="132"/>
        <v/>
      </c>
      <c r="B1455" s="21"/>
      <c r="C1455" s="22" t="str">
        <f>IF(B1455="","",COUNTIF(INDEX($B:$B,5):B1455,B1455))</f>
        <v/>
      </c>
      <c r="D1455" s="21"/>
      <c r="E1455" s="13" t="str">
        <f t="shared" si="133"/>
        <v/>
      </c>
      <c r="F1455" s="22" t="str">
        <f t="shared" si="134"/>
        <v/>
      </c>
      <c r="G1455" s="14"/>
      <c r="H1455" s="15" t="str">
        <f t="shared" si="135"/>
        <v/>
      </c>
      <c r="I1455" s="23" t="str">
        <f t="shared" si="136"/>
        <v/>
      </c>
      <c r="J1455" s="13" t="str">
        <f t="shared" si="137"/>
        <v/>
      </c>
      <c r="K1455" s="24" t="str">
        <f>IF(B1455="","",TRIM(IF(COUNTIF('Registru borderouri'!$B$5:$B$504,B1455)=0,"Borderou inexistent în registru. ","")&amp;IF(AND(D1455&lt;&gt;"",E1455=""),"Cod necunoscut. ","")&amp;IF(N(G1455)&lt;=0,"Lipsește cantitatea. ","")&amp;IF(AND(J1455&lt;&gt;"",COUNTIF('Registru borderouri'!$B$5:$B$504,B1455)&gt;0),IF(J1455&lt;&gt;INDEX('Registru borderouri'!$H$5:$H$504,MATCH(B1455,'Registru borderouri'!$B$5:$B$504,0)),"Produs de alt tip decât borderoul. ",""),"")))</f>
        <v/>
      </c>
    </row>
    <row r="1456" spans="1:11" x14ac:dyDescent="0.2">
      <c r="A1456" s="1" t="str">
        <f t="shared" si="132"/>
        <v/>
      </c>
      <c r="B1456" s="21"/>
      <c r="C1456" s="22" t="str">
        <f>IF(B1456="","",COUNTIF(INDEX($B:$B,5):B1456,B1456))</f>
        <v/>
      </c>
      <c r="D1456" s="21"/>
      <c r="E1456" s="13" t="str">
        <f t="shared" si="133"/>
        <v/>
      </c>
      <c r="F1456" s="22" t="str">
        <f t="shared" si="134"/>
        <v/>
      </c>
      <c r="G1456" s="14"/>
      <c r="H1456" s="15" t="str">
        <f t="shared" si="135"/>
        <v/>
      </c>
      <c r="I1456" s="23" t="str">
        <f t="shared" si="136"/>
        <v/>
      </c>
      <c r="J1456" s="13" t="str">
        <f t="shared" si="137"/>
        <v/>
      </c>
      <c r="K1456" s="24" t="str">
        <f>IF(B1456="","",TRIM(IF(COUNTIF('Registru borderouri'!$B$5:$B$504,B1456)=0,"Borderou inexistent în registru. ","")&amp;IF(AND(D1456&lt;&gt;"",E1456=""),"Cod necunoscut. ","")&amp;IF(N(G1456)&lt;=0,"Lipsește cantitatea. ","")&amp;IF(AND(J1456&lt;&gt;"",COUNTIF('Registru borderouri'!$B$5:$B$504,B1456)&gt;0),IF(J1456&lt;&gt;INDEX('Registru borderouri'!$H$5:$H$504,MATCH(B1456,'Registru borderouri'!$B$5:$B$504,0)),"Produs de alt tip decât borderoul. ",""),"")))</f>
        <v/>
      </c>
    </row>
    <row r="1457" spans="1:11" x14ac:dyDescent="0.2">
      <c r="A1457" s="1" t="str">
        <f t="shared" si="132"/>
        <v/>
      </c>
      <c r="B1457" s="21"/>
      <c r="C1457" s="22" t="str">
        <f>IF(B1457="","",COUNTIF(INDEX($B:$B,5):B1457,B1457))</f>
        <v/>
      </c>
      <c r="D1457" s="21"/>
      <c r="E1457" s="13" t="str">
        <f t="shared" si="133"/>
        <v/>
      </c>
      <c r="F1457" s="22" t="str">
        <f t="shared" si="134"/>
        <v/>
      </c>
      <c r="G1457" s="14"/>
      <c r="H1457" s="15" t="str">
        <f t="shared" si="135"/>
        <v/>
      </c>
      <c r="I1457" s="23" t="str">
        <f t="shared" si="136"/>
        <v/>
      </c>
      <c r="J1457" s="13" t="str">
        <f t="shared" si="137"/>
        <v/>
      </c>
      <c r="K1457" s="24" t="str">
        <f>IF(B1457="","",TRIM(IF(COUNTIF('Registru borderouri'!$B$5:$B$504,B1457)=0,"Borderou inexistent în registru. ","")&amp;IF(AND(D1457&lt;&gt;"",E1457=""),"Cod necunoscut. ","")&amp;IF(N(G1457)&lt;=0,"Lipsește cantitatea. ","")&amp;IF(AND(J1457&lt;&gt;"",COUNTIF('Registru borderouri'!$B$5:$B$504,B1457)&gt;0),IF(J1457&lt;&gt;INDEX('Registru borderouri'!$H$5:$H$504,MATCH(B1457,'Registru borderouri'!$B$5:$B$504,0)),"Produs de alt tip decât borderoul. ",""),"")))</f>
        <v/>
      </c>
    </row>
    <row r="1458" spans="1:11" x14ac:dyDescent="0.2">
      <c r="A1458" s="1" t="str">
        <f t="shared" si="132"/>
        <v/>
      </c>
      <c r="B1458" s="21"/>
      <c r="C1458" s="22" t="str">
        <f>IF(B1458="","",COUNTIF(INDEX($B:$B,5):B1458,B1458))</f>
        <v/>
      </c>
      <c r="D1458" s="21"/>
      <c r="E1458" s="13" t="str">
        <f t="shared" si="133"/>
        <v/>
      </c>
      <c r="F1458" s="22" t="str">
        <f t="shared" si="134"/>
        <v/>
      </c>
      <c r="G1458" s="14"/>
      <c r="H1458" s="15" t="str">
        <f t="shared" si="135"/>
        <v/>
      </c>
      <c r="I1458" s="23" t="str">
        <f t="shared" si="136"/>
        <v/>
      </c>
      <c r="J1458" s="13" t="str">
        <f t="shared" si="137"/>
        <v/>
      </c>
      <c r="K1458" s="24" t="str">
        <f>IF(B1458="","",TRIM(IF(COUNTIF('Registru borderouri'!$B$5:$B$504,B1458)=0,"Borderou inexistent în registru. ","")&amp;IF(AND(D1458&lt;&gt;"",E1458=""),"Cod necunoscut. ","")&amp;IF(N(G1458)&lt;=0,"Lipsește cantitatea. ","")&amp;IF(AND(J1458&lt;&gt;"",COUNTIF('Registru borderouri'!$B$5:$B$504,B1458)&gt;0),IF(J1458&lt;&gt;INDEX('Registru borderouri'!$H$5:$H$504,MATCH(B1458,'Registru borderouri'!$B$5:$B$504,0)),"Produs de alt tip decât borderoul. ",""),"")))</f>
        <v/>
      </c>
    </row>
    <row r="1459" spans="1:11" x14ac:dyDescent="0.2">
      <c r="A1459" s="1" t="str">
        <f t="shared" si="132"/>
        <v/>
      </c>
      <c r="B1459" s="21"/>
      <c r="C1459" s="22" t="str">
        <f>IF(B1459="","",COUNTIF(INDEX($B:$B,5):B1459,B1459))</f>
        <v/>
      </c>
      <c r="D1459" s="21"/>
      <c r="E1459" s="13" t="str">
        <f t="shared" si="133"/>
        <v/>
      </c>
      <c r="F1459" s="22" t="str">
        <f t="shared" si="134"/>
        <v/>
      </c>
      <c r="G1459" s="14"/>
      <c r="H1459" s="15" t="str">
        <f t="shared" si="135"/>
        <v/>
      </c>
      <c r="I1459" s="23" t="str">
        <f t="shared" si="136"/>
        <v/>
      </c>
      <c r="J1459" s="13" t="str">
        <f t="shared" si="137"/>
        <v/>
      </c>
      <c r="K1459" s="24" t="str">
        <f>IF(B1459="","",TRIM(IF(COUNTIF('Registru borderouri'!$B$5:$B$504,B1459)=0,"Borderou inexistent în registru. ","")&amp;IF(AND(D1459&lt;&gt;"",E1459=""),"Cod necunoscut. ","")&amp;IF(N(G1459)&lt;=0,"Lipsește cantitatea. ","")&amp;IF(AND(J1459&lt;&gt;"",COUNTIF('Registru borderouri'!$B$5:$B$504,B1459)&gt;0),IF(J1459&lt;&gt;INDEX('Registru borderouri'!$H$5:$H$504,MATCH(B1459,'Registru borderouri'!$B$5:$B$504,0)),"Produs de alt tip decât borderoul. ",""),"")))</f>
        <v/>
      </c>
    </row>
    <row r="1460" spans="1:11" x14ac:dyDescent="0.2">
      <c r="A1460" s="1" t="str">
        <f t="shared" si="132"/>
        <v/>
      </c>
      <c r="B1460" s="21"/>
      <c r="C1460" s="22" t="str">
        <f>IF(B1460="","",COUNTIF(INDEX($B:$B,5):B1460,B1460))</f>
        <v/>
      </c>
      <c r="D1460" s="21"/>
      <c r="E1460" s="13" t="str">
        <f t="shared" si="133"/>
        <v/>
      </c>
      <c r="F1460" s="22" t="str">
        <f t="shared" si="134"/>
        <v/>
      </c>
      <c r="G1460" s="14"/>
      <c r="H1460" s="15" t="str">
        <f t="shared" si="135"/>
        <v/>
      </c>
      <c r="I1460" s="23" t="str">
        <f t="shared" si="136"/>
        <v/>
      </c>
      <c r="J1460" s="13" t="str">
        <f t="shared" si="137"/>
        <v/>
      </c>
      <c r="K1460" s="24" t="str">
        <f>IF(B1460="","",TRIM(IF(COUNTIF('Registru borderouri'!$B$5:$B$504,B1460)=0,"Borderou inexistent în registru. ","")&amp;IF(AND(D1460&lt;&gt;"",E1460=""),"Cod necunoscut. ","")&amp;IF(N(G1460)&lt;=0,"Lipsește cantitatea. ","")&amp;IF(AND(J1460&lt;&gt;"",COUNTIF('Registru borderouri'!$B$5:$B$504,B1460)&gt;0),IF(J1460&lt;&gt;INDEX('Registru borderouri'!$H$5:$H$504,MATCH(B1460,'Registru borderouri'!$B$5:$B$504,0)),"Produs de alt tip decât borderoul. ",""),"")))</f>
        <v/>
      </c>
    </row>
    <row r="1461" spans="1:11" x14ac:dyDescent="0.2">
      <c r="A1461" s="1" t="str">
        <f t="shared" si="132"/>
        <v/>
      </c>
      <c r="B1461" s="21"/>
      <c r="C1461" s="22" t="str">
        <f>IF(B1461="","",COUNTIF(INDEX($B:$B,5):B1461,B1461))</f>
        <v/>
      </c>
      <c r="D1461" s="21"/>
      <c r="E1461" s="13" t="str">
        <f t="shared" si="133"/>
        <v/>
      </c>
      <c r="F1461" s="22" t="str">
        <f t="shared" si="134"/>
        <v/>
      </c>
      <c r="G1461" s="14"/>
      <c r="H1461" s="15" t="str">
        <f t="shared" si="135"/>
        <v/>
      </c>
      <c r="I1461" s="23" t="str">
        <f t="shared" si="136"/>
        <v/>
      </c>
      <c r="J1461" s="13" t="str">
        <f t="shared" si="137"/>
        <v/>
      </c>
      <c r="K1461" s="24" t="str">
        <f>IF(B1461="","",TRIM(IF(COUNTIF('Registru borderouri'!$B$5:$B$504,B1461)=0,"Borderou inexistent în registru. ","")&amp;IF(AND(D1461&lt;&gt;"",E1461=""),"Cod necunoscut. ","")&amp;IF(N(G1461)&lt;=0,"Lipsește cantitatea. ","")&amp;IF(AND(J1461&lt;&gt;"",COUNTIF('Registru borderouri'!$B$5:$B$504,B1461)&gt;0),IF(J1461&lt;&gt;INDEX('Registru borderouri'!$H$5:$H$504,MATCH(B1461,'Registru borderouri'!$B$5:$B$504,0)),"Produs de alt tip decât borderoul. ",""),"")))</f>
        <v/>
      </c>
    </row>
    <row r="1462" spans="1:11" x14ac:dyDescent="0.2">
      <c r="A1462" s="1" t="str">
        <f t="shared" si="132"/>
        <v/>
      </c>
      <c r="B1462" s="21"/>
      <c r="C1462" s="22" t="str">
        <f>IF(B1462="","",COUNTIF(INDEX($B:$B,5):B1462,B1462))</f>
        <v/>
      </c>
      <c r="D1462" s="21"/>
      <c r="E1462" s="13" t="str">
        <f t="shared" si="133"/>
        <v/>
      </c>
      <c r="F1462" s="22" t="str">
        <f t="shared" si="134"/>
        <v/>
      </c>
      <c r="G1462" s="14"/>
      <c r="H1462" s="15" t="str">
        <f t="shared" si="135"/>
        <v/>
      </c>
      <c r="I1462" s="23" t="str">
        <f t="shared" si="136"/>
        <v/>
      </c>
      <c r="J1462" s="13" t="str">
        <f t="shared" si="137"/>
        <v/>
      </c>
      <c r="K1462" s="24" t="str">
        <f>IF(B1462="","",TRIM(IF(COUNTIF('Registru borderouri'!$B$5:$B$504,B1462)=0,"Borderou inexistent în registru. ","")&amp;IF(AND(D1462&lt;&gt;"",E1462=""),"Cod necunoscut. ","")&amp;IF(N(G1462)&lt;=0,"Lipsește cantitatea. ","")&amp;IF(AND(J1462&lt;&gt;"",COUNTIF('Registru borderouri'!$B$5:$B$504,B1462)&gt;0),IF(J1462&lt;&gt;INDEX('Registru borderouri'!$H$5:$H$504,MATCH(B1462,'Registru borderouri'!$B$5:$B$504,0)),"Produs de alt tip decât borderoul. ",""),"")))</f>
        <v/>
      </c>
    </row>
    <row r="1463" spans="1:11" x14ac:dyDescent="0.2">
      <c r="A1463" s="1" t="str">
        <f t="shared" si="132"/>
        <v/>
      </c>
      <c r="B1463" s="21"/>
      <c r="C1463" s="22" t="str">
        <f>IF(B1463="","",COUNTIF(INDEX($B:$B,5):B1463,B1463))</f>
        <v/>
      </c>
      <c r="D1463" s="21"/>
      <c r="E1463" s="13" t="str">
        <f t="shared" si="133"/>
        <v/>
      </c>
      <c r="F1463" s="22" t="str">
        <f t="shared" si="134"/>
        <v/>
      </c>
      <c r="G1463" s="14"/>
      <c r="H1463" s="15" t="str">
        <f t="shared" si="135"/>
        <v/>
      </c>
      <c r="I1463" s="23" t="str">
        <f t="shared" si="136"/>
        <v/>
      </c>
      <c r="J1463" s="13" t="str">
        <f t="shared" si="137"/>
        <v/>
      </c>
      <c r="K1463" s="24" t="str">
        <f>IF(B1463="","",TRIM(IF(COUNTIF('Registru borderouri'!$B$5:$B$504,B1463)=0,"Borderou inexistent în registru. ","")&amp;IF(AND(D1463&lt;&gt;"",E1463=""),"Cod necunoscut. ","")&amp;IF(N(G1463)&lt;=0,"Lipsește cantitatea. ","")&amp;IF(AND(J1463&lt;&gt;"",COUNTIF('Registru borderouri'!$B$5:$B$504,B1463)&gt;0),IF(J1463&lt;&gt;INDEX('Registru borderouri'!$H$5:$H$504,MATCH(B1463,'Registru borderouri'!$B$5:$B$504,0)),"Produs de alt tip decât borderoul. ",""),"")))</f>
        <v/>
      </c>
    </row>
    <row r="1464" spans="1:11" x14ac:dyDescent="0.2">
      <c r="A1464" s="1" t="str">
        <f t="shared" si="132"/>
        <v/>
      </c>
      <c r="B1464" s="21"/>
      <c r="C1464" s="22" t="str">
        <f>IF(B1464="","",COUNTIF(INDEX($B:$B,5):B1464,B1464))</f>
        <v/>
      </c>
      <c r="D1464" s="21"/>
      <c r="E1464" s="13" t="str">
        <f t="shared" si="133"/>
        <v/>
      </c>
      <c r="F1464" s="22" t="str">
        <f t="shared" si="134"/>
        <v/>
      </c>
      <c r="G1464" s="14"/>
      <c r="H1464" s="15" t="str">
        <f t="shared" si="135"/>
        <v/>
      </c>
      <c r="I1464" s="23" t="str">
        <f t="shared" si="136"/>
        <v/>
      </c>
      <c r="J1464" s="13" t="str">
        <f t="shared" si="137"/>
        <v/>
      </c>
      <c r="K1464" s="24" t="str">
        <f>IF(B1464="","",TRIM(IF(COUNTIF('Registru borderouri'!$B$5:$B$504,B1464)=0,"Borderou inexistent în registru. ","")&amp;IF(AND(D1464&lt;&gt;"",E1464=""),"Cod necunoscut. ","")&amp;IF(N(G1464)&lt;=0,"Lipsește cantitatea. ","")&amp;IF(AND(J1464&lt;&gt;"",COUNTIF('Registru borderouri'!$B$5:$B$504,B1464)&gt;0),IF(J1464&lt;&gt;INDEX('Registru borderouri'!$H$5:$H$504,MATCH(B1464,'Registru borderouri'!$B$5:$B$504,0)),"Produs de alt tip decât borderoul. ",""),"")))</f>
        <v/>
      </c>
    </row>
    <row r="1465" spans="1:11" x14ac:dyDescent="0.2">
      <c r="A1465" s="1" t="str">
        <f t="shared" si="132"/>
        <v/>
      </c>
      <c r="B1465" s="21"/>
      <c r="C1465" s="22" t="str">
        <f>IF(B1465="","",COUNTIF(INDEX($B:$B,5):B1465,B1465))</f>
        <v/>
      </c>
      <c r="D1465" s="21"/>
      <c r="E1465" s="13" t="str">
        <f t="shared" si="133"/>
        <v/>
      </c>
      <c r="F1465" s="22" t="str">
        <f t="shared" si="134"/>
        <v/>
      </c>
      <c r="G1465" s="14"/>
      <c r="H1465" s="15" t="str">
        <f t="shared" si="135"/>
        <v/>
      </c>
      <c r="I1465" s="23" t="str">
        <f t="shared" si="136"/>
        <v/>
      </c>
      <c r="J1465" s="13" t="str">
        <f t="shared" si="137"/>
        <v/>
      </c>
      <c r="K1465" s="24" t="str">
        <f>IF(B1465="","",TRIM(IF(COUNTIF('Registru borderouri'!$B$5:$B$504,B1465)=0,"Borderou inexistent în registru. ","")&amp;IF(AND(D1465&lt;&gt;"",E1465=""),"Cod necunoscut. ","")&amp;IF(N(G1465)&lt;=0,"Lipsește cantitatea. ","")&amp;IF(AND(J1465&lt;&gt;"",COUNTIF('Registru borderouri'!$B$5:$B$504,B1465)&gt;0),IF(J1465&lt;&gt;INDEX('Registru borderouri'!$H$5:$H$504,MATCH(B1465,'Registru borderouri'!$B$5:$B$504,0)),"Produs de alt tip decât borderoul. ",""),"")))</f>
        <v/>
      </c>
    </row>
    <row r="1466" spans="1:11" x14ac:dyDescent="0.2">
      <c r="A1466" s="1" t="str">
        <f t="shared" si="132"/>
        <v/>
      </c>
      <c r="B1466" s="21"/>
      <c r="C1466" s="22" t="str">
        <f>IF(B1466="","",COUNTIF(INDEX($B:$B,5):B1466,B1466))</f>
        <v/>
      </c>
      <c r="D1466" s="21"/>
      <c r="E1466" s="13" t="str">
        <f t="shared" si="133"/>
        <v/>
      </c>
      <c r="F1466" s="22" t="str">
        <f t="shared" si="134"/>
        <v/>
      </c>
      <c r="G1466" s="14"/>
      <c r="H1466" s="15" t="str">
        <f t="shared" si="135"/>
        <v/>
      </c>
      <c r="I1466" s="23" t="str">
        <f t="shared" si="136"/>
        <v/>
      </c>
      <c r="J1466" s="13" t="str">
        <f t="shared" si="137"/>
        <v/>
      </c>
      <c r="K1466" s="24" t="str">
        <f>IF(B1466="","",TRIM(IF(COUNTIF('Registru borderouri'!$B$5:$B$504,B1466)=0,"Borderou inexistent în registru. ","")&amp;IF(AND(D1466&lt;&gt;"",E1466=""),"Cod necunoscut. ","")&amp;IF(N(G1466)&lt;=0,"Lipsește cantitatea. ","")&amp;IF(AND(J1466&lt;&gt;"",COUNTIF('Registru borderouri'!$B$5:$B$504,B1466)&gt;0),IF(J1466&lt;&gt;INDEX('Registru borderouri'!$H$5:$H$504,MATCH(B1466,'Registru borderouri'!$B$5:$B$504,0)),"Produs de alt tip decât borderoul. ",""),"")))</f>
        <v/>
      </c>
    </row>
    <row r="1467" spans="1:11" x14ac:dyDescent="0.2">
      <c r="A1467" s="1" t="str">
        <f t="shared" si="132"/>
        <v/>
      </c>
      <c r="B1467" s="21"/>
      <c r="C1467" s="22" t="str">
        <f>IF(B1467="","",COUNTIF(INDEX($B:$B,5):B1467,B1467))</f>
        <v/>
      </c>
      <c r="D1467" s="21"/>
      <c r="E1467" s="13" t="str">
        <f t="shared" si="133"/>
        <v/>
      </c>
      <c r="F1467" s="22" t="str">
        <f t="shared" si="134"/>
        <v/>
      </c>
      <c r="G1467" s="14"/>
      <c r="H1467" s="15" t="str">
        <f t="shared" si="135"/>
        <v/>
      </c>
      <c r="I1467" s="23" t="str">
        <f t="shared" si="136"/>
        <v/>
      </c>
      <c r="J1467" s="13" t="str">
        <f t="shared" si="137"/>
        <v/>
      </c>
      <c r="K1467" s="24" t="str">
        <f>IF(B1467="","",TRIM(IF(COUNTIF('Registru borderouri'!$B$5:$B$504,B1467)=0,"Borderou inexistent în registru. ","")&amp;IF(AND(D1467&lt;&gt;"",E1467=""),"Cod necunoscut. ","")&amp;IF(N(G1467)&lt;=0,"Lipsește cantitatea. ","")&amp;IF(AND(J1467&lt;&gt;"",COUNTIF('Registru borderouri'!$B$5:$B$504,B1467)&gt;0),IF(J1467&lt;&gt;INDEX('Registru borderouri'!$H$5:$H$504,MATCH(B1467,'Registru borderouri'!$B$5:$B$504,0)),"Produs de alt tip decât borderoul. ",""),"")))</f>
        <v/>
      </c>
    </row>
    <row r="1468" spans="1:11" x14ac:dyDescent="0.2">
      <c r="A1468" s="1" t="str">
        <f t="shared" si="132"/>
        <v/>
      </c>
      <c r="B1468" s="21"/>
      <c r="C1468" s="22" t="str">
        <f>IF(B1468="","",COUNTIF(INDEX($B:$B,5):B1468,B1468))</f>
        <v/>
      </c>
      <c r="D1468" s="21"/>
      <c r="E1468" s="13" t="str">
        <f t="shared" si="133"/>
        <v/>
      </c>
      <c r="F1468" s="22" t="str">
        <f t="shared" si="134"/>
        <v/>
      </c>
      <c r="G1468" s="14"/>
      <c r="H1468" s="15" t="str">
        <f t="shared" si="135"/>
        <v/>
      </c>
      <c r="I1468" s="23" t="str">
        <f t="shared" si="136"/>
        <v/>
      </c>
      <c r="J1468" s="13" t="str">
        <f t="shared" si="137"/>
        <v/>
      </c>
      <c r="K1468" s="24" t="str">
        <f>IF(B1468="","",TRIM(IF(COUNTIF('Registru borderouri'!$B$5:$B$504,B1468)=0,"Borderou inexistent în registru. ","")&amp;IF(AND(D1468&lt;&gt;"",E1468=""),"Cod necunoscut. ","")&amp;IF(N(G1468)&lt;=0,"Lipsește cantitatea. ","")&amp;IF(AND(J1468&lt;&gt;"",COUNTIF('Registru borderouri'!$B$5:$B$504,B1468)&gt;0),IF(J1468&lt;&gt;INDEX('Registru borderouri'!$H$5:$H$504,MATCH(B1468,'Registru borderouri'!$B$5:$B$504,0)),"Produs de alt tip decât borderoul. ",""),"")))</f>
        <v/>
      </c>
    </row>
    <row r="1469" spans="1:11" x14ac:dyDescent="0.2">
      <c r="A1469" s="1" t="str">
        <f t="shared" si="132"/>
        <v/>
      </c>
      <c r="B1469" s="21"/>
      <c r="C1469" s="22" t="str">
        <f>IF(B1469="","",COUNTIF(INDEX($B:$B,5):B1469,B1469))</f>
        <v/>
      </c>
      <c r="D1469" s="21"/>
      <c r="E1469" s="13" t="str">
        <f t="shared" si="133"/>
        <v/>
      </c>
      <c r="F1469" s="22" t="str">
        <f t="shared" si="134"/>
        <v/>
      </c>
      <c r="G1469" s="14"/>
      <c r="H1469" s="15" t="str">
        <f t="shared" si="135"/>
        <v/>
      </c>
      <c r="I1469" s="23" t="str">
        <f t="shared" si="136"/>
        <v/>
      </c>
      <c r="J1469" s="13" t="str">
        <f t="shared" si="137"/>
        <v/>
      </c>
      <c r="K1469" s="24" t="str">
        <f>IF(B1469="","",TRIM(IF(COUNTIF('Registru borderouri'!$B$5:$B$504,B1469)=0,"Borderou inexistent în registru. ","")&amp;IF(AND(D1469&lt;&gt;"",E1469=""),"Cod necunoscut. ","")&amp;IF(N(G1469)&lt;=0,"Lipsește cantitatea. ","")&amp;IF(AND(J1469&lt;&gt;"",COUNTIF('Registru borderouri'!$B$5:$B$504,B1469)&gt;0),IF(J1469&lt;&gt;INDEX('Registru borderouri'!$H$5:$H$504,MATCH(B1469,'Registru borderouri'!$B$5:$B$504,0)),"Produs de alt tip decât borderoul. ",""),"")))</f>
        <v/>
      </c>
    </row>
    <row r="1470" spans="1:11" x14ac:dyDescent="0.2">
      <c r="A1470" s="1" t="str">
        <f t="shared" si="132"/>
        <v/>
      </c>
      <c r="B1470" s="21"/>
      <c r="C1470" s="22" t="str">
        <f>IF(B1470="","",COUNTIF(INDEX($B:$B,5):B1470,B1470))</f>
        <v/>
      </c>
      <c r="D1470" s="21"/>
      <c r="E1470" s="13" t="str">
        <f t="shared" si="133"/>
        <v/>
      </c>
      <c r="F1470" s="22" t="str">
        <f t="shared" si="134"/>
        <v/>
      </c>
      <c r="G1470" s="14"/>
      <c r="H1470" s="15" t="str">
        <f t="shared" si="135"/>
        <v/>
      </c>
      <c r="I1470" s="23" t="str">
        <f t="shared" si="136"/>
        <v/>
      </c>
      <c r="J1470" s="13" t="str">
        <f t="shared" si="137"/>
        <v/>
      </c>
      <c r="K1470" s="24" t="str">
        <f>IF(B1470="","",TRIM(IF(COUNTIF('Registru borderouri'!$B$5:$B$504,B1470)=0,"Borderou inexistent în registru. ","")&amp;IF(AND(D1470&lt;&gt;"",E1470=""),"Cod necunoscut. ","")&amp;IF(N(G1470)&lt;=0,"Lipsește cantitatea. ","")&amp;IF(AND(J1470&lt;&gt;"",COUNTIF('Registru borderouri'!$B$5:$B$504,B1470)&gt;0),IF(J1470&lt;&gt;INDEX('Registru borderouri'!$H$5:$H$504,MATCH(B1470,'Registru borderouri'!$B$5:$B$504,0)),"Produs de alt tip decât borderoul. ",""),"")))</f>
        <v/>
      </c>
    </row>
    <row r="1471" spans="1:11" x14ac:dyDescent="0.2">
      <c r="A1471" s="1" t="str">
        <f t="shared" si="132"/>
        <v/>
      </c>
      <c r="B1471" s="21"/>
      <c r="C1471" s="22" t="str">
        <f>IF(B1471="","",COUNTIF(INDEX($B:$B,5):B1471,B1471))</f>
        <v/>
      </c>
      <c r="D1471" s="21"/>
      <c r="E1471" s="13" t="str">
        <f t="shared" si="133"/>
        <v/>
      </c>
      <c r="F1471" s="22" t="str">
        <f t="shared" si="134"/>
        <v/>
      </c>
      <c r="G1471" s="14"/>
      <c r="H1471" s="15" t="str">
        <f t="shared" si="135"/>
        <v/>
      </c>
      <c r="I1471" s="23" t="str">
        <f t="shared" si="136"/>
        <v/>
      </c>
      <c r="J1471" s="13" t="str">
        <f t="shared" si="137"/>
        <v/>
      </c>
      <c r="K1471" s="24" t="str">
        <f>IF(B1471="","",TRIM(IF(COUNTIF('Registru borderouri'!$B$5:$B$504,B1471)=0,"Borderou inexistent în registru. ","")&amp;IF(AND(D1471&lt;&gt;"",E1471=""),"Cod necunoscut. ","")&amp;IF(N(G1471)&lt;=0,"Lipsește cantitatea. ","")&amp;IF(AND(J1471&lt;&gt;"",COUNTIF('Registru borderouri'!$B$5:$B$504,B1471)&gt;0),IF(J1471&lt;&gt;INDEX('Registru borderouri'!$H$5:$H$504,MATCH(B1471,'Registru borderouri'!$B$5:$B$504,0)),"Produs de alt tip decât borderoul. ",""),"")))</f>
        <v/>
      </c>
    </row>
    <row r="1472" spans="1:11" x14ac:dyDescent="0.2">
      <c r="A1472" s="1" t="str">
        <f t="shared" si="132"/>
        <v/>
      </c>
      <c r="B1472" s="21"/>
      <c r="C1472" s="22" t="str">
        <f>IF(B1472="","",COUNTIF(INDEX($B:$B,5):B1472,B1472))</f>
        <v/>
      </c>
      <c r="D1472" s="21"/>
      <c r="E1472" s="13" t="str">
        <f t="shared" si="133"/>
        <v/>
      </c>
      <c r="F1472" s="22" t="str">
        <f t="shared" si="134"/>
        <v/>
      </c>
      <c r="G1472" s="14"/>
      <c r="H1472" s="15" t="str">
        <f t="shared" si="135"/>
        <v/>
      </c>
      <c r="I1472" s="23" t="str">
        <f t="shared" si="136"/>
        <v/>
      </c>
      <c r="J1472" s="13" t="str">
        <f t="shared" si="137"/>
        <v/>
      </c>
      <c r="K1472" s="24" t="str">
        <f>IF(B1472="","",TRIM(IF(COUNTIF('Registru borderouri'!$B$5:$B$504,B1472)=0,"Borderou inexistent în registru. ","")&amp;IF(AND(D1472&lt;&gt;"",E1472=""),"Cod necunoscut. ","")&amp;IF(N(G1472)&lt;=0,"Lipsește cantitatea. ","")&amp;IF(AND(J1472&lt;&gt;"",COUNTIF('Registru borderouri'!$B$5:$B$504,B1472)&gt;0),IF(J1472&lt;&gt;INDEX('Registru borderouri'!$H$5:$H$504,MATCH(B1472,'Registru borderouri'!$B$5:$B$504,0)),"Produs de alt tip decât borderoul. ",""),"")))</f>
        <v/>
      </c>
    </row>
    <row r="1473" spans="1:11" x14ac:dyDescent="0.2">
      <c r="A1473" s="1" t="str">
        <f t="shared" si="132"/>
        <v/>
      </c>
      <c r="B1473" s="21"/>
      <c r="C1473" s="22" t="str">
        <f>IF(B1473="","",COUNTIF(INDEX($B:$B,5):B1473,B1473))</f>
        <v/>
      </c>
      <c r="D1473" s="21"/>
      <c r="E1473" s="13" t="str">
        <f t="shared" si="133"/>
        <v/>
      </c>
      <c r="F1473" s="22" t="str">
        <f t="shared" si="134"/>
        <v/>
      </c>
      <c r="G1473" s="14"/>
      <c r="H1473" s="15" t="str">
        <f t="shared" si="135"/>
        <v/>
      </c>
      <c r="I1473" s="23" t="str">
        <f t="shared" si="136"/>
        <v/>
      </c>
      <c r="J1473" s="13" t="str">
        <f t="shared" si="137"/>
        <v/>
      </c>
      <c r="K1473" s="24" t="str">
        <f>IF(B1473="","",TRIM(IF(COUNTIF('Registru borderouri'!$B$5:$B$504,B1473)=0,"Borderou inexistent în registru. ","")&amp;IF(AND(D1473&lt;&gt;"",E1473=""),"Cod necunoscut. ","")&amp;IF(N(G1473)&lt;=0,"Lipsește cantitatea. ","")&amp;IF(AND(J1473&lt;&gt;"",COUNTIF('Registru borderouri'!$B$5:$B$504,B1473)&gt;0),IF(J1473&lt;&gt;INDEX('Registru borderouri'!$H$5:$H$504,MATCH(B1473,'Registru borderouri'!$B$5:$B$504,0)),"Produs de alt tip decât borderoul. ",""),"")))</f>
        <v/>
      </c>
    </row>
    <row r="1474" spans="1:11" x14ac:dyDescent="0.2">
      <c r="A1474" s="1" t="str">
        <f t="shared" si="132"/>
        <v/>
      </c>
      <c r="B1474" s="21"/>
      <c r="C1474" s="22" t="str">
        <f>IF(B1474="","",COUNTIF(INDEX($B:$B,5):B1474,B1474))</f>
        <v/>
      </c>
      <c r="D1474" s="21"/>
      <c r="E1474" s="13" t="str">
        <f t="shared" si="133"/>
        <v/>
      </c>
      <c r="F1474" s="22" t="str">
        <f t="shared" si="134"/>
        <v/>
      </c>
      <c r="G1474" s="14"/>
      <c r="H1474" s="15" t="str">
        <f t="shared" si="135"/>
        <v/>
      </c>
      <c r="I1474" s="23" t="str">
        <f t="shared" si="136"/>
        <v/>
      </c>
      <c r="J1474" s="13" t="str">
        <f t="shared" si="137"/>
        <v/>
      </c>
      <c r="K1474" s="24" t="str">
        <f>IF(B1474="","",TRIM(IF(COUNTIF('Registru borderouri'!$B$5:$B$504,B1474)=0,"Borderou inexistent în registru. ","")&amp;IF(AND(D1474&lt;&gt;"",E1474=""),"Cod necunoscut. ","")&amp;IF(N(G1474)&lt;=0,"Lipsește cantitatea. ","")&amp;IF(AND(J1474&lt;&gt;"",COUNTIF('Registru borderouri'!$B$5:$B$504,B1474)&gt;0),IF(J1474&lt;&gt;INDEX('Registru borderouri'!$H$5:$H$504,MATCH(B1474,'Registru borderouri'!$B$5:$B$504,0)),"Produs de alt tip decât borderoul. ",""),"")))</f>
        <v/>
      </c>
    </row>
    <row r="1475" spans="1:11" x14ac:dyDescent="0.2">
      <c r="A1475" s="1" t="str">
        <f t="shared" si="132"/>
        <v/>
      </c>
      <c r="B1475" s="21"/>
      <c r="C1475" s="22" t="str">
        <f>IF(B1475="","",COUNTIF(INDEX($B:$B,5):B1475,B1475))</f>
        <v/>
      </c>
      <c r="D1475" s="21"/>
      <c r="E1475" s="13" t="str">
        <f t="shared" si="133"/>
        <v/>
      </c>
      <c r="F1475" s="22" t="str">
        <f t="shared" si="134"/>
        <v/>
      </c>
      <c r="G1475" s="14"/>
      <c r="H1475" s="15" t="str">
        <f t="shared" si="135"/>
        <v/>
      </c>
      <c r="I1475" s="23" t="str">
        <f t="shared" si="136"/>
        <v/>
      </c>
      <c r="J1475" s="13" t="str">
        <f t="shared" si="137"/>
        <v/>
      </c>
      <c r="K1475" s="24" t="str">
        <f>IF(B1475="","",TRIM(IF(COUNTIF('Registru borderouri'!$B$5:$B$504,B1475)=0,"Borderou inexistent în registru. ","")&amp;IF(AND(D1475&lt;&gt;"",E1475=""),"Cod necunoscut. ","")&amp;IF(N(G1475)&lt;=0,"Lipsește cantitatea. ","")&amp;IF(AND(J1475&lt;&gt;"",COUNTIF('Registru borderouri'!$B$5:$B$504,B1475)&gt;0),IF(J1475&lt;&gt;INDEX('Registru borderouri'!$H$5:$H$504,MATCH(B1475,'Registru borderouri'!$B$5:$B$504,0)),"Produs de alt tip decât borderoul. ",""),"")))</f>
        <v/>
      </c>
    </row>
    <row r="1476" spans="1:11" x14ac:dyDescent="0.2">
      <c r="A1476" s="1" t="str">
        <f t="shared" si="132"/>
        <v/>
      </c>
      <c r="B1476" s="21"/>
      <c r="C1476" s="22" t="str">
        <f>IF(B1476="","",COUNTIF(INDEX($B:$B,5):B1476,B1476))</f>
        <v/>
      </c>
      <c r="D1476" s="21"/>
      <c r="E1476" s="13" t="str">
        <f t="shared" si="133"/>
        <v/>
      </c>
      <c r="F1476" s="22" t="str">
        <f t="shared" si="134"/>
        <v/>
      </c>
      <c r="G1476" s="14"/>
      <c r="H1476" s="15" t="str">
        <f t="shared" si="135"/>
        <v/>
      </c>
      <c r="I1476" s="23" t="str">
        <f t="shared" si="136"/>
        <v/>
      </c>
      <c r="J1476" s="13" t="str">
        <f t="shared" si="137"/>
        <v/>
      </c>
      <c r="K1476" s="24" t="str">
        <f>IF(B1476="","",TRIM(IF(COUNTIF('Registru borderouri'!$B$5:$B$504,B1476)=0,"Borderou inexistent în registru. ","")&amp;IF(AND(D1476&lt;&gt;"",E1476=""),"Cod necunoscut. ","")&amp;IF(N(G1476)&lt;=0,"Lipsește cantitatea. ","")&amp;IF(AND(J1476&lt;&gt;"",COUNTIF('Registru borderouri'!$B$5:$B$504,B1476)&gt;0),IF(J1476&lt;&gt;INDEX('Registru borderouri'!$H$5:$H$504,MATCH(B1476,'Registru borderouri'!$B$5:$B$504,0)),"Produs de alt tip decât borderoul. ",""),"")))</f>
        <v/>
      </c>
    </row>
    <row r="1477" spans="1:11" x14ac:dyDescent="0.2">
      <c r="A1477" s="1" t="str">
        <f t="shared" ref="A1477:A1540" si="138">IF(B1477="","",B1477&amp;"|"&amp;C1477)</f>
        <v/>
      </c>
      <c r="B1477" s="21"/>
      <c r="C1477" s="22" t="str">
        <f>IF(B1477="","",COUNTIF(INDEX($B:$B,5):B1477,B1477))</f>
        <v/>
      </c>
      <c r="D1477" s="21"/>
      <c r="E1477" s="13" t="str">
        <f t="shared" ref="E1477:E1540" si="139">IF(D1477="","",IFERROR(VLOOKUP(D1477,Catalog,2,FALSE),""))</f>
        <v/>
      </c>
      <c r="F1477" s="22" t="str">
        <f t="shared" ref="F1477:F1540" si="140">IF(D1477="","",IFERROR(VLOOKUP(D1477,Catalog,3,FALSE),""))</f>
        <v/>
      </c>
      <c r="G1477" s="14"/>
      <c r="H1477" s="15" t="str">
        <f t="shared" ref="H1477:H1540" si="141">IF(D1477="","",IFERROR(VLOOKUP(D1477,Catalog,4,FALSE),""))</f>
        <v/>
      </c>
      <c r="I1477" s="23" t="str">
        <f t="shared" ref="I1477:I1540" si="142">IF(OR(N(G1477)=0,N(H1477)=0),"",ROUND(G1477*H1477,2))</f>
        <v/>
      </c>
      <c r="J1477" s="13" t="str">
        <f t="shared" ref="J1477:J1540" si="143">IF(D1477="","",IFERROR(VLOOKUP(D1477,Catalog,5,FALSE),""))</f>
        <v/>
      </c>
      <c r="K1477" s="24" t="str">
        <f>IF(B1477="","",TRIM(IF(COUNTIF('Registru borderouri'!$B$5:$B$504,B1477)=0,"Borderou inexistent în registru. ","")&amp;IF(AND(D1477&lt;&gt;"",E1477=""),"Cod necunoscut. ","")&amp;IF(N(G1477)&lt;=0,"Lipsește cantitatea. ","")&amp;IF(AND(J1477&lt;&gt;"",COUNTIF('Registru borderouri'!$B$5:$B$504,B1477)&gt;0),IF(J1477&lt;&gt;INDEX('Registru borderouri'!$H$5:$H$504,MATCH(B1477,'Registru borderouri'!$B$5:$B$504,0)),"Produs de alt tip decât borderoul. ",""),"")))</f>
        <v/>
      </c>
    </row>
    <row r="1478" spans="1:11" x14ac:dyDescent="0.2">
      <c r="A1478" s="1" t="str">
        <f t="shared" si="138"/>
        <v/>
      </c>
      <c r="B1478" s="21"/>
      <c r="C1478" s="22" t="str">
        <f>IF(B1478="","",COUNTIF(INDEX($B:$B,5):B1478,B1478))</f>
        <v/>
      </c>
      <c r="D1478" s="21"/>
      <c r="E1478" s="13" t="str">
        <f t="shared" si="139"/>
        <v/>
      </c>
      <c r="F1478" s="22" t="str">
        <f t="shared" si="140"/>
        <v/>
      </c>
      <c r="G1478" s="14"/>
      <c r="H1478" s="15" t="str">
        <f t="shared" si="141"/>
        <v/>
      </c>
      <c r="I1478" s="23" t="str">
        <f t="shared" si="142"/>
        <v/>
      </c>
      <c r="J1478" s="13" t="str">
        <f t="shared" si="143"/>
        <v/>
      </c>
      <c r="K1478" s="24" t="str">
        <f>IF(B1478="","",TRIM(IF(COUNTIF('Registru borderouri'!$B$5:$B$504,B1478)=0,"Borderou inexistent în registru. ","")&amp;IF(AND(D1478&lt;&gt;"",E1478=""),"Cod necunoscut. ","")&amp;IF(N(G1478)&lt;=0,"Lipsește cantitatea. ","")&amp;IF(AND(J1478&lt;&gt;"",COUNTIF('Registru borderouri'!$B$5:$B$504,B1478)&gt;0),IF(J1478&lt;&gt;INDEX('Registru borderouri'!$H$5:$H$504,MATCH(B1478,'Registru borderouri'!$B$5:$B$504,0)),"Produs de alt tip decât borderoul. ",""),"")))</f>
        <v/>
      </c>
    </row>
    <row r="1479" spans="1:11" x14ac:dyDescent="0.2">
      <c r="A1479" s="1" t="str">
        <f t="shared" si="138"/>
        <v/>
      </c>
      <c r="B1479" s="21"/>
      <c r="C1479" s="22" t="str">
        <f>IF(B1479="","",COUNTIF(INDEX($B:$B,5):B1479,B1479))</f>
        <v/>
      </c>
      <c r="D1479" s="21"/>
      <c r="E1479" s="13" t="str">
        <f t="shared" si="139"/>
        <v/>
      </c>
      <c r="F1479" s="22" t="str">
        <f t="shared" si="140"/>
        <v/>
      </c>
      <c r="G1479" s="14"/>
      <c r="H1479" s="15" t="str">
        <f t="shared" si="141"/>
        <v/>
      </c>
      <c r="I1479" s="23" t="str">
        <f t="shared" si="142"/>
        <v/>
      </c>
      <c r="J1479" s="13" t="str">
        <f t="shared" si="143"/>
        <v/>
      </c>
      <c r="K1479" s="24" t="str">
        <f>IF(B1479="","",TRIM(IF(COUNTIF('Registru borderouri'!$B$5:$B$504,B1479)=0,"Borderou inexistent în registru. ","")&amp;IF(AND(D1479&lt;&gt;"",E1479=""),"Cod necunoscut. ","")&amp;IF(N(G1479)&lt;=0,"Lipsește cantitatea. ","")&amp;IF(AND(J1479&lt;&gt;"",COUNTIF('Registru borderouri'!$B$5:$B$504,B1479)&gt;0),IF(J1479&lt;&gt;INDEX('Registru borderouri'!$H$5:$H$504,MATCH(B1479,'Registru borderouri'!$B$5:$B$504,0)),"Produs de alt tip decât borderoul. ",""),"")))</f>
        <v/>
      </c>
    </row>
    <row r="1480" spans="1:11" x14ac:dyDescent="0.2">
      <c r="A1480" s="1" t="str">
        <f t="shared" si="138"/>
        <v/>
      </c>
      <c r="B1480" s="21"/>
      <c r="C1480" s="22" t="str">
        <f>IF(B1480="","",COUNTIF(INDEX($B:$B,5):B1480,B1480))</f>
        <v/>
      </c>
      <c r="D1480" s="21"/>
      <c r="E1480" s="13" t="str">
        <f t="shared" si="139"/>
        <v/>
      </c>
      <c r="F1480" s="22" t="str">
        <f t="shared" si="140"/>
        <v/>
      </c>
      <c r="G1480" s="14"/>
      <c r="H1480" s="15" t="str">
        <f t="shared" si="141"/>
        <v/>
      </c>
      <c r="I1480" s="23" t="str">
        <f t="shared" si="142"/>
        <v/>
      </c>
      <c r="J1480" s="13" t="str">
        <f t="shared" si="143"/>
        <v/>
      </c>
      <c r="K1480" s="24" t="str">
        <f>IF(B1480="","",TRIM(IF(COUNTIF('Registru borderouri'!$B$5:$B$504,B1480)=0,"Borderou inexistent în registru. ","")&amp;IF(AND(D1480&lt;&gt;"",E1480=""),"Cod necunoscut. ","")&amp;IF(N(G1480)&lt;=0,"Lipsește cantitatea. ","")&amp;IF(AND(J1480&lt;&gt;"",COUNTIF('Registru borderouri'!$B$5:$B$504,B1480)&gt;0),IF(J1480&lt;&gt;INDEX('Registru borderouri'!$H$5:$H$504,MATCH(B1480,'Registru borderouri'!$B$5:$B$504,0)),"Produs de alt tip decât borderoul. ",""),"")))</f>
        <v/>
      </c>
    </row>
    <row r="1481" spans="1:11" x14ac:dyDescent="0.2">
      <c r="A1481" s="1" t="str">
        <f t="shared" si="138"/>
        <v/>
      </c>
      <c r="B1481" s="21"/>
      <c r="C1481" s="22" t="str">
        <f>IF(B1481="","",COUNTIF(INDEX($B:$B,5):B1481,B1481))</f>
        <v/>
      </c>
      <c r="D1481" s="21"/>
      <c r="E1481" s="13" t="str">
        <f t="shared" si="139"/>
        <v/>
      </c>
      <c r="F1481" s="22" t="str">
        <f t="shared" si="140"/>
        <v/>
      </c>
      <c r="G1481" s="14"/>
      <c r="H1481" s="15" t="str">
        <f t="shared" si="141"/>
        <v/>
      </c>
      <c r="I1481" s="23" t="str">
        <f t="shared" si="142"/>
        <v/>
      </c>
      <c r="J1481" s="13" t="str">
        <f t="shared" si="143"/>
        <v/>
      </c>
      <c r="K1481" s="24" t="str">
        <f>IF(B1481="","",TRIM(IF(COUNTIF('Registru borderouri'!$B$5:$B$504,B1481)=0,"Borderou inexistent în registru. ","")&amp;IF(AND(D1481&lt;&gt;"",E1481=""),"Cod necunoscut. ","")&amp;IF(N(G1481)&lt;=0,"Lipsește cantitatea. ","")&amp;IF(AND(J1481&lt;&gt;"",COUNTIF('Registru borderouri'!$B$5:$B$504,B1481)&gt;0),IF(J1481&lt;&gt;INDEX('Registru borderouri'!$H$5:$H$504,MATCH(B1481,'Registru borderouri'!$B$5:$B$504,0)),"Produs de alt tip decât borderoul. ",""),"")))</f>
        <v/>
      </c>
    </row>
    <row r="1482" spans="1:11" x14ac:dyDescent="0.2">
      <c r="A1482" s="1" t="str">
        <f t="shared" si="138"/>
        <v/>
      </c>
      <c r="B1482" s="21"/>
      <c r="C1482" s="22" t="str">
        <f>IF(B1482="","",COUNTIF(INDEX($B:$B,5):B1482,B1482))</f>
        <v/>
      </c>
      <c r="D1482" s="21"/>
      <c r="E1482" s="13" t="str">
        <f t="shared" si="139"/>
        <v/>
      </c>
      <c r="F1482" s="22" t="str">
        <f t="shared" si="140"/>
        <v/>
      </c>
      <c r="G1482" s="14"/>
      <c r="H1482" s="15" t="str">
        <f t="shared" si="141"/>
        <v/>
      </c>
      <c r="I1482" s="23" t="str">
        <f t="shared" si="142"/>
        <v/>
      </c>
      <c r="J1482" s="13" t="str">
        <f t="shared" si="143"/>
        <v/>
      </c>
      <c r="K1482" s="24" t="str">
        <f>IF(B1482="","",TRIM(IF(COUNTIF('Registru borderouri'!$B$5:$B$504,B1482)=0,"Borderou inexistent în registru. ","")&amp;IF(AND(D1482&lt;&gt;"",E1482=""),"Cod necunoscut. ","")&amp;IF(N(G1482)&lt;=0,"Lipsește cantitatea. ","")&amp;IF(AND(J1482&lt;&gt;"",COUNTIF('Registru borderouri'!$B$5:$B$504,B1482)&gt;0),IF(J1482&lt;&gt;INDEX('Registru borderouri'!$H$5:$H$504,MATCH(B1482,'Registru borderouri'!$B$5:$B$504,0)),"Produs de alt tip decât borderoul. ",""),"")))</f>
        <v/>
      </c>
    </row>
    <row r="1483" spans="1:11" x14ac:dyDescent="0.2">
      <c r="A1483" s="1" t="str">
        <f t="shared" si="138"/>
        <v/>
      </c>
      <c r="B1483" s="21"/>
      <c r="C1483" s="22" t="str">
        <f>IF(B1483="","",COUNTIF(INDEX($B:$B,5):B1483,B1483))</f>
        <v/>
      </c>
      <c r="D1483" s="21"/>
      <c r="E1483" s="13" t="str">
        <f t="shared" si="139"/>
        <v/>
      </c>
      <c r="F1483" s="22" t="str">
        <f t="shared" si="140"/>
        <v/>
      </c>
      <c r="G1483" s="14"/>
      <c r="H1483" s="15" t="str">
        <f t="shared" si="141"/>
        <v/>
      </c>
      <c r="I1483" s="23" t="str">
        <f t="shared" si="142"/>
        <v/>
      </c>
      <c r="J1483" s="13" t="str">
        <f t="shared" si="143"/>
        <v/>
      </c>
      <c r="K1483" s="24" t="str">
        <f>IF(B1483="","",TRIM(IF(COUNTIF('Registru borderouri'!$B$5:$B$504,B1483)=0,"Borderou inexistent în registru. ","")&amp;IF(AND(D1483&lt;&gt;"",E1483=""),"Cod necunoscut. ","")&amp;IF(N(G1483)&lt;=0,"Lipsește cantitatea. ","")&amp;IF(AND(J1483&lt;&gt;"",COUNTIF('Registru borderouri'!$B$5:$B$504,B1483)&gt;0),IF(J1483&lt;&gt;INDEX('Registru borderouri'!$H$5:$H$504,MATCH(B1483,'Registru borderouri'!$B$5:$B$504,0)),"Produs de alt tip decât borderoul. ",""),"")))</f>
        <v/>
      </c>
    </row>
    <row r="1484" spans="1:11" x14ac:dyDescent="0.2">
      <c r="A1484" s="1" t="str">
        <f t="shared" si="138"/>
        <v/>
      </c>
      <c r="B1484" s="21"/>
      <c r="C1484" s="22" t="str">
        <f>IF(B1484="","",COUNTIF(INDEX($B:$B,5):B1484,B1484))</f>
        <v/>
      </c>
      <c r="D1484" s="21"/>
      <c r="E1484" s="13" t="str">
        <f t="shared" si="139"/>
        <v/>
      </c>
      <c r="F1484" s="22" t="str">
        <f t="shared" si="140"/>
        <v/>
      </c>
      <c r="G1484" s="14"/>
      <c r="H1484" s="15" t="str">
        <f t="shared" si="141"/>
        <v/>
      </c>
      <c r="I1484" s="23" t="str">
        <f t="shared" si="142"/>
        <v/>
      </c>
      <c r="J1484" s="13" t="str">
        <f t="shared" si="143"/>
        <v/>
      </c>
      <c r="K1484" s="24" t="str">
        <f>IF(B1484="","",TRIM(IF(COUNTIF('Registru borderouri'!$B$5:$B$504,B1484)=0,"Borderou inexistent în registru. ","")&amp;IF(AND(D1484&lt;&gt;"",E1484=""),"Cod necunoscut. ","")&amp;IF(N(G1484)&lt;=0,"Lipsește cantitatea. ","")&amp;IF(AND(J1484&lt;&gt;"",COUNTIF('Registru borderouri'!$B$5:$B$504,B1484)&gt;0),IF(J1484&lt;&gt;INDEX('Registru borderouri'!$H$5:$H$504,MATCH(B1484,'Registru borderouri'!$B$5:$B$504,0)),"Produs de alt tip decât borderoul. ",""),"")))</f>
        <v/>
      </c>
    </row>
    <row r="1485" spans="1:11" x14ac:dyDescent="0.2">
      <c r="A1485" s="1" t="str">
        <f t="shared" si="138"/>
        <v/>
      </c>
      <c r="B1485" s="21"/>
      <c r="C1485" s="22" t="str">
        <f>IF(B1485="","",COUNTIF(INDEX($B:$B,5):B1485,B1485))</f>
        <v/>
      </c>
      <c r="D1485" s="21"/>
      <c r="E1485" s="13" t="str">
        <f t="shared" si="139"/>
        <v/>
      </c>
      <c r="F1485" s="22" t="str">
        <f t="shared" si="140"/>
        <v/>
      </c>
      <c r="G1485" s="14"/>
      <c r="H1485" s="15" t="str">
        <f t="shared" si="141"/>
        <v/>
      </c>
      <c r="I1485" s="23" t="str">
        <f t="shared" si="142"/>
        <v/>
      </c>
      <c r="J1485" s="13" t="str">
        <f t="shared" si="143"/>
        <v/>
      </c>
      <c r="K1485" s="24" t="str">
        <f>IF(B1485="","",TRIM(IF(COUNTIF('Registru borderouri'!$B$5:$B$504,B1485)=0,"Borderou inexistent în registru. ","")&amp;IF(AND(D1485&lt;&gt;"",E1485=""),"Cod necunoscut. ","")&amp;IF(N(G1485)&lt;=0,"Lipsește cantitatea. ","")&amp;IF(AND(J1485&lt;&gt;"",COUNTIF('Registru borderouri'!$B$5:$B$504,B1485)&gt;0),IF(J1485&lt;&gt;INDEX('Registru borderouri'!$H$5:$H$504,MATCH(B1485,'Registru borderouri'!$B$5:$B$504,0)),"Produs de alt tip decât borderoul. ",""),"")))</f>
        <v/>
      </c>
    </row>
    <row r="1486" spans="1:11" x14ac:dyDescent="0.2">
      <c r="A1486" s="1" t="str">
        <f t="shared" si="138"/>
        <v/>
      </c>
      <c r="B1486" s="21"/>
      <c r="C1486" s="22" t="str">
        <f>IF(B1486="","",COUNTIF(INDEX($B:$B,5):B1486,B1486))</f>
        <v/>
      </c>
      <c r="D1486" s="21"/>
      <c r="E1486" s="13" t="str">
        <f t="shared" si="139"/>
        <v/>
      </c>
      <c r="F1486" s="22" t="str">
        <f t="shared" si="140"/>
        <v/>
      </c>
      <c r="G1486" s="14"/>
      <c r="H1486" s="15" t="str">
        <f t="shared" si="141"/>
        <v/>
      </c>
      <c r="I1486" s="23" t="str">
        <f t="shared" si="142"/>
        <v/>
      </c>
      <c r="J1486" s="13" t="str">
        <f t="shared" si="143"/>
        <v/>
      </c>
      <c r="K1486" s="24" t="str">
        <f>IF(B1486="","",TRIM(IF(COUNTIF('Registru borderouri'!$B$5:$B$504,B1486)=0,"Borderou inexistent în registru. ","")&amp;IF(AND(D1486&lt;&gt;"",E1486=""),"Cod necunoscut. ","")&amp;IF(N(G1486)&lt;=0,"Lipsește cantitatea. ","")&amp;IF(AND(J1486&lt;&gt;"",COUNTIF('Registru borderouri'!$B$5:$B$504,B1486)&gt;0),IF(J1486&lt;&gt;INDEX('Registru borderouri'!$H$5:$H$504,MATCH(B1486,'Registru borderouri'!$B$5:$B$504,0)),"Produs de alt tip decât borderoul. ",""),"")))</f>
        <v/>
      </c>
    </row>
    <row r="1487" spans="1:11" x14ac:dyDescent="0.2">
      <c r="A1487" s="1" t="str">
        <f t="shared" si="138"/>
        <v/>
      </c>
      <c r="B1487" s="21"/>
      <c r="C1487" s="22" t="str">
        <f>IF(B1487="","",COUNTIF(INDEX($B:$B,5):B1487,B1487))</f>
        <v/>
      </c>
      <c r="D1487" s="21"/>
      <c r="E1487" s="13" t="str">
        <f t="shared" si="139"/>
        <v/>
      </c>
      <c r="F1487" s="22" t="str">
        <f t="shared" si="140"/>
        <v/>
      </c>
      <c r="G1487" s="14"/>
      <c r="H1487" s="15" t="str">
        <f t="shared" si="141"/>
        <v/>
      </c>
      <c r="I1487" s="23" t="str">
        <f t="shared" si="142"/>
        <v/>
      </c>
      <c r="J1487" s="13" t="str">
        <f t="shared" si="143"/>
        <v/>
      </c>
      <c r="K1487" s="24" t="str">
        <f>IF(B1487="","",TRIM(IF(COUNTIF('Registru borderouri'!$B$5:$B$504,B1487)=0,"Borderou inexistent în registru. ","")&amp;IF(AND(D1487&lt;&gt;"",E1487=""),"Cod necunoscut. ","")&amp;IF(N(G1487)&lt;=0,"Lipsește cantitatea. ","")&amp;IF(AND(J1487&lt;&gt;"",COUNTIF('Registru borderouri'!$B$5:$B$504,B1487)&gt;0),IF(J1487&lt;&gt;INDEX('Registru borderouri'!$H$5:$H$504,MATCH(B1487,'Registru borderouri'!$B$5:$B$504,0)),"Produs de alt tip decât borderoul. ",""),"")))</f>
        <v/>
      </c>
    </row>
    <row r="1488" spans="1:11" x14ac:dyDescent="0.2">
      <c r="A1488" s="1" t="str">
        <f t="shared" si="138"/>
        <v/>
      </c>
      <c r="B1488" s="21"/>
      <c r="C1488" s="22" t="str">
        <f>IF(B1488="","",COUNTIF(INDEX($B:$B,5):B1488,B1488))</f>
        <v/>
      </c>
      <c r="D1488" s="21"/>
      <c r="E1488" s="13" t="str">
        <f t="shared" si="139"/>
        <v/>
      </c>
      <c r="F1488" s="22" t="str">
        <f t="shared" si="140"/>
        <v/>
      </c>
      <c r="G1488" s="14"/>
      <c r="H1488" s="15" t="str">
        <f t="shared" si="141"/>
        <v/>
      </c>
      <c r="I1488" s="23" t="str">
        <f t="shared" si="142"/>
        <v/>
      </c>
      <c r="J1488" s="13" t="str">
        <f t="shared" si="143"/>
        <v/>
      </c>
      <c r="K1488" s="24" t="str">
        <f>IF(B1488="","",TRIM(IF(COUNTIF('Registru borderouri'!$B$5:$B$504,B1488)=0,"Borderou inexistent în registru. ","")&amp;IF(AND(D1488&lt;&gt;"",E1488=""),"Cod necunoscut. ","")&amp;IF(N(G1488)&lt;=0,"Lipsește cantitatea. ","")&amp;IF(AND(J1488&lt;&gt;"",COUNTIF('Registru borderouri'!$B$5:$B$504,B1488)&gt;0),IF(J1488&lt;&gt;INDEX('Registru borderouri'!$H$5:$H$504,MATCH(B1488,'Registru borderouri'!$B$5:$B$504,0)),"Produs de alt tip decât borderoul. ",""),"")))</f>
        <v/>
      </c>
    </row>
    <row r="1489" spans="1:11" x14ac:dyDescent="0.2">
      <c r="A1489" s="1" t="str">
        <f t="shared" si="138"/>
        <v/>
      </c>
      <c r="B1489" s="21"/>
      <c r="C1489" s="22" t="str">
        <f>IF(B1489="","",COUNTIF(INDEX($B:$B,5):B1489,B1489))</f>
        <v/>
      </c>
      <c r="D1489" s="21"/>
      <c r="E1489" s="13" t="str">
        <f t="shared" si="139"/>
        <v/>
      </c>
      <c r="F1489" s="22" t="str">
        <f t="shared" si="140"/>
        <v/>
      </c>
      <c r="G1489" s="14"/>
      <c r="H1489" s="15" t="str">
        <f t="shared" si="141"/>
        <v/>
      </c>
      <c r="I1489" s="23" t="str">
        <f t="shared" si="142"/>
        <v/>
      </c>
      <c r="J1489" s="13" t="str">
        <f t="shared" si="143"/>
        <v/>
      </c>
      <c r="K1489" s="24" t="str">
        <f>IF(B1489="","",TRIM(IF(COUNTIF('Registru borderouri'!$B$5:$B$504,B1489)=0,"Borderou inexistent în registru. ","")&amp;IF(AND(D1489&lt;&gt;"",E1489=""),"Cod necunoscut. ","")&amp;IF(N(G1489)&lt;=0,"Lipsește cantitatea. ","")&amp;IF(AND(J1489&lt;&gt;"",COUNTIF('Registru borderouri'!$B$5:$B$504,B1489)&gt;0),IF(J1489&lt;&gt;INDEX('Registru borderouri'!$H$5:$H$504,MATCH(B1489,'Registru borderouri'!$B$5:$B$504,0)),"Produs de alt tip decât borderoul. ",""),"")))</f>
        <v/>
      </c>
    </row>
    <row r="1490" spans="1:11" x14ac:dyDescent="0.2">
      <c r="A1490" s="1" t="str">
        <f t="shared" si="138"/>
        <v/>
      </c>
      <c r="B1490" s="21"/>
      <c r="C1490" s="22" t="str">
        <f>IF(B1490="","",COUNTIF(INDEX($B:$B,5):B1490,B1490))</f>
        <v/>
      </c>
      <c r="D1490" s="21"/>
      <c r="E1490" s="13" t="str">
        <f t="shared" si="139"/>
        <v/>
      </c>
      <c r="F1490" s="22" t="str">
        <f t="shared" si="140"/>
        <v/>
      </c>
      <c r="G1490" s="14"/>
      <c r="H1490" s="15" t="str">
        <f t="shared" si="141"/>
        <v/>
      </c>
      <c r="I1490" s="23" t="str">
        <f t="shared" si="142"/>
        <v/>
      </c>
      <c r="J1490" s="13" t="str">
        <f t="shared" si="143"/>
        <v/>
      </c>
      <c r="K1490" s="24" t="str">
        <f>IF(B1490="","",TRIM(IF(COUNTIF('Registru borderouri'!$B$5:$B$504,B1490)=0,"Borderou inexistent în registru. ","")&amp;IF(AND(D1490&lt;&gt;"",E1490=""),"Cod necunoscut. ","")&amp;IF(N(G1490)&lt;=0,"Lipsește cantitatea. ","")&amp;IF(AND(J1490&lt;&gt;"",COUNTIF('Registru borderouri'!$B$5:$B$504,B1490)&gt;0),IF(J1490&lt;&gt;INDEX('Registru borderouri'!$H$5:$H$504,MATCH(B1490,'Registru borderouri'!$B$5:$B$504,0)),"Produs de alt tip decât borderoul. ",""),"")))</f>
        <v/>
      </c>
    </row>
    <row r="1491" spans="1:11" x14ac:dyDescent="0.2">
      <c r="A1491" s="1" t="str">
        <f t="shared" si="138"/>
        <v/>
      </c>
      <c r="B1491" s="21"/>
      <c r="C1491" s="22" t="str">
        <f>IF(B1491="","",COUNTIF(INDEX($B:$B,5):B1491,B1491))</f>
        <v/>
      </c>
      <c r="D1491" s="21"/>
      <c r="E1491" s="13" t="str">
        <f t="shared" si="139"/>
        <v/>
      </c>
      <c r="F1491" s="22" t="str">
        <f t="shared" si="140"/>
        <v/>
      </c>
      <c r="G1491" s="14"/>
      <c r="H1491" s="15" t="str">
        <f t="shared" si="141"/>
        <v/>
      </c>
      <c r="I1491" s="23" t="str">
        <f t="shared" si="142"/>
        <v/>
      </c>
      <c r="J1491" s="13" t="str">
        <f t="shared" si="143"/>
        <v/>
      </c>
      <c r="K1491" s="24" t="str">
        <f>IF(B1491="","",TRIM(IF(COUNTIF('Registru borderouri'!$B$5:$B$504,B1491)=0,"Borderou inexistent în registru. ","")&amp;IF(AND(D1491&lt;&gt;"",E1491=""),"Cod necunoscut. ","")&amp;IF(N(G1491)&lt;=0,"Lipsește cantitatea. ","")&amp;IF(AND(J1491&lt;&gt;"",COUNTIF('Registru borderouri'!$B$5:$B$504,B1491)&gt;0),IF(J1491&lt;&gt;INDEX('Registru borderouri'!$H$5:$H$504,MATCH(B1491,'Registru borderouri'!$B$5:$B$504,0)),"Produs de alt tip decât borderoul. ",""),"")))</f>
        <v/>
      </c>
    </row>
    <row r="1492" spans="1:11" x14ac:dyDescent="0.2">
      <c r="A1492" s="1" t="str">
        <f t="shared" si="138"/>
        <v/>
      </c>
      <c r="B1492" s="21"/>
      <c r="C1492" s="22" t="str">
        <f>IF(B1492="","",COUNTIF(INDEX($B:$B,5):B1492,B1492))</f>
        <v/>
      </c>
      <c r="D1492" s="21"/>
      <c r="E1492" s="13" t="str">
        <f t="shared" si="139"/>
        <v/>
      </c>
      <c r="F1492" s="22" t="str">
        <f t="shared" si="140"/>
        <v/>
      </c>
      <c r="G1492" s="14"/>
      <c r="H1492" s="15" t="str">
        <f t="shared" si="141"/>
        <v/>
      </c>
      <c r="I1492" s="23" t="str">
        <f t="shared" si="142"/>
        <v/>
      </c>
      <c r="J1492" s="13" t="str">
        <f t="shared" si="143"/>
        <v/>
      </c>
      <c r="K1492" s="24" t="str">
        <f>IF(B1492="","",TRIM(IF(COUNTIF('Registru borderouri'!$B$5:$B$504,B1492)=0,"Borderou inexistent în registru. ","")&amp;IF(AND(D1492&lt;&gt;"",E1492=""),"Cod necunoscut. ","")&amp;IF(N(G1492)&lt;=0,"Lipsește cantitatea. ","")&amp;IF(AND(J1492&lt;&gt;"",COUNTIF('Registru borderouri'!$B$5:$B$504,B1492)&gt;0),IF(J1492&lt;&gt;INDEX('Registru borderouri'!$H$5:$H$504,MATCH(B1492,'Registru borderouri'!$B$5:$B$504,0)),"Produs de alt tip decât borderoul. ",""),"")))</f>
        <v/>
      </c>
    </row>
    <row r="1493" spans="1:11" x14ac:dyDescent="0.2">
      <c r="A1493" s="1" t="str">
        <f t="shared" si="138"/>
        <v/>
      </c>
      <c r="B1493" s="21"/>
      <c r="C1493" s="22" t="str">
        <f>IF(B1493="","",COUNTIF(INDEX($B:$B,5):B1493,B1493))</f>
        <v/>
      </c>
      <c r="D1493" s="21"/>
      <c r="E1493" s="13" t="str">
        <f t="shared" si="139"/>
        <v/>
      </c>
      <c r="F1493" s="22" t="str">
        <f t="shared" si="140"/>
        <v/>
      </c>
      <c r="G1493" s="14"/>
      <c r="H1493" s="15" t="str">
        <f t="shared" si="141"/>
        <v/>
      </c>
      <c r="I1493" s="23" t="str">
        <f t="shared" si="142"/>
        <v/>
      </c>
      <c r="J1493" s="13" t="str">
        <f t="shared" si="143"/>
        <v/>
      </c>
      <c r="K1493" s="24" t="str">
        <f>IF(B1493="","",TRIM(IF(COUNTIF('Registru borderouri'!$B$5:$B$504,B1493)=0,"Borderou inexistent în registru. ","")&amp;IF(AND(D1493&lt;&gt;"",E1493=""),"Cod necunoscut. ","")&amp;IF(N(G1493)&lt;=0,"Lipsește cantitatea. ","")&amp;IF(AND(J1493&lt;&gt;"",COUNTIF('Registru borderouri'!$B$5:$B$504,B1493)&gt;0),IF(J1493&lt;&gt;INDEX('Registru borderouri'!$H$5:$H$504,MATCH(B1493,'Registru borderouri'!$B$5:$B$504,0)),"Produs de alt tip decât borderoul. ",""),"")))</f>
        <v/>
      </c>
    </row>
    <row r="1494" spans="1:11" x14ac:dyDescent="0.2">
      <c r="A1494" s="1" t="str">
        <f t="shared" si="138"/>
        <v/>
      </c>
      <c r="B1494" s="21"/>
      <c r="C1494" s="22" t="str">
        <f>IF(B1494="","",COUNTIF(INDEX($B:$B,5):B1494,B1494))</f>
        <v/>
      </c>
      <c r="D1494" s="21"/>
      <c r="E1494" s="13" t="str">
        <f t="shared" si="139"/>
        <v/>
      </c>
      <c r="F1494" s="22" t="str">
        <f t="shared" si="140"/>
        <v/>
      </c>
      <c r="G1494" s="14"/>
      <c r="H1494" s="15" t="str">
        <f t="shared" si="141"/>
        <v/>
      </c>
      <c r="I1494" s="23" t="str">
        <f t="shared" si="142"/>
        <v/>
      </c>
      <c r="J1494" s="13" t="str">
        <f t="shared" si="143"/>
        <v/>
      </c>
      <c r="K1494" s="24" t="str">
        <f>IF(B1494="","",TRIM(IF(COUNTIF('Registru borderouri'!$B$5:$B$504,B1494)=0,"Borderou inexistent în registru. ","")&amp;IF(AND(D1494&lt;&gt;"",E1494=""),"Cod necunoscut. ","")&amp;IF(N(G1494)&lt;=0,"Lipsește cantitatea. ","")&amp;IF(AND(J1494&lt;&gt;"",COUNTIF('Registru borderouri'!$B$5:$B$504,B1494)&gt;0),IF(J1494&lt;&gt;INDEX('Registru borderouri'!$H$5:$H$504,MATCH(B1494,'Registru borderouri'!$B$5:$B$504,0)),"Produs de alt tip decât borderoul. ",""),"")))</f>
        <v/>
      </c>
    </row>
    <row r="1495" spans="1:11" x14ac:dyDescent="0.2">
      <c r="A1495" s="1" t="str">
        <f t="shared" si="138"/>
        <v/>
      </c>
      <c r="B1495" s="21"/>
      <c r="C1495" s="22" t="str">
        <f>IF(B1495="","",COUNTIF(INDEX($B:$B,5):B1495,B1495))</f>
        <v/>
      </c>
      <c r="D1495" s="21"/>
      <c r="E1495" s="13" t="str">
        <f t="shared" si="139"/>
        <v/>
      </c>
      <c r="F1495" s="22" t="str">
        <f t="shared" si="140"/>
        <v/>
      </c>
      <c r="G1495" s="14"/>
      <c r="H1495" s="15" t="str">
        <f t="shared" si="141"/>
        <v/>
      </c>
      <c r="I1495" s="23" t="str">
        <f t="shared" si="142"/>
        <v/>
      </c>
      <c r="J1495" s="13" t="str">
        <f t="shared" si="143"/>
        <v/>
      </c>
      <c r="K1495" s="24" t="str">
        <f>IF(B1495="","",TRIM(IF(COUNTIF('Registru borderouri'!$B$5:$B$504,B1495)=0,"Borderou inexistent în registru. ","")&amp;IF(AND(D1495&lt;&gt;"",E1495=""),"Cod necunoscut. ","")&amp;IF(N(G1495)&lt;=0,"Lipsește cantitatea. ","")&amp;IF(AND(J1495&lt;&gt;"",COUNTIF('Registru borderouri'!$B$5:$B$504,B1495)&gt;0),IF(J1495&lt;&gt;INDEX('Registru borderouri'!$H$5:$H$504,MATCH(B1495,'Registru borderouri'!$B$5:$B$504,0)),"Produs de alt tip decât borderoul. ",""),"")))</f>
        <v/>
      </c>
    </row>
    <row r="1496" spans="1:11" x14ac:dyDescent="0.2">
      <c r="A1496" s="1" t="str">
        <f t="shared" si="138"/>
        <v/>
      </c>
      <c r="B1496" s="21"/>
      <c r="C1496" s="22" t="str">
        <f>IF(B1496="","",COUNTIF(INDEX($B:$B,5):B1496,B1496))</f>
        <v/>
      </c>
      <c r="D1496" s="21"/>
      <c r="E1496" s="13" t="str">
        <f t="shared" si="139"/>
        <v/>
      </c>
      <c r="F1496" s="22" t="str">
        <f t="shared" si="140"/>
        <v/>
      </c>
      <c r="G1496" s="14"/>
      <c r="H1496" s="15" t="str">
        <f t="shared" si="141"/>
        <v/>
      </c>
      <c r="I1496" s="23" t="str">
        <f t="shared" si="142"/>
        <v/>
      </c>
      <c r="J1496" s="13" t="str">
        <f t="shared" si="143"/>
        <v/>
      </c>
      <c r="K1496" s="24" t="str">
        <f>IF(B1496="","",TRIM(IF(COUNTIF('Registru borderouri'!$B$5:$B$504,B1496)=0,"Borderou inexistent în registru. ","")&amp;IF(AND(D1496&lt;&gt;"",E1496=""),"Cod necunoscut. ","")&amp;IF(N(G1496)&lt;=0,"Lipsește cantitatea. ","")&amp;IF(AND(J1496&lt;&gt;"",COUNTIF('Registru borderouri'!$B$5:$B$504,B1496)&gt;0),IF(J1496&lt;&gt;INDEX('Registru borderouri'!$H$5:$H$504,MATCH(B1496,'Registru borderouri'!$B$5:$B$504,0)),"Produs de alt tip decât borderoul. ",""),"")))</f>
        <v/>
      </c>
    </row>
    <row r="1497" spans="1:11" x14ac:dyDescent="0.2">
      <c r="A1497" s="1" t="str">
        <f t="shared" si="138"/>
        <v/>
      </c>
      <c r="B1497" s="21"/>
      <c r="C1497" s="22" t="str">
        <f>IF(B1497="","",COUNTIF(INDEX($B:$B,5):B1497,B1497))</f>
        <v/>
      </c>
      <c r="D1497" s="21"/>
      <c r="E1497" s="13" t="str">
        <f t="shared" si="139"/>
        <v/>
      </c>
      <c r="F1497" s="22" t="str">
        <f t="shared" si="140"/>
        <v/>
      </c>
      <c r="G1497" s="14"/>
      <c r="H1497" s="15" t="str">
        <f t="shared" si="141"/>
        <v/>
      </c>
      <c r="I1497" s="23" t="str">
        <f t="shared" si="142"/>
        <v/>
      </c>
      <c r="J1497" s="13" t="str">
        <f t="shared" si="143"/>
        <v/>
      </c>
      <c r="K1497" s="24" t="str">
        <f>IF(B1497="","",TRIM(IF(COUNTIF('Registru borderouri'!$B$5:$B$504,B1497)=0,"Borderou inexistent în registru. ","")&amp;IF(AND(D1497&lt;&gt;"",E1497=""),"Cod necunoscut. ","")&amp;IF(N(G1497)&lt;=0,"Lipsește cantitatea. ","")&amp;IF(AND(J1497&lt;&gt;"",COUNTIF('Registru borderouri'!$B$5:$B$504,B1497)&gt;0),IF(J1497&lt;&gt;INDEX('Registru borderouri'!$H$5:$H$504,MATCH(B1497,'Registru borderouri'!$B$5:$B$504,0)),"Produs de alt tip decât borderoul. ",""),"")))</f>
        <v/>
      </c>
    </row>
    <row r="1498" spans="1:11" x14ac:dyDescent="0.2">
      <c r="A1498" s="1" t="str">
        <f t="shared" si="138"/>
        <v/>
      </c>
      <c r="B1498" s="21"/>
      <c r="C1498" s="22" t="str">
        <f>IF(B1498="","",COUNTIF(INDEX($B:$B,5):B1498,B1498))</f>
        <v/>
      </c>
      <c r="D1498" s="21"/>
      <c r="E1498" s="13" t="str">
        <f t="shared" si="139"/>
        <v/>
      </c>
      <c r="F1498" s="22" t="str">
        <f t="shared" si="140"/>
        <v/>
      </c>
      <c r="G1498" s="14"/>
      <c r="H1498" s="15" t="str">
        <f t="shared" si="141"/>
        <v/>
      </c>
      <c r="I1498" s="23" t="str">
        <f t="shared" si="142"/>
        <v/>
      </c>
      <c r="J1498" s="13" t="str">
        <f t="shared" si="143"/>
        <v/>
      </c>
      <c r="K1498" s="24" t="str">
        <f>IF(B1498="","",TRIM(IF(COUNTIF('Registru borderouri'!$B$5:$B$504,B1498)=0,"Borderou inexistent în registru. ","")&amp;IF(AND(D1498&lt;&gt;"",E1498=""),"Cod necunoscut. ","")&amp;IF(N(G1498)&lt;=0,"Lipsește cantitatea. ","")&amp;IF(AND(J1498&lt;&gt;"",COUNTIF('Registru borderouri'!$B$5:$B$504,B1498)&gt;0),IF(J1498&lt;&gt;INDEX('Registru borderouri'!$H$5:$H$504,MATCH(B1498,'Registru borderouri'!$B$5:$B$504,0)),"Produs de alt tip decât borderoul. ",""),"")))</f>
        <v/>
      </c>
    </row>
    <row r="1499" spans="1:11" x14ac:dyDescent="0.2">
      <c r="A1499" s="1" t="str">
        <f t="shared" si="138"/>
        <v/>
      </c>
      <c r="B1499" s="21"/>
      <c r="C1499" s="22" t="str">
        <f>IF(B1499="","",COUNTIF(INDEX($B:$B,5):B1499,B1499))</f>
        <v/>
      </c>
      <c r="D1499" s="21"/>
      <c r="E1499" s="13" t="str">
        <f t="shared" si="139"/>
        <v/>
      </c>
      <c r="F1499" s="22" t="str">
        <f t="shared" si="140"/>
        <v/>
      </c>
      <c r="G1499" s="14"/>
      <c r="H1499" s="15" t="str">
        <f t="shared" si="141"/>
        <v/>
      </c>
      <c r="I1499" s="23" t="str">
        <f t="shared" si="142"/>
        <v/>
      </c>
      <c r="J1499" s="13" t="str">
        <f t="shared" si="143"/>
        <v/>
      </c>
      <c r="K1499" s="24" t="str">
        <f>IF(B1499="","",TRIM(IF(COUNTIF('Registru borderouri'!$B$5:$B$504,B1499)=0,"Borderou inexistent în registru. ","")&amp;IF(AND(D1499&lt;&gt;"",E1499=""),"Cod necunoscut. ","")&amp;IF(N(G1499)&lt;=0,"Lipsește cantitatea. ","")&amp;IF(AND(J1499&lt;&gt;"",COUNTIF('Registru borderouri'!$B$5:$B$504,B1499)&gt;0),IF(J1499&lt;&gt;INDEX('Registru borderouri'!$H$5:$H$504,MATCH(B1499,'Registru borderouri'!$B$5:$B$504,0)),"Produs de alt tip decât borderoul. ",""),"")))</f>
        <v/>
      </c>
    </row>
    <row r="1500" spans="1:11" x14ac:dyDescent="0.2">
      <c r="A1500" s="1" t="str">
        <f t="shared" si="138"/>
        <v/>
      </c>
      <c r="B1500" s="21"/>
      <c r="C1500" s="22" t="str">
        <f>IF(B1500="","",COUNTIF(INDEX($B:$B,5):B1500,B1500))</f>
        <v/>
      </c>
      <c r="D1500" s="21"/>
      <c r="E1500" s="13" t="str">
        <f t="shared" si="139"/>
        <v/>
      </c>
      <c r="F1500" s="22" t="str">
        <f t="shared" si="140"/>
        <v/>
      </c>
      <c r="G1500" s="14"/>
      <c r="H1500" s="15" t="str">
        <f t="shared" si="141"/>
        <v/>
      </c>
      <c r="I1500" s="23" t="str">
        <f t="shared" si="142"/>
        <v/>
      </c>
      <c r="J1500" s="13" t="str">
        <f t="shared" si="143"/>
        <v/>
      </c>
      <c r="K1500" s="24" t="str">
        <f>IF(B1500="","",TRIM(IF(COUNTIF('Registru borderouri'!$B$5:$B$504,B1500)=0,"Borderou inexistent în registru. ","")&amp;IF(AND(D1500&lt;&gt;"",E1500=""),"Cod necunoscut. ","")&amp;IF(N(G1500)&lt;=0,"Lipsește cantitatea. ","")&amp;IF(AND(J1500&lt;&gt;"",COUNTIF('Registru borderouri'!$B$5:$B$504,B1500)&gt;0),IF(J1500&lt;&gt;INDEX('Registru borderouri'!$H$5:$H$504,MATCH(B1500,'Registru borderouri'!$B$5:$B$504,0)),"Produs de alt tip decât borderoul. ",""),"")))</f>
        <v/>
      </c>
    </row>
    <row r="1501" spans="1:11" x14ac:dyDescent="0.2">
      <c r="A1501" s="1" t="str">
        <f t="shared" si="138"/>
        <v/>
      </c>
      <c r="B1501" s="21"/>
      <c r="C1501" s="22" t="str">
        <f>IF(B1501="","",COUNTIF(INDEX($B:$B,5):B1501,B1501))</f>
        <v/>
      </c>
      <c r="D1501" s="21"/>
      <c r="E1501" s="13" t="str">
        <f t="shared" si="139"/>
        <v/>
      </c>
      <c r="F1501" s="22" t="str">
        <f t="shared" si="140"/>
        <v/>
      </c>
      <c r="G1501" s="14"/>
      <c r="H1501" s="15" t="str">
        <f t="shared" si="141"/>
        <v/>
      </c>
      <c r="I1501" s="23" t="str">
        <f t="shared" si="142"/>
        <v/>
      </c>
      <c r="J1501" s="13" t="str">
        <f t="shared" si="143"/>
        <v/>
      </c>
      <c r="K1501" s="24" t="str">
        <f>IF(B1501="","",TRIM(IF(COUNTIF('Registru borderouri'!$B$5:$B$504,B1501)=0,"Borderou inexistent în registru. ","")&amp;IF(AND(D1501&lt;&gt;"",E1501=""),"Cod necunoscut. ","")&amp;IF(N(G1501)&lt;=0,"Lipsește cantitatea. ","")&amp;IF(AND(J1501&lt;&gt;"",COUNTIF('Registru borderouri'!$B$5:$B$504,B1501)&gt;0),IF(J1501&lt;&gt;INDEX('Registru borderouri'!$H$5:$H$504,MATCH(B1501,'Registru borderouri'!$B$5:$B$504,0)),"Produs de alt tip decât borderoul. ",""),"")))</f>
        <v/>
      </c>
    </row>
    <row r="1502" spans="1:11" x14ac:dyDescent="0.2">
      <c r="A1502" s="1" t="str">
        <f t="shared" si="138"/>
        <v/>
      </c>
      <c r="B1502" s="21"/>
      <c r="C1502" s="22" t="str">
        <f>IF(B1502="","",COUNTIF(INDEX($B:$B,5):B1502,B1502))</f>
        <v/>
      </c>
      <c r="D1502" s="21"/>
      <c r="E1502" s="13" t="str">
        <f t="shared" si="139"/>
        <v/>
      </c>
      <c r="F1502" s="22" t="str">
        <f t="shared" si="140"/>
        <v/>
      </c>
      <c r="G1502" s="14"/>
      <c r="H1502" s="15" t="str">
        <f t="shared" si="141"/>
        <v/>
      </c>
      <c r="I1502" s="23" t="str">
        <f t="shared" si="142"/>
        <v/>
      </c>
      <c r="J1502" s="13" t="str">
        <f t="shared" si="143"/>
        <v/>
      </c>
      <c r="K1502" s="24" t="str">
        <f>IF(B1502="","",TRIM(IF(COUNTIF('Registru borderouri'!$B$5:$B$504,B1502)=0,"Borderou inexistent în registru. ","")&amp;IF(AND(D1502&lt;&gt;"",E1502=""),"Cod necunoscut. ","")&amp;IF(N(G1502)&lt;=0,"Lipsește cantitatea. ","")&amp;IF(AND(J1502&lt;&gt;"",COUNTIF('Registru borderouri'!$B$5:$B$504,B1502)&gt;0),IF(J1502&lt;&gt;INDEX('Registru borderouri'!$H$5:$H$504,MATCH(B1502,'Registru borderouri'!$B$5:$B$504,0)),"Produs de alt tip decât borderoul. ",""),"")))</f>
        <v/>
      </c>
    </row>
    <row r="1503" spans="1:11" x14ac:dyDescent="0.2">
      <c r="A1503" s="1" t="str">
        <f t="shared" si="138"/>
        <v/>
      </c>
      <c r="B1503" s="21"/>
      <c r="C1503" s="22" t="str">
        <f>IF(B1503="","",COUNTIF(INDEX($B:$B,5):B1503,B1503))</f>
        <v/>
      </c>
      <c r="D1503" s="21"/>
      <c r="E1503" s="13" t="str">
        <f t="shared" si="139"/>
        <v/>
      </c>
      <c r="F1503" s="22" t="str">
        <f t="shared" si="140"/>
        <v/>
      </c>
      <c r="G1503" s="14"/>
      <c r="H1503" s="15" t="str">
        <f t="shared" si="141"/>
        <v/>
      </c>
      <c r="I1503" s="23" t="str">
        <f t="shared" si="142"/>
        <v/>
      </c>
      <c r="J1503" s="13" t="str">
        <f t="shared" si="143"/>
        <v/>
      </c>
      <c r="K1503" s="24" t="str">
        <f>IF(B1503="","",TRIM(IF(COUNTIF('Registru borderouri'!$B$5:$B$504,B1503)=0,"Borderou inexistent în registru. ","")&amp;IF(AND(D1503&lt;&gt;"",E1503=""),"Cod necunoscut. ","")&amp;IF(N(G1503)&lt;=0,"Lipsește cantitatea. ","")&amp;IF(AND(J1503&lt;&gt;"",COUNTIF('Registru borderouri'!$B$5:$B$504,B1503)&gt;0),IF(J1503&lt;&gt;INDEX('Registru borderouri'!$H$5:$H$504,MATCH(B1503,'Registru borderouri'!$B$5:$B$504,0)),"Produs de alt tip decât borderoul. ",""),"")))</f>
        <v/>
      </c>
    </row>
    <row r="1504" spans="1:11" x14ac:dyDescent="0.2">
      <c r="A1504" s="1" t="str">
        <f t="shared" si="138"/>
        <v/>
      </c>
      <c r="B1504" s="21"/>
      <c r="C1504" s="22" t="str">
        <f>IF(B1504="","",COUNTIF(INDEX($B:$B,5):B1504,B1504))</f>
        <v/>
      </c>
      <c r="D1504" s="21"/>
      <c r="E1504" s="13" t="str">
        <f t="shared" si="139"/>
        <v/>
      </c>
      <c r="F1504" s="22" t="str">
        <f t="shared" si="140"/>
        <v/>
      </c>
      <c r="G1504" s="14"/>
      <c r="H1504" s="15" t="str">
        <f t="shared" si="141"/>
        <v/>
      </c>
      <c r="I1504" s="23" t="str">
        <f t="shared" si="142"/>
        <v/>
      </c>
      <c r="J1504" s="13" t="str">
        <f t="shared" si="143"/>
        <v/>
      </c>
      <c r="K1504" s="24" t="str">
        <f>IF(B1504="","",TRIM(IF(COUNTIF('Registru borderouri'!$B$5:$B$504,B1504)=0,"Borderou inexistent în registru. ","")&amp;IF(AND(D1504&lt;&gt;"",E1504=""),"Cod necunoscut. ","")&amp;IF(N(G1504)&lt;=0,"Lipsește cantitatea. ","")&amp;IF(AND(J1504&lt;&gt;"",COUNTIF('Registru borderouri'!$B$5:$B$504,B1504)&gt;0),IF(J1504&lt;&gt;INDEX('Registru borderouri'!$H$5:$H$504,MATCH(B1504,'Registru borderouri'!$B$5:$B$504,0)),"Produs de alt tip decât borderoul. ",""),"")))</f>
        <v/>
      </c>
    </row>
    <row r="1505" spans="1:11" x14ac:dyDescent="0.2">
      <c r="A1505" s="1" t="str">
        <f t="shared" si="138"/>
        <v/>
      </c>
      <c r="B1505" s="21"/>
      <c r="C1505" s="22" t="str">
        <f>IF(B1505="","",COUNTIF(INDEX($B:$B,5):B1505,B1505))</f>
        <v/>
      </c>
      <c r="D1505" s="21"/>
      <c r="E1505" s="13" t="str">
        <f t="shared" si="139"/>
        <v/>
      </c>
      <c r="F1505" s="22" t="str">
        <f t="shared" si="140"/>
        <v/>
      </c>
      <c r="G1505" s="14"/>
      <c r="H1505" s="15" t="str">
        <f t="shared" si="141"/>
        <v/>
      </c>
      <c r="I1505" s="23" t="str">
        <f t="shared" si="142"/>
        <v/>
      </c>
      <c r="J1505" s="13" t="str">
        <f t="shared" si="143"/>
        <v/>
      </c>
      <c r="K1505" s="24" t="str">
        <f>IF(B1505="","",TRIM(IF(COUNTIF('Registru borderouri'!$B$5:$B$504,B1505)=0,"Borderou inexistent în registru. ","")&amp;IF(AND(D1505&lt;&gt;"",E1505=""),"Cod necunoscut. ","")&amp;IF(N(G1505)&lt;=0,"Lipsește cantitatea. ","")&amp;IF(AND(J1505&lt;&gt;"",COUNTIF('Registru borderouri'!$B$5:$B$504,B1505)&gt;0),IF(J1505&lt;&gt;INDEX('Registru borderouri'!$H$5:$H$504,MATCH(B1505,'Registru borderouri'!$B$5:$B$504,0)),"Produs de alt tip decât borderoul. ",""),"")))</f>
        <v/>
      </c>
    </row>
    <row r="1506" spans="1:11" x14ac:dyDescent="0.2">
      <c r="A1506" s="1" t="str">
        <f t="shared" si="138"/>
        <v/>
      </c>
      <c r="B1506" s="21"/>
      <c r="C1506" s="22" t="str">
        <f>IF(B1506="","",COUNTIF(INDEX($B:$B,5):B1506,B1506))</f>
        <v/>
      </c>
      <c r="D1506" s="21"/>
      <c r="E1506" s="13" t="str">
        <f t="shared" si="139"/>
        <v/>
      </c>
      <c r="F1506" s="22" t="str">
        <f t="shared" si="140"/>
        <v/>
      </c>
      <c r="G1506" s="14"/>
      <c r="H1506" s="15" t="str">
        <f t="shared" si="141"/>
        <v/>
      </c>
      <c r="I1506" s="23" t="str">
        <f t="shared" si="142"/>
        <v/>
      </c>
      <c r="J1506" s="13" t="str">
        <f t="shared" si="143"/>
        <v/>
      </c>
      <c r="K1506" s="24" t="str">
        <f>IF(B1506="","",TRIM(IF(COUNTIF('Registru borderouri'!$B$5:$B$504,B1506)=0,"Borderou inexistent în registru. ","")&amp;IF(AND(D1506&lt;&gt;"",E1506=""),"Cod necunoscut. ","")&amp;IF(N(G1506)&lt;=0,"Lipsește cantitatea. ","")&amp;IF(AND(J1506&lt;&gt;"",COUNTIF('Registru borderouri'!$B$5:$B$504,B1506)&gt;0),IF(J1506&lt;&gt;INDEX('Registru borderouri'!$H$5:$H$504,MATCH(B1506,'Registru borderouri'!$B$5:$B$504,0)),"Produs de alt tip decât borderoul. ",""),"")))</f>
        <v/>
      </c>
    </row>
    <row r="1507" spans="1:11" x14ac:dyDescent="0.2">
      <c r="A1507" s="1" t="str">
        <f t="shared" si="138"/>
        <v/>
      </c>
      <c r="B1507" s="21"/>
      <c r="C1507" s="22" t="str">
        <f>IF(B1507="","",COUNTIF(INDEX($B:$B,5):B1507,B1507))</f>
        <v/>
      </c>
      <c r="D1507" s="21"/>
      <c r="E1507" s="13" t="str">
        <f t="shared" si="139"/>
        <v/>
      </c>
      <c r="F1507" s="22" t="str">
        <f t="shared" si="140"/>
        <v/>
      </c>
      <c r="G1507" s="14"/>
      <c r="H1507" s="15" t="str">
        <f t="shared" si="141"/>
        <v/>
      </c>
      <c r="I1507" s="23" t="str">
        <f t="shared" si="142"/>
        <v/>
      </c>
      <c r="J1507" s="13" t="str">
        <f t="shared" si="143"/>
        <v/>
      </c>
      <c r="K1507" s="24" t="str">
        <f>IF(B1507="","",TRIM(IF(COUNTIF('Registru borderouri'!$B$5:$B$504,B1507)=0,"Borderou inexistent în registru. ","")&amp;IF(AND(D1507&lt;&gt;"",E1507=""),"Cod necunoscut. ","")&amp;IF(N(G1507)&lt;=0,"Lipsește cantitatea. ","")&amp;IF(AND(J1507&lt;&gt;"",COUNTIF('Registru borderouri'!$B$5:$B$504,B1507)&gt;0),IF(J1507&lt;&gt;INDEX('Registru borderouri'!$H$5:$H$504,MATCH(B1507,'Registru borderouri'!$B$5:$B$504,0)),"Produs de alt tip decât borderoul. ",""),"")))</f>
        <v/>
      </c>
    </row>
    <row r="1508" spans="1:11" x14ac:dyDescent="0.2">
      <c r="A1508" s="1" t="str">
        <f t="shared" si="138"/>
        <v/>
      </c>
      <c r="B1508" s="21"/>
      <c r="C1508" s="22" t="str">
        <f>IF(B1508="","",COUNTIF(INDEX($B:$B,5):B1508,B1508))</f>
        <v/>
      </c>
      <c r="D1508" s="21"/>
      <c r="E1508" s="13" t="str">
        <f t="shared" si="139"/>
        <v/>
      </c>
      <c r="F1508" s="22" t="str">
        <f t="shared" si="140"/>
        <v/>
      </c>
      <c r="G1508" s="14"/>
      <c r="H1508" s="15" t="str">
        <f t="shared" si="141"/>
        <v/>
      </c>
      <c r="I1508" s="23" t="str">
        <f t="shared" si="142"/>
        <v/>
      </c>
      <c r="J1508" s="13" t="str">
        <f t="shared" si="143"/>
        <v/>
      </c>
      <c r="K1508" s="24" t="str">
        <f>IF(B1508="","",TRIM(IF(COUNTIF('Registru borderouri'!$B$5:$B$504,B1508)=0,"Borderou inexistent în registru. ","")&amp;IF(AND(D1508&lt;&gt;"",E1508=""),"Cod necunoscut. ","")&amp;IF(N(G1508)&lt;=0,"Lipsește cantitatea. ","")&amp;IF(AND(J1508&lt;&gt;"",COUNTIF('Registru borderouri'!$B$5:$B$504,B1508)&gt;0),IF(J1508&lt;&gt;INDEX('Registru borderouri'!$H$5:$H$504,MATCH(B1508,'Registru borderouri'!$B$5:$B$504,0)),"Produs de alt tip decât borderoul. ",""),"")))</f>
        <v/>
      </c>
    </row>
    <row r="1509" spans="1:11" x14ac:dyDescent="0.2">
      <c r="A1509" s="1" t="str">
        <f t="shared" si="138"/>
        <v/>
      </c>
      <c r="B1509" s="21"/>
      <c r="C1509" s="22" t="str">
        <f>IF(B1509="","",COUNTIF(INDEX($B:$B,5):B1509,B1509))</f>
        <v/>
      </c>
      <c r="D1509" s="21"/>
      <c r="E1509" s="13" t="str">
        <f t="shared" si="139"/>
        <v/>
      </c>
      <c r="F1509" s="22" t="str">
        <f t="shared" si="140"/>
        <v/>
      </c>
      <c r="G1509" s="14"/>
      <c r="H1509" s="15" t="str">
        <f t="shared" si="141"/>
        <v/>
      </c>
      <c r="I1509" s="23" t="str">
        <f t="shared" si="142"/>
        <v/>
      </c>
      <c r="J1509" s="13" t="str">
        <f t="shared" si="143"/>
        <v/>
      </c>
      <c r="K1509" s="24" t="str">
        <f>IF(B1509="","",TRIM(IF(COUNTIF('Registru borderouri'!$B$5:$B$504,B1509)=0,"Borderou inexistent în registru. ","")&amp;IF(AND(D1509&lt;&gt;"",E1509=""),"Cod necunoscut. ","")&amp;IF(N(G1509)&lt;=0,"Lipsește cantitatea. ","")&amp;IF(AND(J1509&lt;&gt;"",COUNTIF('Registru borderouri'!$B$5:$B$504,B1509)&gt;0),IF(J1509&lt;&gt;INDEX('Registru borderouri'!$H$5:$H$504,MATCH(B1509,'Registru borderouri'!$B$5:$B$504,0)),"Produs de alt tip decât borderoul. ",""),"")))</f>
        <v/>
      </c>
    </row>
    <row r="1510" spans="1:11" x14ac:dyDescent="0.2">
      <c r="A1510" s="1" t="str">
        <f t="shared" si="138"/>
        <v/>
      </c>
      <c r="B1510" s="21"/>
      <c r="C1510" s="22" t="str">
        <f>IF(B1510="","",COUNTIF(INDEX($B:$B,5):B1510,B1510))</f>
        <v/>
      </c>
      <c r="D1510" s="21"/>
      <c r="E1510" s="13" t="str">
        <f t="shared" si="139"/>
        <v/>
      </c>
      <c r="F1510" s="22" t="str">
        <f t="shared" si="140"/>
        <v/>
      </c>
      <c r="G1510" s="14"/>
      <c r="H1510" s="15" t="str">
        <f t="shared" si="141"/>
        <v/>
      </c>
      <c r="I1510" s="23" t="str">
        <f t="shared" si="142"/>
        <v/>
      </c>
      <c r="J1510" s="13" t="str">
        <f t="shared" si="143"/>
        <v/>
      </c>
      <c r="K1510" s="24" t="str">
        <f>IF(B1510="","",TRIM(IF(COUNTIF('Registru borderouri'!$B$5:$B$504,B1510)=0,"Borderou inexistent în registru. ","")&amp;IF(AND(D1510&lt;&gt;"",E1510=""),"Cod necunoscut. ","")&amp;IF(N(G1510)&lt;=0,"Lipsește cantitatea. ","")&amp;IF(AND(J1510&lt;&gt;"",COUNTIF('Registru borderouri'!$B$5:$B$504,B1510)&gt;0),IF(J1510&lt;&gt;INDEX('Registru borderouri'!$H$5:$H$504,MATCH(B1510,'Registru borderouri'!$B$5:$B$504,0)),"Produs de alt tip decât borderoul. ",""),"")))</f>
        <v/>
      </c>
    </row>
    <row r="1511" spans="1:11" x14ac:dyDescent="0.2">
      <c r="A1511" s="1" t="str">
        <f t="shared" si="138"/>
        <v/>
      </c>
      <c r="B1511" s="21"/>
      <c r="C1511" s="22" t="str">
        <f>IF(B1511="","",COUNTIF(INDEX($B:$B,5):B1511,B1511))</f>
        <v/>
      </c>
      <c r="D1511" s="21"/>
      <c r="E1511" s="13" t="str">
        <f t="shared" si="139"/>
        <v/>
      </c>
      <c r="F1511" s="22" t="str">
        <f t="shared" si="140"/>
        <v/>
      </c>
      <c r="G1511" s="14"/>
      <c r="H1511" s="15" t="str">
        <f t="shared" si="141"/>
        <v/>
      </c>
      <c r="I1511" s="23" t="str">
        <f t="shared" si="142"/>
        <v/>
      </c>
      <c r="J1511" s="13" t="str">
        <f t="shared" si="143"/>
        <v/>
      </c>
      <c r="K1511" s="24" t="str">
        <f>IF(B1511="","",TRIM(IF(COUNTIF('Registru borderouri'!$B$5:$B$504,B1511)=0,"Borderou inexistent în registru. ","")&amp;IF(AND(D1511&lt;&gt;"",E1511=""),"Cod necunoscut. ","")&amp;IF(N(G1511)&lt;=0,"Lipsește cantitatea. ","")&amp;IF(AND(J1511&lt;&gt;"",COUNTIF('Registru borderouri'!$B$5:$B$504,B1511)&gt;0),IF(J1511&lt;&gt;INDEX('Registru borderouri'!$H$5:$H$504,MATCH(B1511,'Registru borderouri'!$B$5:$B$504,0)),"Produs de alt tip decât borderoul. ",""),"")))</f>
        <v/>
      </c>
    </row>
    <row r="1512" spans="1:11" x14ac:dyDescent="0.2">
      <c r="A1512" s="1" t="str">
        <f t="shared" si="138"/>
        <v/>
      </c>
      <c r="B1512" s="21"/>
      <c r="C1512" s="22" t="str">
        <f>IF(B1512="","",COUNTIF(INDEX($B:$B,5):B1512,B1512))</f>
        <v/>
      </c>
      <c r="D1512" s="21"/>
      <c r="E1512" s="13" t="str">
        <f t="shared" si="139"/>
        <v/>
      </c>
      <c r="F1512" s="22" t="str">
        <f t="shared" si="140"/>
        <v/>
      </c>
      <c r="G1512" s="14"/>
      <c r="H1512" s="15" t="str">
        <f t="shared" si="141"/>
        <v/>
      </c>
      <c r="I1512" s="23" t="str">
        <f t="shared" si="142"/>
        <v/>
      </c>
      <c r="J1512" s="13" t="str">
        <f t="shared" si="143"/>
        <v/>
      </c>
      <c r="K1512" s="24" t="str">
        <f>IF(B1512="","",TRIM(IF(COUNTIF('Registru borderouri'!$B$5:$B$504,B1512)=0,"Borderou inexistent în registru. ","")&amp;IF(AND(D1512&lt;&gt;"",E1512=""),"Cod necunoscut. ","")&amp;IF(N(G1512)&lt;=0,"Lipsește cantitatea. ","")&amp;IF(AND(J1512&lt;&gt;"",COUNTIF('Registru borderouri'!$B$5:$B$504,B1512)&gt;0),IF(J1512&lt;&gt;INDEX('Registru borderouri'!$H$5:$H$504,MATCH(B1512,'Registru borderouri'!$B$5:$B$504,0)),"Produs de alt tip decât borderoul. ",""),"")))</f>
        <v/>
      </c>
    </row>
    <row r="1513" spans="1:11" x14ac:dyDescent="0.2">
      <c r="A1513" s="1" t="str">
        <f t="shared" si="138"/>
        <v/>
      </c>
      <c r="B1513" s="21"/>
      <c r="C1513" s="22" t="str">
        <f>IF(B1513="","",COUNTIF(INDEX($B:$B,5):B1513,B1513))</f>
        <v/>
      </c>
      <c r="D1513" s="21"/>
      <c r="E1513" s="13" t="str">
        <f t="shared" si="139"/>
        <v/>
      </c>
      <c r="F1513" s="22" t="str">
        <f t="shared" si="140"/>
        <v/>
      </c>
      <c r="G1513" s="14"/>
      <c r="H1513" s="15" t="str">
        <f t="shared" si="141"/>
        <v/>
      </c>
      <c r="I1513" s="23" t="str">
        <f t="shared" si="142"/>
        <v/>
      </c>
      <c r="J1513" s="13" t="str">
        <f t="shared" si="143"/>
        <v/>
      </c>
      <c r="K1513" s="24" t="str">
        <f>IF(B1513="","",TRIM(IF(COUNTIF('Registru borderouri'!$B$5:$B$504,B1513)=0,"Borderou inexistent în registru. ","")&amp;IF(AND(D1513&lt;&gt;"",E1513=""),"Cod necunoscut. ","")&amp;IF(N(G1513)&lt;=0,"Lipsește cantitatea. ","")&amp;IF(AND(J1513&lt;&gt;"",COUNTIF('Registru borderouri'!$B$5:$B$504,B1513)&gt;0),IF(J1513&lt;&gt;INDEX('Registru borderouri'!$H$5:$H$504,MATCH(B1513,'Registru borderouri'!$B$5:$B$504,0)),"Produs de alt tip decât borderoul. ",""),"")))</f>
        <v/>
      </c>
    </row>
    <row r="1514" spans="1:11" x14ac:dyDescent="0.2">
      <c r="A1514" s="1" t="str">
        <f t="shared" si="138"/>
        <v/>
      </c>
      <c r="B1514" s="21"/>
      <c r="C1514" s="22" t="str">
        <f>IF(B1514="","",COUNTIF(INDEX($B:$B,5):B1514,B1514))</f>
        <v/>
      </c>
      <c r="D1514" s="21"/>
      <c r="E1514" s="13" t="str">
        <f t="shared" si="139"/>
        <v/>
      </c>
      <c r="F1514" s="22" t="str">
        <f t="shared" si="140"/>
        <v/>
      </c>
      <c r="G1514" s="14"/>
      <c r="H1514" s="15" t="str">
        <f t="shared" si="141"/>
        <v/>
      </c>
      <c r="I1514" s="23" t="str">
        <f t="shared" si="142"/>
        <v/>
      </c>
      <c r="J1514" s="13" t="str">
        <f t="shared" si="143"/>
        <v/>
      </c>
      <c r="K1514" s="24" t="str">
        <f>IF(B1514="","",TRIM(IF(COUNTIF('Registru borderouri'!$B$5:$B$504,B1514)=0,"Borderou inexistent în registru. ","")&amp;IF(AND(D1514&lt;&gt;"",E1514=""),"Cod necunoscut. ","")&amp;IF(N(G1514)&lt;=0,"Lipsește cantitatea. ","")&amp;IF(AND(J1514&lt;&gt;"",COUNTIF('Registru borderouri'!$B$5:$B$504,B1514)&gt;0),IF(J1514&lt;&gt;INDEX('Registru borderouri'!$H$5:$H$504,MATCH(B1514,'Registru borderouri'!$B$5:$B$504,0)),"Produs de alt tip decât borderoul. ",""),"")))</f>
        <v/>
      </c>
    </row>
    <row r="1515" spans="1:11" x14ac:dyDescent="0.2">
      <c r="A1515" s="1" t="str">
        <f t="shared" si="138"/>
        <v/>
      </c>
      <c r="B1515" s="21"/>
      <c r="C1515" s="22" t="str">
        <f>IF(B1515="","",COUNTIF(INDEX($B:$B,5):B1515,B1515))</f>
        <v/>
      </c>
      <c r="D1515" s="21"/>
      <c r="E1515" s="13" t="str">
        <f t="shared" si="139"/>
        <v/>
      </c>
      <c r="F1515" s="22" t="str">
        <f t="shared" si="140"/>
        <v/>
      </c>
      <c r="G1515" s="14"/>
      <c r="H1515" s="15" t="str">
        <f t="shared" si="141"/>
        <v/>
      </c>
      <c r="I1515" s="23" t="str">
        <f t="shared" si="142"/>
        <v/>
      </c>
      <c r="J1515" s="13" t="str">
        <f t="shared" si="143"/>
        <v/>
      </c>
      <c r="K1515" s="24" t="str">
        <f>IF(B1515="","",TRIM(IF(COUNTIF('Registru borderouri'!$B$5:$B$504,B1515)=0,"Borderou inexistent în registru. ","")&amp;IF(AND(D1515&lt;&gt;"",E1515=""),"Cod necunoscut. ","")&amp;IF(N(G1515)&lt;=0,"Lipsește cantitatea. ","")&amp;IF(AND(J1515&lt;&gt;"",COUNTIF('Registru borderouri'!$B$5:$B$504,B1515)&gt;0),IF(J1515&lt;&gt;INDEX('Registru borderouri'!$H$5:$H$504,MATCH(B1515,'Registru borderouri'!$B$5:$B$504,0)),"Produs de alt tip decât borderoul. ",""),"")))</f>
        <v/>
      </c>
    </row>
    <row r="1516" spans="1:11" x14ac:dyDescent="0.2">
      <c r="A1516" s="1" t="str">
        <f t="shared" si="138"/>
        <v/>
      </c>
      <c r="B1516" s="21"/>
      <c r="C1516" s="22" t="str">
        <f>IF(B1516="","",COUNTIF(INDEX($B:$B,5):B1516,B1516))</f>
        <v/>
      </c>
      <c r="D1516" s="21"/>
      <c r="E1516" s="13" t="str">
        <f t="shared" si="139"/>
        <v/>
      </c>
      <c r="F1516" s="22" t="str">
        <f t="shared" si="140"/>
        <v/>
      </c>
      <c r="G1516" s="14"/>
      <c r="H1516" s="15" t="str">
        <f t="shared" si="141"/>
        <v/>
      </c>
      <c r="I1516" s="23" t="str">
        <f t="shared" si="142"/>
        <v/>
      </c>
      <c r="J1516" s="13" t="str">
        <f t="shared" si="143"/>
        <v/>
      </c>
      <c r="K1516" s="24" t="str">
        <f>IF(B1516="","",TRIM(IF(COUNTIF('Registru borderouri'!$B$5:$B$504,B1516)=0,"Borderou inexistent în registru. ","")&amp;IF(AND(D1516&lt;&gt;"",E1516=""),"Cod necunoscut. ","")&amp;IF(N(G1516)&lt;=0,"Lipsește cantitatea. ","")&amp;IF(AND(J1516&lt;&gt;"",COUNTIF('Registru borderouri'!$B$5:$B$504,B1516)&gt;0),IF(J1516&lt;&gt;INDEX('Registru borderouri'!$H$5:$H$504,MATCH(B1516,'Registru borderouri'!$B$5:$B$504,0)),"Produs de alt tip decât borderoul. ",""),"")))</f>
        <v/>
      </c>
    </row>
    <row r="1517" spans="1:11" x14ac:dyDescent="0.2">
      <c r="A1517" s="1" t="str">
        <f t="shared" si="138"/>
        <v/>
      </c>
      <c r="B1517" s="21"/>
      <c r="C1517" s="22" t="str">
        <f>IF(B1517="","",COUNTIF(INDEX($B:$B,5):B1517,B1517))</f>
        <v/>
      </c>
      <c r="D1517" s="21"/>
      <c r="E1517" s="13" t="str">
        <f t="shared" si="139"/>
        <v/>
      </c>
      <c r="F1517" s="22" t="str">
        <f t="shared" si="140"/>
        <v/>
      </c>
      <c r="G1517" s="14"/>
      <c r="H1517" s="15" t="str">
        <f t="shared" si="141"/>
        <v/>
      </c>
      <c r="I1517" s="23" t="str">
        <f t="shared" si="142"/>
        <v/>
      </c>
      <c r="J1517" s="13" t="str">
        <f t="shared" si="143"/>
        <v/>
      </c>
      <c r="K1517" s="24" t="str">
        <f>IF(B1517="","",TRIM(IF(COUNTIF('Registru borderouri'!$B$5:$B$504,B1517)=0,"Borderou inexistent în registru. ","")&amp;IF(AND(D1517&lt;&gt;"",E1517=""),"Cod necunoscut. ","")&amp;IF(N(G1517)&lt;=0,"Lipsește cantitatea. ","")&amp;IF(AND(J1517&lt;&gt;"",COUNTIF('Registru borderouri'!$B$5:$B$504,B1517)&gt;0),IF(J1517&lt;&gt;INDEX('Registru borderouri'!$H$5:$H$504,MATCH(B1517,'Registru borderouri'!$B$5:$B$504,0)),"Produs de alt tip decât borderoul. ",""),"")))</f>
        <v/>
      </c>
    </row>
    <row r="1518" spans="1:11" x14ac:dyDescent="0.2">
      <c r="A1518" s="1" t="str">
        <f t="shared" si="138"/>
        <v/>
      </c>
      <c r="B1518" s="21"/>
      <c r="C1518" s="22" t="str">
        <f>IF(B1518="","",COUNTIF(INDEX($B:$B,5):B1518,B1518))</f>
        <v/>
      </c>
      <c r="D1518" s="21"/>
      <c r="E1518" s="13" t="str">
        <f t="shared" si="139"/>
        <v/>
      </c>
      <c r="F1518" s="22" t="str">
        <f t="shared" si="140"/>
        <v/>
      </c>
      <c r="G1518" s="14"/>
      <c r="H1518" s="15" t="str">
        <f t="shared" si="141"/>
        <v/>
      </c>
      <c r="I1518" s="23" t="str">
        <f t="shared" si="142"/>
        <v/>
      </c>
      <c r="J1518" s="13" t="str">
        <f t="shared" si="143"/>
        <v/>
      </c>
      <c r="K1518" s="24" t="str">
        <f>IF(B1518="","",TRIM(IF(COUNTIF('Registru borderouri'!$B$5:$B$504,B1518)=0,"Borderou inexistent în registru. ","")&amp;IF(AND(D1518&lt;&gt;"",E1518=""),"Cod necunoscut. ","")&amp;IF(N(G1518)&lt;=0,"Lipsește cantitatea. ","")&amp;IF(AND(J1518&lt;&gt;"",COUNTIF('Registru borderouri'!$B$5:$B$504,B1518)&gt;0),IF(J1518&lt;&gt;INDEX('Registru borderouri'!$H$5:$H$504,MATCH(B1518,'Registru borderouri'!$B$5:$B$504,0)),"Produs de alt tip decât borderoul. ",""),"")))</f>
        <v/>
      </c>
    </row>
    <row r="1519" spans="1:11" x14ac:dyDescent="0.2">
      <c r="A1519" s="1" t="str">
        <f t="shared" si="138"/>
        <v/>
      </c>
      <c r="B1519" s="21"/>
      <c r="C1519" s="22" t="str">
        <f>IF(B1519="","",COUNTIF(INDEX($B:$B,5):B1519,B1519))</f>
        <v/>
      </c>
      <c r="D1519" s="21"/>
      <c r="E1519" s="13" t="str">
        <f t="shared" si="139"/>
        <v/>
      </c>
      <c r="F1519" s="22" t="str">
        <f t="shared" si="140"/>
        <v/>
      </c>
      <c r="G1519" s="14"/>
      <c r="H1519" s="15" t="str">
        <f t="shared" si="141"/>
        <v/>
      </c>
      <c r="I1519" s="23" t="str">
        <f t="shared" si="142"/>
        <v/>
      </c>
      <c r="J1519" s="13" t="str">
        <f t="shared" si="143"/>
        <v/>
      </c>
      <c r="K1519" s="24" t="str">
        <f>IF(B1519="","",TRIM(IF(COUNTIF('Registru borderouri'!$B$5:$B$504,B1519)=0,"Borderou inexistent în registru. ","")&amp;IF(AND(D1519&lt;&gt;"",E1519=""),"Cod necunoscut. ","")&amp;IF(N(G1519)&lt;=0,"Lipsește cantitatea. ","")&amp;IF(AND(J1519&lt;&gt;"",COUNTIF('Registru borderouri'!$B$5:$B$504,B1519)&gt;0),IF(J1519&lt;&gt;INDEX('Registru borderouri'!$H$5:$H$504,MATCH(B1519,'Registru borderouri'!$B$5:$B$504,0)),"Produs de alt tip decât borderoul. ",""),"")))</f>
        <v/>
      </c>
    </row>
    <row r="1520" spans="1:11" x14ac:dyDescent="0.2">
      <c r="A1520" s="1" t="str">
        <f t="shared" si="138"/>
        <v/>
      </c>
      <c r="B1520" s="21"/>
      <c r="C1520" s="22" t="str">
        <f>IF(B1520="","",COUNTIF(INDEX($B:$B,5):B1520,B1520))</f>
        <v/>
      </c>
      <c r="D1520" s="21"/>
      <c r="E1520" s="13" t="str">
        <f t="shared" si="139"/>
        <v/>
      </c>
      <c r="F1520" s="22" t="str">
        <f t="shared" si="140"/>
        <v/>
      </c>
      <c r="G1520" s="14"/>
      <c r="H1520" s="15" t="str">
        <f t="shared" si="141"/>
        <v/>
      </c>
      <c r="I1520" s="23" t="str">
        <f t="shared" si="142"/>
        <v/>
      </c>
      <c r="J1520" s="13" t="str">
        <f t="shared" si="143"/>
        <v/>
      </c>
      <c r="K1520" s="24" t="str">
        <f>IF(B1520="","",TRIM(IF(COUNTIF('Registru borderouri'!$B$5:$B$504,B1520)=0,"Borderou inexistent în registru. ","")&amp;IF(AND(D1520&lt;&gt;"",E1520=""),"Cod necunoscut. ","")&amp;IF(N(G1520)&lt;=0,"Lipsește cantitatea. ","")&amp;IF(AND(J1520&lt;&gt;"",COUNTIF('Registru borderouri'!$B$5:$B$504,B1520)&gt;0),IF(J1520&lt;&gt;INDEX('Registru borderouri'!$H$5:$H$504,MATCH(B1520,'Registru borderouri'!$B$5:$B$504,0)),"Produs de alt tip decât borderoul. ",""),"")))</f>
        <v/>
      </c>
    </row>
    <row r="1521" spans="1:11" x14ac:dyDescent="0.2">
      <c r="A1521" s="1" t="str">
        <f t="shared" si="138"/>
        <v/>
      </c>
      <c r="B1521" s="21"/>
      <c r="C1521" s="22" t="str">
        <f>IF(B1521="","",COUNTIF(INDEX($B:$B,5):B1521,B1521))</f>
        <v/>
      </c>
      <c r="D1521" s="21"/>
      <c r="E1521" s="13" t="str">
        <f t="shared" si="139"/>
        <v/>
      </c>
      <c r="F1521" s="22" t="str">
        <f t="shared" si="140"/>
        <v/>
      </c>
      <c r="G1521" s="14"/>
      <c r="H1521" s="15" t="str">
        <f t="shared" si="141"/>
        <v/>
      </c>
      <c r="I1521" s="23" t="str">
        <f t="shared" si="142"/>
        <v/>
      </c>
      <c r="J1521" s="13" t="str">
        <f t="shared" si="143"/>
        <v/>
      </c>
      <c r="K1521" s="24" t="str">
        <f>IF(B1521="","",TRIM(IF(COUNTIF('Registru borderouri'!$B$5:$B$504,B1521)=0,"Borderou inexistent în registru. ","")&amp;IF(AND(D1521&lt;&gt;"",E1521=""),"Cod necunoscut. ","")&amp;IF(N(G1521)&lt;=0,"Lipsește cantitatea. ","")&amp;IF(AND(J1521&lt;&gt;"",COUNTIF('Registru borderouri'!$B$5:$B$504,B1521)&gt;0),IF(J1521&lt;&gt;INDEX('Registru borderouri'!$H$5:$H$504,MATCH(B1521,'Registru borderouri'!$B$5:$B$504,0)),"Produs de alt tip decât borderoul. ",""),"")))</f>
        <v/>
      </c>
    </row>
    <row r="1522" spans="1:11" x14ac:dyDescent="0.2">
      <c r="A1522" s="1" t="str">
        <f t="shared" si="138"/>
        <v/>
      </c>
      <c r="B1522" s="21"/>
      <c r="C1522" s="22" t="str">
        <f>IF(B1522="","",COUNTIF(INDEX($B:$B,5):B1522,B1522))</f>
        <v/>
      </c>
      <c r="D1522" s="21"/>
      <c r="E1522" s="13" t="str">
        <f t="shared" si="139"/>
        <v/>
      </c>
      <c r="F1522" s="22" t="str">
        <f t="shared" si="140"/>
        <v/>
      </c>
      <c r="G1522" s="14"/>
      <c r="H1522" s="15" t="str">
        <f t="shared" si="141"/>
        <v/>
      </c>
      <c r="I1522" s="23" t="str">
        <f t="shared" si="142"/>
        <v/>
      </c>
      <c r="J1522" s="13" t="str">
        <f t="shared" si="143"/>
        <v/>
      </c>
      <c r="K1522" s="24" t="str">
        <f>IF(B1522="","",TRIM(IF(COUNTIF('Registru borderouri'!$B$5:$B$504,B1522)=0,"Borderou inexistent în registru. ","")&amp;IF(AND(D1522&lt;&gt;"",E1522=""),"Cod necunoscut. ","")&amp;IF(N(G1522)&lt;=0,"Lipsește cantitatea. ","")&amp;IF(AND(J1522&lt;&gt;"",COUNTIF('Registru borderouri'!$B$5:$B$504,B1522)&gt;0),IF(J1522&lt;&gt;INDEX('Registru borderouri'!$H$5:$H$504,MATCH(B1522,'Registru borderouri'!$B$5:$B$504,0)),"Produs de alt tip decât borderoul. ",""),"")))</f>
        <v/>
      </c>
    </row>
    <row r="1523" spans="1:11" x14ac:dyDescent="0.2">
      <c r="A1523" s="1" t="str">
        <f t="shared" si="138"/>
        <v/>
      </c>
      <c r="B1523" s="21"/>
      <c r="C1523" s="22" t="str">
        <f>IF(B1523="","",COUNTIF(INDEX($B:$B,5):B1523,B1523))</f>
        <v/>
      </c>
      <c r="D1523" s="21"/>
      <c r="E1523" s="13" t="str">
        <f t="shared" si="139"/>
        <v/>
      </c>
      <c r="F1523" s="22" t="str">
        <f t="shared" si="140"/>
        <v/>
      </c>
      <c r="G1523" s="14"/>
      <c r="H1523" s="15" t="str">
        <f t="shared" si="141"/>
        <v/>
      </c>
      <c r="I1523" s="23" t="str">
        <f t="shared" si="142"/>
        <v/>
      </c>
      <c r="J1523" s="13" t="str">
        <f t="shared" si="143"/>
        <v/>
      </c>
      <c r="K1523" s="24" t="str">
        <f>IF(B1523="","",TRIM(IF(COUNTIF('Registru borderouri'!$B$5:$B$504,B1523)=0,"Borderou inexistent în registru. ","")&amp;IF(AND(D1523&lt;&gt;"",E1523=""),"Cod necunoscut. ","")&amp;IF(N(G1523)&lt;=0,"Lipsește cantitatea. ","")&amp;IF(AND(J1523&lt;&gt;"",COUNTIF('Registru borderouri'!$B$5:$B$504,B1523)&gt;0),IF(J1523&lt;&gt;INDEX('Registru borderouri'!$H$5:$H$504,MATCH(B1523,'Registru borderouri'!$B$5:$B$504,0)),"Produs de alt tip decât borderoul. ",""),"")))</f>
        <v/>
      </c>
    </row>
    <row r="1524" spans="1:11" x14ac:dyDescent="0.2">
      <c r="A1524" s="1" t="str">
        <f t="shared" si="138"/>
        <v/>
      </c>
      <c r="B1524" s="21"/>
      <c r="C1524" s="22" t="str">
        <f>IF(B1524="","",COUNTIF(INDEX($B:$B,5):B1524,B1524))</f>
        <v/>
      </c>
      <c r="D1524" s="21"/>
      <c r="E1524" s="13" t="str">
        <f t="shared" si="139"/>
        <v/>
      </c>
      <c r="F1524" s="22" t="str">
        <f t="shared" si="140"/>
        <v/>
      </c>
      <c r="G1524" s="14"/>
      <c r="H1524" s="15" t="str">
        <f t="shared" si="141"/>
        <v/>
      </c>
      <c r="I1524" s="23" t="str">
        <f t="shared" si="142"/>
        <v/>
      </c>
      <c r="J1524" s="13" t="str">
        <f t="shared" si="143"/>
        <v/>
      </c>
      <c r="K1524" s="24" t="str">
        <f>IF(B1524="","",TRIM(IF(COUNTIF('Registru borderouri'!$B$5:$B$504,B1524)=0,"Borderou inexistent în registru. ","")&amp;IF(AND(D1524&lt;&gt;"",E1524=""),"Cod necunoscut. ","")&amp;IF(N(G1524)&lt;=0,"Lipsește cantitatea. ","")&amp;IF(AND(J1524&lt;&gt;"",COUNTIF('Registru borderouri'!$B$5:$B$504,B1524)&gt;0),IF(J1524&lt;&gt;INDEX('Registru borderouri'!$H$5:$H$504,MATCH(B1524,'Registru borderouri'!$B$5:$B$504,0)),"Produs de alt tip decât borderoul. ",""),"")))</f>
        <v/>
      </c>
    </row>
    <row r="1525" spans="1:11" x14ac:dyDescent="0.2">
      <c r="A1525" s="1" t="str">
        <f t="shared" si="138"/>
        <v/>
      </c>
      <c r="B1525" s="21"/>
      <c r="C1525" s="22" t="str">
        <f>IF(B1525="","",COUNTIF(INDEX($B:$B,5):B1525,B1525))</f>
        <v/>
      </c>
      <c r="D1525" s="21"/>
      <c r="E1525" s="13" t="str">
        <f t="shared" si="139"/>
        <v/>
      </c>
      <c r="F1525" s="22" t="str">
        <f t="shared" si="140"/>
        <v/>
      </c>
      <c r="G1525" s="14"/>
      <c r="H1525" s="15" t="str">
        <f t="shared" si="141"/>
        <v/>
      </c>
      <c r="I1525" s="23" t="str">
        <f t="shared" si="142"/>
        <v/>
      </c>
      <c r="J1525" s="13" t="str">
        <f t="shared" si="143"/>
        <v/>
      </c>
      <c r="K1525" s="24" t="str">
        <f>IF(B1525="","",TRIM(IF(COUNTIF('Registru borderouri'!$B$5:$B$504,B1525)=0,"Borderou inexistent în registru. ","")&amp;IF(AND(D1525&lt;&gt;"",E1525=""),"Cod necunoscut. ","")&amp;IF(N(G1525)&lt;=0,"Lipsește cantitatea. ","")&amp;IF(AND(J1525&lt;&gt;"",COUNTIF('Registru borderouri'!$B$5:$B$504,B1525)&gt;0),IF(J1525&lt;&gt;INDEX('Registru borderouri'!$H$5:$H$504,MATCH(B1525,'Registru borderouri'!$B$5:$B$504,0)),"Produs de alt tip decât borderoul. ",""),"")))</f>
        <v/>
      </c>
    </row>
    <row r="1526" spans="1:11" x14ac:dyDescent="0.2">
      <c r="A1526" s="1" t="str">
        <f t="shared" si="138"/>
        <v/>
      </c>
      <c r="B1526" s="21"/>
      <c r="C1526" s="22" t="str">
        <f>IF(B1526="","",COUNTIF(INDEX($B:$B,5):B1526,B1526))</f>
        <v/>
      </c>
      <c r="D1526" s="21"/>
      <c r="E1526" s="13" t="str">
        <f t="shared" si="139"/>
        <v/>
      </c>
      <c r="F1526" s="22" t="str">
        <f t="shared" si="140"/>
        <v/>
      </c>
      <c r="G1526" s="14"/>
      <c r="H1526" s="15" t="str">
        <f t="shared" si="141"/>
        <v/>
      </c>
      <c r="I1526" s="23" t="str">
        <f t="shared" si="142"/>
        <v/>
      </c>
      <c r="J1526" s="13" t="str">
        <f t="shared" si="143"/>
        <v/>
      </c>
      <c r="K1526" s="24" t="str">
        <f>IF(B1526="","",TRIM(IF(COUNTIF('Registru borderouri'!$B$5:$B$504,B1526)=0,"Borderou inexistent în registru. ","")&amp;IF(AND(D1526&lt;&gt;"",E1526=""),"Cod necunoscut. ","")&amp;IF(N(G1526)&lt;=0,"Lipsește cantitatea. ","")&amp;IF(AND(J1526&lt;&gt;"",COUNTIF('Registru borderouri'!$B$5:$B$504,B1526)&gt;0),IF(J1526&lt;&gt;INDEX('Registru borderouri'!$H$5:$H$504,MATCH(B1526,'Registru borderouri'!$B$5:$B$504,0)),"Produs de alt tip decât borderoul. ",""),"")))</f>
        <v/>
      </c>
    </row>
    <row r="1527" spans="1:11" x14ac:dyDescent="0.2">
      <c r="A1527" s="1" t="str">
        <f t="shared" si="138"/>
        <v/>
      </c>
      <c r="B1527" s="21"/>
      <c r="C1527" s="22" t="str">
        <f>IF(B1527="","",COUNTIF(INDEX($B:$B,5):B1527,B1527))</f>
        <v/>
      </c>
      <c r="D1527" s="21"/>
      <c r="E1527" s="13" t="str">
        <f t="shared" si="139"/>
        <v/>
      </c>
      <c r="F1527" s="22" t="str">
        <f t="shared" si="140"/>
        <v/>
      </c>
      <c r="G1527" s="14"/>
      <c r="H1527" s="15" t="str">
        <f t="shared" si="141"/>
        <v/>
      </c>
      <c r="I1527" s="23" t="str">
        <f t="shared" si="142"/>
        <v/>
      </c>
      <c r="J1527" s="13" t="str">
        <f t="shared" si="143"/>
        <v/>
      </c>
      <c r="K1527" s="24" t="str">
        <f>IF(B1527="","",TRIM(IF(COUNTIF('Registru borderouri'!$B$5:$B$504,B1527)=0,"Borderou inexistent în registru. ","")&amp;IF(AND(D1527&lt;&gt;"",E1527=""),"Cod necunoscut. ","")&amp;IF(N(G1527)&lt;=0,"Lipsește cantitatea. ","")&amp;IF(AND(J1527&lt;&gt;"",COUNTIF('Registru borderouri'!$B$5:$B$504,B1527)&gt;0),IF(J1527&lt;&gt;INDEX('Registru borderouri'!$H$5:$H$504,MATCH(B1527,'Registru borderouri'!$B$5:$B$504,0)),"Produs de alt tip decât borderoul. ",""),"")))</f>
        <v/>
      </c>
    </row>
    <row r="1528" spans="1:11" x14ac:dyDescent="0.2">
      <c r="A1528" s="1" t="str">
        <f t="shared" si="138"/>
        <v/>
      </c>
      <c r="B1528" s="21"/>
      <c r="C1528" s="22" t="str">
        <f>IF(B1528="","",COUNTIF(INDEX($B:$B,5):B1528,B1528))</f>
        <v/>
      </c>
      <c r="D1528" s="21"/>
      <c r="E1528" s="13" t="str">
        <f t="shared" si="139"/>
        <v/>
      </c>
      <c r="F1528" s="22" t="str">
        <f t="shared" si="140"/>
        <v/>
      </c>
      <c r="G1528" s="14"/>
      <c r="H1528" s="15" t="str">
        <f t="shared" si="141"/>
        <v/>
      </c>
      <c r="I1528" s="23" t="str">
        <f t="shared" si="142"/>
        <v/>
      </c>
      <c r="J1528" s="13" t="str">
        <f t="shared" si="143"/>
        <v/>
      </c>
      <c r="K1528" s="24" t="str">
        <f>IF(B1528="","",TRIM(IF(COUNTIF('Registru borderouri'!$B$5:$B$504,B1528)=0,"Borderou inexistent în registru. ","")&amp;IF(AND(D1528&lt;&gt;"",E1528=""),"Cod necunoscut. ","")&amp;IF(N(G1528)&lt;=0,"Lipsește cantitatea. ","")&amp;IF(AND(J1528&lt;&gt;"",COUNTIF('Registru borderouri'!$B$5:$B$504,B1528)&gt;0),IF(J1528&lt;&gt;INDEX('Registru borderouri'!$H$5:$H$504,MATCH(B1528,'Registru borderouri'!$B$5:$B$504,0)),"Produs de alt tip decât borderoul. ",""),"")))</f>
        <v/>
      </c>
    </row>
    <row r="1529" spans="1:11" x14ac:dyDescent="0.2">
      <c r="A1529" s="1" t="str">
        <f t="shared" si="138"/>
        <v/>
      </c>
      <c r="B1529" s="21"/>
      <c r="C1529" s="22" t="str">
        <f>IF(B1529="","",COUNTIF(INDEX($B:$B,5):B1529,B1529))</f>
        <v/>
      </c>
      <c r="D1529" s="21"/>
      <c r="E1529" s="13" t="str">
        <f t="shared" si="139"/>
        <v/>
      </c>
      <c r="F1529" s="22" t="str">
        <f t="shared" si="140"/>
        <v/>
      </c>
      <c r="G1529" s="14"/>
      <c r="H1529" s="15" t="str">
        <f t="shared" si="141"/>
        <v/>
      </c>
      <c r="I1529" s="23" t="str">
        <f t="shared" si="142"/>
        <v/>
      </c>
      <c r="J1529" s="13" t="str">
        <f t="shared" si="143"/>
        <v/>
      </c>
      <c r="K1529" s="24" t="str">
        <f>IF(B1529="","",TRIM(IF(COUNTIF('Registru borderouri'!$B$5:$B$504,B1529)=0,"Borderou inexistent în registru. ","")&amp;IF(AND(D1529&lt;&gt;"",E1529=""),"Cod necunoscut. ","")&amp;IF(N(G1529)&lt;=0,"Lipsește cantitatea. ","")&amp;IF(AND(J1529&lt;&gt;"",COUNTIF('Registru borderouri'!$B$5:$B$504,B1529)&gt;0),IF(J1529&lt;&gt;INDEX('Registru borderouri'!$H$5:$H$504,MATCH(B1529,'Registru borderouri'!$B$5:$B$504,0)),"Produs de alt tip decât borderoul. ",""),"")))</f>
        <v/>
      </c>
    </row>
    <row r="1530" spans="1:11" x14ac:dyDescent="0.2">
      <c r="A1530" s="1" t="str">
        <f t="shared" si="138"/>
        <v/>
      </c>
      <c r="B1530" s="21"/>
      <c r="C1530" s="22" t="str">
        <f>IF(B1530="","",COUNTIF(INDEX($B:$B,5):B1530,B1530))</f>
        <v/>
      </c>
      <c r="D1530" s="21"/>
      <c r="E1530" s="13" t="str">
        <f t="shared" si="139"/>
        <v/>
      </c>
      <c r="F1530" s="22" t="str">
        <f t="shared" si="140"/>
        <v/>
      </c>
      <c r="G1530" s="14"/>
      <c r="H1530" s="15" t="str">
        <f t="shared" si="141"/>
        <v/>
      </c>
      <c r="I1530" s="23" t="str">
        <f t="shared" si="142"/>
        <v/>
      </c>
      <c r="J1530" s="13" t="str">
        <f t="shared" si="143"/>
        <v/>
      </c>
      <c r="K1530" s="24" t="str">
        <f>IF(B1530="","",TRIM(IF(COUNTIF('Registru borderouri'!$B$5:$B$504,B1530)=0,"Borderou inexistent în registru. ","")&amp;IF(AND(D1530&lt;&gt;"",E1530=""),"Cod necunoscut. ","")&amp;IF(N(G1530)&lt;=0,"Lipsește cantitatea. ","")&amp;IF(AND(J1530&lt;&gt;"",COUNTIF('Registru borderouri'!$B$5:$B$504,B1530)&gt;0),IF(J1530&lt;&gt;INDEX('Registru borderouri'!$H$5:$H$504,MATCH(B1530,'Registru borderouri'!$B$5:$B$504,0)),"Produs de alt tip decât borderoul. ",""),"")))</f>
        <v/>
      </c>
    </row>
    <row r="1531" spans="1:11" x14ac:dyDescent="0.2">
      <c r="A1531" s="1" t="str">
        <f t="shared" si="138"/>
        <v/>
      </c>
      <c r="B1531" s="21"/>
      <c r="C1531" s="22" t="str">
        <f>IF(B1531="","",COUNTIF(INDEX($B:$B,5):B1531,B1531))</f>
        <v/>
      </c>
      <c r="D1531" s="21"/>
      <c r="E1531" s="13" t="str">
        <f t="shared" si="139"/>
        <v/>
      </c>
      <c r="F1531" s="22" t="str">
        <f t="shared" si="140"/>
        <v/>
      </c>
      <c r="G1531" s="14"/>
      <c r="H1531" s="15" t="str">
        <f t="shared" si="141"/>
        <v/>
      </c>
      <c r="I1531" s="23" t="str">
        <f t="shared" si="142"/>
        <v/>
      </c>
      <c r="J1531" s="13" t="str">
        <f t="shared" si="143"/>
        <v/>
      </c>
      <c r="K1531" s="24" t="str">
        <f>IF(B1531="","",TRIM(IF(COUNTIF('Registru borderouri'!$B$5:$B$504,B1531)=0,"Borderou inexistent în registru. ","")&amp;IF(AND(D1531&lt;&gt;"",E1531=""),"Cod necunoscut. ","")&amp;IF(N(G1531)&lt;=0,"Lipsește cantitatea. ","")&amp;IF(AND(J1531&lt;&gt;"",COUNTIF('Registru borderouri'!$B$5:$B$504,B1531)&gt;0),IF(J1531&lt;&gt;INDEX('Registru borderouri'!$H$5:$H$504,MATCH(B1531,'Registru borderouri'!$B$5:$B$504,0)),"Produs de alt tip decât borderoul. ",""),"")))</f>
        <v/>
      </c>
    </row>
    <row r="1532" spans="1:11" x14ac:dyDescent="0.2">
      <c r="A1532" s="1" t="str">
        <f t="shared" si="138"/>
        <v/>
      </c>
      <c r="B1532" s="21"/>
      <c r="C1532" s="22" t="str">
        <f>IF(B1532="","",COUNTIF(INDEX($B:$B,5):B1532,B1532))</f>
        <v/>
      </c>
      <c r="D1532" s="21"/>
      <c r="E1532" s="13" t="str">
        <f t="shared" si="139"/>
        <v/>
      </c>
      <c r="F1532" s="22" t="str">
        <f t="shared" si="140"/>
        <v/>
      </c>
      <c r="G1532" s="14"/>
      <c r="H1532" s="15" t="str">
        <f t="shared" si="141"/>
        <v/>
      </c>
      <c r="I1532" s="23" t="str">
        <f t="shared" si="142"/>
        <v/>
      </c>
      <c r="J1532" s="13" t="str">
        <f t="shared" si="143"/>
        <v/>
      </c>
      <c r="K1532" s="24" t="str">
        <f>IF(B1532="","",TRIM(IF(COUNTIF('Registru borderouri'!$B$5:$B$504,B1532)=0,"Borderou inexistent în registru. ","")&amp;IF(AND(D1532&lt;&gt;"",E1532=""),"Cod necunoscut. ","")&amp;IF(N(G1532)&lt;=0,"Lipsește cantitatea. ","")&amp;IF(AND(J1532&lt;&gt;"",COUNTIF('Registru borderouri'!$B$5:$B$504,B1532)&gt;0),IF(J1532&lt;&gt;INDEX('Registru borderouri'!$H$5:$H$504,MATCH(B1532,'Registru borderouri'!$B$5:$B$504,0)),"Produs de alt tip decât borderoul. ",""),"")))</f>
        <v/>
      </c>
    </row>
    <row r="1533" spans="1:11" x14ac:dyDescent="0.2">
      <c r="A1533" s="1" t="str">
        <f t="shared" si="138"/>
        <v/>
      </c>
      <c r="B1533" s="21"/>
      <c r="C1533" s="22" t="str">
        <f>IF(B1533="","",COUNTIF(INDEX($B:$B,5):B1533,B1533))</f>
        <v/>
      </c>
      <c r="D1533" s="21"/>
      <c r="E1533" s="13" t="str">
        <f t="shared" si="139"/>
        <v/>
      </c>
      <c r="F1533" s="22" t="str">
        <f t="shared" si="140"/>
        <v/>
      </c>
      <c r="G1533" s="14"/>
      <c r="H1533" s="15" t="str">
        <f t="shared" si="141"/>
        <v/>
      </c>
      <c r="I1533" s="23" t="str">
        <f t="shared" si="142"/>
        <v/>
      </c>
      <c r="J1533" s="13" t="str">
        <f t="shared" si="143"/>
        <v/>
      </c>
      <c r="K1533" s="24" t="str">
        <f>IF(B1533="","",TRIM(IF(COUNTIF('Registru borderouri'!$B$5:$B$504,B1533)=0,"Borderou inexistent în registru. ","")&amp;IF(AND(D1533&lt;&gt;"",E1533=""),"Cod necunoscut. ","")&amp;IF(N(G1533)&lt;=0,"Lipsește cantitatea. ","")&amp;IF(AND(J1533&lt;&gt;"",COUNTIF('Registru borderouri'!$B$5:$B$504,B1533)&gt;0),IF(J1533&lt;&gt;INDEX('Registru borderouri'!$H$5:$H$504,MATCH(B1533,'Registru borderouri'!$B$5:$B$504,0)),"Produs de alt tip decât borderoul. ",""),"")))</f>
        <v/>
      </c>
    </row>
    <row r="1534" spans="1:11" x14ac:dyDescent="0.2">
      <c r="A1534" s="1" t="str">
        <f t="shared" si="138"/>
        <v/>
      </c>
      <c r="B1534" s="21"/>
      <c r="C1534" s="22" t="str">
        <f>IF(B1534="","",COUNTIF(INDEX($B:$B,5):B1534,B1534))</f>
        <v/>
      </c>
      <c r="D1534" s="21"/>
      <c r="E1534" s="13" t="str">
        <f t="shared" si="139"/>
        <v/>
      </c>
      <c r="F1534" s="22" t="str">
        <f t="shared" si="140"/>
        <v/>
      </c>
      <c r="G1534" s="14"/>
      <c r="H1534" s="15" t="str">
        <f t="shared" si="141"/>
        <v/>
      </c>
      <c r="I1534" s="23" t="str">
        <f t="shared" si="142"/>
        <v/>
      </c>
      <c r="J1534" s="13" t="str">
        <f t="shared" si="143"/>
        <v/>
      </c>
      <c r="K1534" s="24" t="str">
        <f>IF(B1534="","",TRIM(IF(COUNTIF('Registru borderouri'!$B$5:$B$504,B1534)=0,"Borderou inexistent în registru. ","")&amp;IF(AND(D1534&lt;&gt;"",E1534=""),"Cod necunoscut. ","")&amp;IF(N(G1534)&lt;=0,"Lipsește cantitatea. ","")&amp;IF(AND(J1534&lt;&gt;"",COUNTIF('Registru borderouri'!$B$5:$B$504,B1534)&gt;0),IF(J1534&lt;&gt;INDEX('Registru borderouri'!$H$5:$H$504,MATCH(B1534,'Registru borderouri'!$B$5:$B$504,0)),"Produs de alt tip decât borderoul. ",""),"")))</f>
        <v/>
      </c>
    </row>
    <row r="1535" spans="1:11" x14ac:dyDescent="0.2">
      <c r="A1535" s="1" t="str">
        <f t="shared" si="138"/>
        <v/>
      </c>
      <c r="B1535" s="21"/>
      <c r="C1535" s="22" t="str">
        <f>IF(B1535="","",COUNTIF(INDEX($B:$B,5):B1535,B1535))</f>
        <v/>
      </c>
      <c r="D1535" s="21"/>
      <c r="E1535" s="13" t="str">
        <f t="shared" si="139"/>
        <v/>
      </c>
      <c r="F1535" s="22" t="str">
        <f t="shared" si="140"/>
        <v/>
      </c>
      <c r="G1535" s="14"/>
      <c r="H1535" s="15" t="str">
        <f t="shared" si="141"/>
        <v/>
      </c>
      <c r="I1535" s="23" t="str">
        <f t="shared" si="142"/>
        <v/>
      </c>
      <c r="J1535" s="13" t="str">
        <f t="shared" si="143"/>
        <v/>
      </c>
      <c r="K1535" s="24" t="str">
        <f>IF(B1535="","",TRIM(IF(COUNTIF('Registru borderouri'!$B$5:$B$504,B1535)=0,"Borderou inexistent în registru. ","")&amp;IF(AND(D1535&lt;&gt;"",E1535=""),"Cod necunoscut. ","")&amp;IF(N(G1535)&lt;=0,"Lipsește cantitatea. ","")&amp;IF(AND(J1535&lt;&gt;"",COUNTIF('Registru borderouri'!$B$5:$B$504,B1535)&gt;0),IF(J1535&lt;&gt;INDEX('Registru borderouri'!$H$5:$H$504,MATCH(B1535,'Registru borderouri'!$B$5:$B$504,0)),"Produs de alt tip decât borderoul. ",""),"")))</f>
        <v/>
      </c>
    </row>
    <row r="1536" spans="1:11" x14ac:dyDescent="0.2">
      <c r="A1536" s="1" t="str">
        <f t="shared" si="138"/>
        <v/>
      </c>
      <c r="B1536" s="21"/>
      <c r="C1536" s="22" t="str">
        <f>IF(B1536="","",COUNTIF(INDEX($B:$B,5):B1536,B1536))</f>
        <v/>
      </c>
      <c r="D1536" s="21"/>
      <c r="E1536" s="13" t="str">
        <f t="shared" si="139"/>
        <v/>
      </c>
      <c r="F1536" s="22" t="str">
        <f t="shared" si="140"/>
        <v/>
      </c>
      <c r="G1536" s="14"/>
      <c r="H1536" s="15" t="str">
        <f t="shared" si="141"/>
        <v/>
      </c>
      <c r="I1536" s="23" t="str">
        <f t="shared" si="142"/>
        <v/>
      </c>
      <c r="J1536" s="13" t="str">
        <f t="shared" si="143"/>
        <v/>
      </c>
      <c r="K1536" s="24" t="str">
        <f>IF(B1536="","",TRIM(IF(COUNTIF('Registru borderouri'!$B$5:$B$504,B1536)=0,"Borderou inexistent în registru. ","")&amp;IF(AND(D1536&lt;&gt;"",E1536=""),"Cod necunoscut. ","")&amp;IF(N(G1536)&lt;=0,"Lipsește cantitatea. ","")&amp;IF(AND(J1536&lt;&gt;"",COUNTIF('Registru borderouri'!$B$5:$B$504,B1536)&gt;0),IF(J1536&lt;&gt;INDEX('Registru borderouri'!$H$5:$H$504,MATCH(B1536,'Registru borderouri'!$B$5:$B$504,0)),"Produs de alt tip decât borderoul. ",""),"")))</f>
        <v/>
      </c>
    </row>
    <row r="1537" spans="1:11" x14ac:dyDescent="0.2">
      <c r="A1537" s="1" t="str">
        <f t="shared" si="138"/>
        <v/>
      </c>
      <c r="B1537" s="21"/>
      <c r="C1537" s="22" t="str">
        <f>IF(B1537="","",COUNTIF(INDEX($B:$B,5):B1537,B1537))</f>
        <v/>
      </c>
      <c r="D1537" s="21"/>
      <c r="E1537" s="13" t="str">
        <f t="shared" si="139"/>
        <v/>
      </c>
      <c r="F1537" s="22" t="str">
        <f t="shared" si="140"/>
        <v/>
      </c>
      <c r="G1537" s="14"/>
      <c r="H1537" s="15" t="str">
        <f t="shared" si="141"/>
        <v/>
      </c>
      <c r="I1537" s="23" t="str">
        <f t="shared" si="142"/>
        <v/>
      </c>
      <c r="J1537" s="13" t="str">
        <f t="shared" si="143"/>
        <v/>
      </c>
      <c r="K1537" s="24" t="str">
        <f>IF(B1537="","",TRIM(IF(COUNTIF('Registru borderouri'!$B$5:$B$504,B1537)=0,"Borderou inexistent în registru. ","")&amp;IF(AND(D1537&lt;&gt;"",E1537=""),"Cod necunoscut. ","")&amp;IF(N(G1537)&lt;=0,"Lipsește cantitatea. ","")&amp;IF(AND(J1537&lt;&gt;"",COUNTIF('Registru borderouri'!$B$5:$B$504,B1537)&gt;0),IF(J1537&lt;&gt;INDEX('Registru borderouri'!$H$5:$H$504,MATCH(B1537,'Registru borderouri'!$B$5:$B$504,0)),"Produs de alt tip decât borderoul. ",""),"")))</f>
        <v/>
      </c>
    </row>
    <row r="1538" spans="1:11" x14ac:dyDescent="0.2">
      <c r="A1538" s="1" t="str">
        <f t="shared" si="138"/>
        <v/>
      </c>
      <c r="B1538" s="21"/>
      <c r="C1538" s="22" t="str">
        <f>IF(B1538="","",COUNTIF(INDEX($B:$B,5):B1538,B1538))</f>
        <v/>
      </c>
      <c r="D1538" s="21"/>
      <c r="E1538" s="13" t="str">
        <f t="shared" si="139"/>
        <v/>
      </c>
      <c r="F1538" s="22" t="str">
        <f t="shared" si="140"/>
        <v/>
      </c>
      <c r="G1538" s="14"/>
      <c r="H1538" s="15" t="str">
        <f t="shared" si="141"/>
        <v/>
      </c>
      <c r="I1538" s="23" t="str">
        <f t="shared" si="142"/>
        <v/>
      </c>
      <c r="J1538" s="13" t="str">
        <f t="shared" si="143"/>
        <v/>
      </c>
      <c r="K1538" s="24" t="str">
        <f>IF(B1538="","",TRIM(IF(COUNTIF('Registru borderouri'!$B$5:$B$504,B1538)=0,"Borderou inexistent în registru. ","")&amp;IF(AND(D1538&lt;&gt;"",E1538=""),"Cod necunoscut. ","")&amp;IF(N(G1538)&lt;=0,"Lipsește cantitatea. ","")&amp;IF(AND(J1538&lt;&gt;"",COUNTIF('Registru borderouri'!$B$5:$B$504,B1538)&gt;0),IF(J1538&lt;&gt;INDEX('Registru borderouri'!$H$5:$H$504,MATCH(B1538,'Registru borderouri'!$B$5:$B$504,0)),"Produs de alt tip decât borderoul. ",""),"")))</f>
        <v/>
      </c>
    </row>
    <row r="1539" spans="1:11" x14ac:dyDescent="0.2">
      <c r="A1539" s="1" t="str">
        <f t="shared" si="138"/>
        <v/>
      </c>
      <c r="B1539" s="21"/>
      <c r="C1539" s="22" t="str">
        <f>IF(B1539="","",COUNTIF(INDEX($B:$B,5):B1539,B1539))</f>
        <v/>
      </c>
      <c r="D1539" s="21"/>
      <c r="E1539" s="13" t="str">
        <f t="shared" si="139"/>
        <v/>
      </c>
      <c r="F1539" s="22" t="str">
        <f t="shared" si="140"/>
        <v/>
      </c>
      <c r="G1539" s="14"/>
      <c r="H1539" s="15" t="str">
        <f t="shared" si="141"/>
        <v/>
      </c>
      <c r="I1539" s="23" t="str">
        <f t="shared" si="142"/>
        <v/>
      </c>
      <c r="J1539" s="13" t="str">
        <f t="shared" si="143"/>
        <v/>
      </c>
      <c r="K1539" s="24" t="str">
        <f>IF(B1539="","",TRIM(IF(COUNTIF('Registru borderouri'!$B$5:$B$504,B1539)=0,"Borderou inexistent în registru. ","")&amp;IF(AND(D1539&lt;&gt;"",E1539=""),"Cod necunoscut. ","")&amp;IF(N(G1539)&lt;=0,"Lipsește cantitatea. ","")&amp;IF(AND(J1539&lt;&gt;"",COUNTIF('Registru borderouri'!$B$5:$B$504,B1539)&gt;0),IF(J1539&lt;&gt;INDEX('Registru borderouri'!$H$5:$H$504,MATCH(B1539,'Registru borderouri'!$B$5:$B$504,0)),"Produs de alt tip decât borderoul. ",""),"")))</f>
        <v/>
      </c>
    </row>
    <row r="1540" spans="1:11" x14ac:dyDescent="0.2">
      <c r="A1540" s="1" t="str">
        <f t="shared" si="138"/>
        <v/>
      </c>
      <c r="B1540" s="21"/>
      <c r="C1540" s="22" t="str">
        <f>IF(B1540="","",COUNTIF(INDEX($B:$B,5):B1540,B1540))</f>
        <v/>
      </c>
      <c r="D1540" s="21"/>
      <c r="E1540" s="13" t="str">
        <f t="shared" si="139"/>
        <v/>
      </c>
      <c r="F1540" s="22" t="str">
        <f t="shared" si="140"/>
        <v/>
      </c>
      <c r="G1540" s="14"/>
      <c r="H1540" s="15" t="str">
        <f t="shared" si="141"/>
        <v/>
      </c>
      <c r="I1540" s="23" t="str">
        <f t="shared" si="142"/>
        <v/>
      </c>
      <c r="J1540" s="13" t="str">
        <f t="shared" si="143"/>
        <v/>
      </c>
      <c r="K1540" s="24" t="str">
        <f>IF(B1540="","",TRIM(IF(COUNTIF('Registru borderouri'!$B$5:$B$504,B1540)=0,"Borderou inexistent în registru. ","")&amp;IF(AND(D1540&lt;&gt;"",E1540=""),"Cod necunoscut. ","")&amp;IF(N(G1540)&lt;=0,"Lipsește cantitatea. ","")&amp;IF(AND(J1540&lt;&gt;"",COUNTIF('Registru borderouri'!$B$5:$B$504,B1540)&gt;0),IF(J1540&lt;&gt;INDEX('Registru borderouri'!$H$5:$H$504,MATCH(B1540,'Registru borderouri'!$B$5:$B$504,0)),"Produs de alt tip decât borderoul. ",""),"")))</f>
        <v/>
      </c>
    </row>
    <row r="1541" spans="1:11" x14ac:dyDescent="0.2">
      <c r="A1541" s="1" t="str">
        <f t="shared" ref="A1541:A1604" si="144">IF(B1541="","",B1541&amp;"|"&amp;C1541)</f>
        <v/>
      </c>
      <c r="B1541" s="21"/>
      <c r="C1541" s="22" t="str">
        <f>IF(B1541="","",COUNTIF(INDEX($B:$B,5):B1541,B1541))</f>
        <v/>
      </c>
      <c r="D1541" s="21"/>
      <c r="E1541" s="13" t="str">
        <f t="shared" ref="E1541:E1604" si="145">IF(D1541="","",IFERROR(VLOOKUP(D1541,Catalog,2,FALSE),""))</f>
        <v/>
      </c>
      <c r="F1541" s="22" t="str">
        <f t="shared" ref="F1541:F1604" si="146">IF(D1541="","",IFERROR(VLOOKUP(D1541,Catalog,3,FALSE),""))</f>
        <v/>
      </c>
      <c r="G1541" s="14"/>
      <c r="H1541" s="15" t="str">
        <f t="shared" ref="H1541:H1604" si="147">IF(D1541="","",IFERROR(VLOOKUP(D1541,Catalog,4,FALSE),""))</f>
        <v/>
      </c>
      <c r="I1541" s="23" t="str">
        <f t="shared" ref="I1541:I1604" si="148">IF(OR(N(G1541)=0,N(H1541)=0),"",ROUND(G1541*H1541,2))</f>
        <v/>
      </c>
      <c r="J1541" s="13" t="str">
        <f t="shared" ref="J1541:J1604" si="149">IF(D1541="","",IFERROR(VLOOKUP(D1541,Catalog,5,FALSE),""))</f>
        <v/>
      </c>
      <c r="K1541" s="24" t="str">
        <f>IF(B1541="","",TRIM(IF(COUNTIF('Registru borderouri'!$B$5:$B$504,B1541)=0,"Borderou inexistent în registru. ","")&amp;IF(AND(D1541&lt;&gt;"",E1541=""),"Cod necunoscut. ","")&amp;IF(N(G1541)&lt;=0,"Lipsește cantitatea. ","")&amp;IF(AND(J1541&lt;&gt;"",COUNTIF('Registru borderouri'!$B$5:$B$504,B1541)&gt;0),IF(J1541&lt;&gt;INDEX('Registru borderouri'!$H$5:$H$504,MATCH(B1541,'Registru borderouri'!$B$5:$B$504,0)),"Produs de alt tip decât borderoul. ",""),"")))</f>
        <v/>
      </c>
    </row>
    <row r="1542" spans="1:11" x14ac:dyDescent="0.2">
      <c r="A1542" s="1" t="str">
        <f t="shared" si="144"/>
        <v/>
      </c>
      <c r="B1542" s="21"/>
      <c r="C1542" s="22" t="str">
        <f>IF(B1542="","",COUNTIF(INDEX($B:$B,5):B1542,B1542))</f>
        <v/>
      </c>
      <c r="D1542" s="21"/>
      <c r="E1542" s="13" t="str">
        <f t="shared" si="145"/>
        <v/>
      </c>
      <c r="F1542" s="22" t="str">
        <f t="shared" si="146"/>
        <v/>
      </c>
      <c r="G1542" s="14"/>
      <c r="H1542" s="15" t="str">
        <f t="shared" si="147"/>
        <v/>
      </c>
      <c r="I1542" s="23" t="str">
        <f t="shared" si="148"/>
        <v/>
      </c>
      <c r="J1542" s="13" t="str">
        <f t="shared" si="149"/>
        <v/>
      </c>
      <c r="K1542" s="24" t="str">
        <f>IF(B1542="","",TRIM(IF(COUNTIF('Registru borderouri'!$B$5:$B$504,B1542)=0,"Borderou inexistent în registru. ","")&amp;IF(AND(D1542&lt;&gt;"",E1542=""),"Cod necunoscut. ","")&amp;IF(N(G1542)&lt;=0,"Lipsește cantitatea. ","")&amp;IF(AND(J1542&lt;&gt;"",COUNTIF('Registru borderouri'!$B$5:$B$504,B1542)&gt;0),IF(J1542&lt;&gt;INDEX('Registru borderouri'!$H$5:$H$504,MATCH(B1542,'Registru borderouri'!$B$5:$B$504,0)),"Produs de alt tip decât borderoul. ",""),"")))</f>
        <v/>
      </c>
    </row>
    <row r="1543" spans="1:11" x14ac:dyDescent="0.2">
      <c r="A1543" s="1" t="str">
        <f t="shared" si="144"/>
        <v/>
      </c>
      <c r="B1543" s="21"/>
      <c r="C1543" s="22" t="str">
        <f>IF(B1543="","",COUNTIF(INDEX($B:$B,5):B1543,B1543))</f>
        <v/>
      </c>
      <c r="D1543" s="21"/>
      <c r="E1543" s="13" t="str">
        <f t="shared" si="145"/>
        <v/>
      </c>
      <c r="F1543" s="22" t="str">
        <f t="shared" si="146"/>
        <v/>
      </c>
      <c r="G1543" s="14"/>
      <c r="H1543" s="15" t="str">
        <f t="shared" si="147"/>
        <v/>
      </c>
      <c r="I1543" s="23" t="str">
        <f t="shared" si="148"/>
        <v/>
      </c>
      <c r="J1543" s="13" t="str">
        <f t="shared" si="149"/>
        <v/>
      </c>
      <c r="K1543" s="24" t="str">
        <f>IF(B1543="","",TRIM(IF(COUNTIF('Registru borderouri'!$B$5:$B$504,B1543)=0,"Borderou inexistent în registru. ","")&amp;IF(AND(D1543&lt;&gt;"",E1543=""),"Cod necunoscut. ","")&amp;IF(N(G1543)&lt;=0,"Lipsește cantitatea. ","")&amp;IF(AND(J1543&lt;&gt;"",COUNTIF('Registru borderouri'!$B$5:$B$504,B1543)&gt;0),IF(J1543&lt;&gt;INDEX('Registru borderouri'!$H$5:$H$504,MATCH(B1543,'Registru borderouri'!$B$5:$B$504,0)),"Produs de alt tip decât borderoul. ",""),"")))</f>
        <v/>
      </c>
    </row>
    <row r="1544" spans="1:11" x14ac:dyDescent="0.2">
      <c r="A1544" s="1" t="str">
        <f t="shared" si="144"/>
        <v/>
      </c>
      <c r="B1544" s="21"/>
      <c r="C1544" s="22" t="str">
        <f>IF(B1544="","",COUNTIF(INDEX($B:$B,5):B1544,B1544))</f>
        <v/>
      </c>
      <c r="D1544" s="21"/>
      <c r="E1544" s="13" t="str">
        <f t="shared" si="145"/>
        <v/>
      </c>
      <c r="F1544" s="22" t="str">
        <f t="shared" si="146"/>
        <v/>
      </c>
      <c r="G1544" s="14"/>
      <c r="H1544" s="15" t="str">
        <f t="shared" si="147"/>
        <v/>
      </c>
      <c r="I1544" s="23" t="str">
        <f t="shared" si="148"/>
        <v/>
      </c>
      <c r="J1544" s="13" t="str">
        <f t="shared" si="149"/>
        <v/>
      </c>
      <c r="K1544" s="24" t="str">
        <f>IF(B1544="","",TRIM(IF(COUNTIF('Registru borderouri'!$B$5:$B$504,B1544)=0,"Borderou inexistent în registru. ","")&amp;IF(AND(D1544&lt;&gt;"",E1544=""),"Cod necunoscut. ","")&amp;IF(N(G1544)&lt;=0,"Lipsește cantitatea. ","")&amp;IF(AND(J1544&lt;&gt;"",COUNTIF('Registru borderouri'!$B$5:$B$504,B1544)&gt;0),IF(J1544&lt;&gt;INDEX('Registru borderouri'!$H$5:$H$504,MATCH(B1544,'Registru borderouri'!$B$5:$B$504,0)),"Produs de alt tip decât borderoul. ",""),"")))</f>
        <v/>
      </c>
    </row>
    <row r="1545" spans="1:11" x14ac:dyDescent="0.2">
      <c r="A1545" s="1" t="str">
        <f t="shared" si="144"/>
        <v/>
      </c>
      <c r="B1545" s="21"/>
      <c r="C1545" s="22" t="str">
        <f>IF(B1545="","",COUNTIF(INDEX($B:$B,5):B1545,B1545))</f>
        <v/>
      </c>
      <c r="D1545" s="21"/>
      <c r="E1545" s="13" t="str">
        <f t="shared" si="145"/>
        <v/>
      </c>
      <c r="F1545" s="22" t="str">
        <f t="shared" si="146"/>
        <v/>
      </c>
      <c r="G1545" s="14"/>
      <c r="H1545" s="15" t="str">
        <f t="shared" si="147"/>
        <v/>
      </c>
      <c r="I1545" s="23" t="str">
        <f t="shared" si="148"/>
        <v/>
      </c>
      <c r="J1545" s="13" t="str">
        <f t="shared" si="149"/>
        <v/>
      </c>
      <c r="K1545" s="24" t="str">
        <f>IF(B1545="","",TRIM(IF(COUNTIF('Registru borderouri'!$B$5:$B$504,B1545)=0,"Borderou inexistent în registru. ","")&amp;IF(AND(D1545&lt;&gt;"",E1545=""),"Cod necunoscut. ","")&amp;IF(N(G1545)&lt;=0,"Lipsește cantitatea. ","")&amp;IF(AND(J1545&lt;&gt;"",COUNTIF('Registru borderouri'!$B$5:$B$504,B1545)&gt;0),IF(J1545&lt;&gt;INDEX('Registru borderouri'!$H$5:$H$504,MATCH(B1545,'Registru borderouri'!$B$5:$B$504,0)),"Produs de alt tip decât borderoul. ",""),"")))</f>
        <v/>
      </c>
    </row>
    <row r="1546" spans="1:11" x14ac:dyDescent="0.2">
      <c r="A1546" s="1" t="str">
        <f t="shared" si="144"/>
        <v/>
      </c>
      <c r="B1546" s="21"/>
      <c r="C1546" s="22" t="str">
        <f>IF(B1546="","",COUNTIF(INDEX($B:$B,5):B1546,B1546))</f>
        <v/>
      </c>
      <c r="D1546" s="21"/>
      <c r="E1546" s="13" t="str">
        <f t="shared" si="145"/>
        <v/>
      </c>
      <c r="F1546" s="22" t="str">
        <f t="shared" si="146"/>
        <v/>
      </c>
      <c r="G1546" s="14"/>
      <c r="H1546" s="15" t="str">
        <f t="shared" si="147"/>
        <v/>
      </c>
      <c r="I1546" s="23" t="str">
        <f t="shared" si="148"/>
        <v/>
      </c>
      <c r="J1546" s="13" t="str">
        <f t="shared" si="149"/>
        <v/>
      </c>
      <c r="K1546" s="24" t="str">
        <f>IF(B1546="","",TRIM(IF(COUNTIF('Registru borderouri'!$B$5:$B$504,B1546)=0,"Borderou inexistent în registru. ","")&amp;IF(AND(D1546&lt;&gt;"",E1546=""),"Cod necunoscut. ","")&amp;IF(N(G1546)&lt;=0,"Lipsește cantitatea. ","")&amp;IF(AND(J1546&lt;&gt;"",COUNTIF('Registru borderouri'!$B$5:$B$504,B1546)&gt;0),IF(J1546&lt;&gt;INDEX('Registru borderouri'!$H$5:$H$504,MATCH(B1546,'Registru borderouri'!$B$5:$B$504,0)),"Produs de alt tip decât borderoul. ",""),"")))</f>
        <v/>
      </c>
    </row>
    <row r="1547" spans="1:11" x14ac:dyDescent="0.2">
      <c r="A1547" s="1" t="str">
        <f t="shared" si="144"/>
        <v/>
      </c>
      <c r="B1547" s="21"/>
      <c r="C1547" s="22" t="str">
        <f>IF(B1547="","",COUNTIF(INDEX($B:$B,5):B1547,B1547))</f>
        <v/>
      </c>
      <c r="D1547" s="21"/>
      <c r="E1547" s="13" t="str">
        <f t="shared" si="145"/>
        <v/>
      </c>
      <c r="F1547" s="22" t="str">
        <f t="shared" si="146"/>
        <v/>
      </c>
      <c r="G1547" s="14"/>
      <c r="H1547" s="15" t="str">
        <f t="shared" si="147"/>
        <v/>
      </c>
      <c r="I1547" s="23" t="str">
        <f t="shared" si="148"/>
        <v/>
      </c>
      <c r="J1547" s="13" t="str">
        <f t="shared" si="149"/>
        <v/>
      </c>
      <c r="K1547" s="24" t="str">
        <f>IF(B1547="","",TRIM(IF(COUNTIF('Registru borderouri'!$B$5:$B$504,B1547)=0,"Borderou inexistent în registru. ","")&amp;IF(AND(D1547&lt;&gt;"",E1547=""),"Cod necunoscut. ","")&amp;IF(N(G1547)&lt;=0,"Lipsește cantitatea. ","")&amp;IF(AND(J1547&lt;&gt;"",COUNTIF('Registru borderouri'!$B$5:$B$504,B1547)&gt;0),IF(J1547&lt;&gt;INDEX('Registru borderouri'!$H$5:$H$504,MATCH(B1547,'Registru borderouri'!$B$5:$B$504,0)),"Produs de alt tip decât borderoul. ",""),"")))</f>
        <v/>
      </c>
    </row>
    <row r="1548" spans="1:11" x14ac:dyDescent="0.2">
      <c r="A1548" s="1" t="str">
        <f t="shared" si="144"/>
        <v/>
      </c>
      <c r="B1548" s="21"/>
      <c r="C1548" s="22" t="str">
        <f>IF(B1548="","",COUNTIF(INDEX($B:$B,5):B1548,B1548))</f>
        <v/>
      </c>
      <c r="D1548" s="21"/>
      <c r="E1548" s="13" t="str">
        <f t="shared" si="145"/>
        <v/>
      </c>
      <c r="F1548" s="22" t="str">
        <f t="shared" si="146"/>
        <v/>
      </c>
      <c r="G1548" s="14"/>
      <c r="H1548" s="15" t="str">
        <f t="shared" si="147"/>
        <v/>
      </c>
      <c r="I1548" s="23" t="str">
        <f t="shared" si="148"/>
        <v/>
      </c>
      <c r="J1548" s="13" t="str">
        <f t="shared" si="149"/>
        <v/>
      </c>
      <c r="K1548" s="24" t="str">
        <f>IF(B1548="","",TRIM(IF(COUNTIF('Registru borderouri'!$B$5:$B$504,B1548)=0,"Borderou inexistent în registru. ","")&amp;IF(AND(D1548&lt;&gt;"",E1548=""),"Cod necunoscut. ","")&amp;IF(N(G1548)&lt;=0,"Lipsește cantitatea. ","")&amp;IF(AND(J1548&lt;&gt;"",COUNTIF('Registru borderouri'!$B$5:$B$504,B1548)&gt;0),IF(J1548&lt;&gt;INDEX('Registru borderouri'!$H$5:$H$504,MATCH(B1548,'Registru borderouri'!$B$5:$B$504,0)),"Produs de alt tip decât borderoul. ",""),"")))</f>
        <v/>
      </c>
    </row>
    <row r="1549" spans="1:11" x14ac:dyDescent="0.2">
      <c r="A1549" s="1" t="str">
        <f t="shared" si="144"/>
        <v/>
      </c>
      <c r="B1549" s="21"/>
      <c r="C1549" s="22" t="str">
        <f>IF(B1549="","",COUNTIF(INDEX($B:$B,5):B1549,B1549))</f>
        <v/>
      </c>
      <c r="D1549" s="21"/>
      <c r="E1549" s="13" t="str">
        <f t="shared" si="145"/>
        <v/>
      </c>
      <c r="F1549" s="22" t="str">
        <f t="shared" si="146"/>
        <v/>
      </c>
      <c r="G1549" s="14"/>
      <c r="H1549" s="15" t="str">
        <f t="shared" si="147"/>
        <v/>
      </c>
      <c r="I1549" s="23" t="str">
        <f t="shared" si="148"/>
        <v/>
      </c>
      <c r="J1549" s="13" t="str">
        <f t="shared" si="149"/>
        <v/>
      </c>
      <c r="K1549" s="24" t="str">
        <f>IF(B1549="","",TRIM(IF(COUNTIF('Registru borderouri'!$B$5:$B$504,B1549)=0,"Borderou inexistent în registru. ","")&amp;IF(AND(D1549&lt;&gt;"",E1549=""),"Cod necunoscut. ","")&amp;IF(N(G1549)&lt;=0,"Lipsește cantitatea. ","")&amp;IF(AND(J1549&lt;&gt;"",COUNTIF('Registru borderouri'!$B$5:$B$504,B1549)&gt;0),IF(J1549&lt;&gt;INDEX('Registru borderouri'!$H$5:$H$504,MATCH(B1549,'Registru borderouri'!$B$5:$B$504,0)),"Produs de alt tip decât borderoul. ",""),"")))</f>
        <v/>
      </c>
    </row>
    <row r="1550" spans="1:11" x14ac:dyDescent="0.2">
      <c r="A1550" s="1" t="str">
        <f t="shared" si="144"/>
        <v/>
      </c>
      <c r="B1550" s="21"/>
      <c r="C1550" s="22" t="str">
        <f>IF(B1550="","",COUNTIF(INDEX($B:$B,5):B1550,B1550))</f>
        <v/>
      </c>
      <c r="D1550" s="21"/>
      <c r="E1550" s="13" t="str">
        <f t="shared" si="145"/>
        <v/>
      </c>
      <c r="F1550" s="22" t="str">
        <f t="shared" si="146"/>
        <v/>
      </c>
      <c r="G1550" s="14"/>
      <c r="H1550" s="15" t="str">
        <f t="shared" si="147"/>
        <v/>
      </c>
      <c r="I1550" s="23" t="str">
        <f t="shared" si="148"/>
        <v/>
      </c>
      <c r="J1550" s="13" t="str">
        <f t="shared" si="149"/>
        <v/>
      </c>
      <c r="K1550" s="24" t="str">
        <f>IF(B1550="","",TRIM(IF(COUNTIF('Registru borderouri'!$B$5:$B$504,B1550)=0,"Borderou inexistent în registru. ","")&amp;IF(AND(D1550&lt;&gt;"",E1550=""),"Cod necunoscut. ","")&amp;IF(N(G1550)&lt;=0,"Lipsește cantitatea. ","")&amp;IF(AND(J1550&lt;&gt;"",COUNTIF('Registru borderouri'!$B$5:$B$504,B1550)&gt;0),IF(J1550&lt;&gt;INDEX('Registru borderouri'!$H$5:$H$504,MATCH(B1550,'Registru borderouri'!$B$5:$B$504,0)),"Produs de alt tip decât borderoul. ",""),"")))</f>
        <v/>
      </c>
    </row>
    <row r="1551" spans="1:11" x14ac:dyDescent="0.2">
      <c r="A1551" s="1" t="str">
        <f t="shared" si="144"/>
        <v/>
      </c>
      <c r="B1551" s="21"/>
      <c r="C1551" s="22" t="str">
        <f>IF(B1551="","",COUNTIF(INDEX($B:$B,5):B1551,B1551))</f>
        <v/>
      </c>
      <c r="D1551" s="21"/>
      <c r="E1551" s="13" t="str">
        <f t="shared" si="145"/>
        <v/>
      </c>
      <c r="F1551" s="22" t="str">
        <f t="shared" si="146"/>
        <v/>
      </c>
      <c r="G1551" s="14"/>
      <c r="H1551" s="15" t="str">
        <f t="shared" si="147"/>
        <v/>
      </c>
      <c r="I1551" s="23" t="str">
        <f t="shared" si="148"/>
        <v/>
      </c>
      <c r="J1551" s="13" t="str">
        <f t="shared" si="149"/>
        <v/>
      </c>
      <c r="K1551" s="24" t="str">
        <f>IF(B1551="","",TRIM(IF(COUNTIF('Registru borderouri'!$B$5:$B$504,B1551)=0,"Borderou inexistent în registru. ","")&amp;IF(AND(D1551&lt;&gt;"",E1551=""),"Cod necunoscut. ","")&amp;IF(N(G1551)&lt;=0,"Lipsește cantitatea. ","")&amp;IF(AND(J1551&lt;&gt;"",COUNTIF('Registru borderouri'!$B$5:$B$504,B1551)&gt;0),IF(J1551&lt;&gt;INDEX('Registru borderouri'!$H$5:$H$504,MATCH(B1551,'Registru borderouri'!$B$5:$B$504,0)),"Produs de alt tip decât borderoul. ",""),"")))</f>
        <v/>
      </c>
    </row>
    <row r="1552" spans="1:11" x14ac:dyDescent="0.2">
      <c r="A1552" s="1" t="str">
        <f t="shared" si="144"/>
        <v/>
      </c>
      <c r="B1552" s="21"/>
      <c r="C1552" s="22" t="str">
        <f>IF(B1552="","",COUNTIF(INDEX($B:$B,5):B1552,B1552))</f>
        <v/>
      </c>
      <c r="D1552" s="21"/>
      <c r="E1552" s="13" t="str">
        <f t="shared" si="145"/>
        <v/>
      </c>
      <c r="F1552" s="22" t="str">
        <f t="shared" si="146"/>
        <v/>
      </c>
      <c r="G1552" s="14"/>
      <c r="H1552" s="15" t="str">
        <f t="shared" si="147"/>
        <v/>
      </c>
      <c r="I1552" s="23" t="str">
        <f t="shared" si="148"/>
        <v/>
      </c>
      <c r="J1552" s="13" t="str">
        <f t="shared" si="149"/>
        <v/>
      </c>
      <c r="K1552" s="24" t="str">
        <f>IF(B1552="","",TRIM(IF(COUNTIF('Registru borderouri'!$B$5:$B$504,B1552)=0,"Borderou inexistent în registru. ","")&amp;IF(AND(D1552&lt;&gt;"",E1552=""),"Cod necunoscut. ","")&amp;IF(N(G1552)&lt;=0,"Lipsește cantitatea. ","")&amp;IF(AND(J1552&lt;&gt;"",COUNTIF('Registru borderouri'!$B$5:$B$504,B1552)&gt;0),IF(J1552&lt;&gt;INDEX('Registru borderouri'!$H$5:$H$504,MATCH(B1552,'Registru borderouri'!$B$5:$B$504,0)),"Produs de alt tip decât borderoul. ",""),"")))</f>
        <v/>
      </c>
    </row>
    <row r="1553" spans="1:11" x14ac:dyDescent="0.2">
      <c r="A1553" s="1" t="str">
        <f t="shared" si="144"/>
        <v/>
      </c>
      <c r="B1553" s="21"/>
      <c r="C1553" s="22" t="str">
        <f>IF(B1553="","",COUNTIF(INDEX($B:$B,5):B1553,B1553))</f>
        <v/>
      </c>
      <c r="D1553" s="21"/>
      <c r="E1553" s="13" t="str">
        <f t="shared" si="145"/>
        <v/>
      </c>
      <c r="F1553" s="22" t="str">
        <f t="shared" si="146"/>
        <v/>
      </c>
      <c r="G1553" s="14"/>
      <c r="H1553" s="15" t="str">
        <f t="shared" si="147"/>
        <v/>
      </c>
      <c r="I1553" s="23" t="str">
        <f t="shared" si="148"/>
        <v/>
      </c>
      <c r="J1553" s="13" t="str">
        <f t="shared" si="149"/>
        <v/>
      </c>
      <c r="K1553" s="24" t="str">
        <f>IF(B1553="","",TRIM(IF(COUNTIF('Registru borderouri'!$B$5:$B$504,B1553)=0,"Borderou inexistent în registru. ","")&amp;IF(AND(D1553&lt;&gt;"",E1553=""),"Cod necunoscut. ","")&amp;IF(N(G1553)&lt;=0,"Lipsește cantitatea. ","")&amp;IF(AND(J1553&lt;&gt;"",COUNTIF('Registru borderouri'!$B$5:$B$504,B1553)&gt;0),IF(J1553&lt;&gt;INDEX('Registru borderouri'!$H$5:$H$504,MATCH(B1553,'Registru borderouri'!$B$5:$B$504,0)),"Produs de alt tip decât borderoul. ",""),"")))</f>
        <v/>
      </c>
    </row>
    <row r="1554" spans="1:11" x14ac:dyDescent="0.2">
      <c r="A1554" s="1" t="str">
        <f t="shared" si="144"/>
        <v/>
      </c>
      <c r="B1554" s="21"/>
      <c r="C1554" s="22" t="str">
        <f>IF(B1554="","",COUNTIF(INDEX($B:$B,5):B1554,B1554))</f>
        <v/>
      </c>
      <c r="D1554" s="21"/>
      <c r="E1554" s="13" t="str">
        <f t="shared" si="145"/>
        <v/>
      </c>
      <c r="F1554" s="22" t="str">
        <f t="shared" si="146"/>
        <v/>
      </c>
      <c r="G1554" s="14"/>
      <c r="H1554" s="15" t="str">
        <f t="shared" si="147"/>
        <v/>
      </c>
      <c r="I1554" s="23" t="str">
        <f t="shared" si="148"/>
        <v/>
      </c>
      <c r="J1554" s="13" t="str">
        <f t="shared" si="149"/>
        <v/>
      </c>
      <c r="K1554" s="24" t="str">
        <f>IF(B1554="","",TRIM(IF(COUNTIF('Registru borderouri'!$B$5:$B$504,B1554)=0,"Borderou inexistent în registru. ","")&amp;IF(AND(D1554&lt;&gt;"",E1554=""),"Cod necunoscut. ","")&amp;IF(N(G1554)&lt;=0,"Lipsește cantitatea. ","")&amp;IF(AND(J1554&lt;&gt;"",COUNTIF('Registru borderouri'!$B$5:$B$504,B1554)&gt;0),IF(J1554&lt;&gt;INDEX('Registru borderouri'!$H$5:$H$504,MATCH(B1554,'Registru borderouri'!$B$5:$B$504,0)),"Produs de alt tip decât borderoul. ",""),"")))</f>
        <v/>
      </c>
    </row>
    <row r="1555" spans="1:11" x14ac:dyDescent="0.2">
      <c r="A1555" s="1" t="str">
        <f t="shared" si="144"/>
        <v/>
      </c>
      <c r="B1555" s="21"/>
      <c r="C1555" s="22" t="str">
        <f>IF(B1555="","",COUNTIF(INDEX($B:$B,5):B1555,B1555))</f>
        <v/>
      </c>
      <c r="D1555" s="21"/>
      <c r="E1555" s="13" t="str">
        <f t="shared" si="145"/>
        <v/>
      </c>
      <c r="F1555" s="22" t="str">
        <f t="shared" si="146"/>
        <v/>
      </c>
      <c r="G1555" s="14"/>
      <c r="H1555" s="15" t="str">
        <f t="shared" si="147"/>
        <v/>
      </c>
      <c r="I1555" s="23" t="str">
        <f t="shared" si="148"/>
        <v/>
      </c>
      <c r="J1555" s="13" t="str">
        <f t="shared" si="149"/>
        <v/>
      </c>
      <c r="K1555" s="24" t="str">
        <f>IF(B1555="","",TRIM(IF(COUNTIF('Registru borderouri'!$B$5:$B$504,B1555)=0,"Borderou inexistent în registru. ","")&amp;IF(AND(D1555&lt;&gt;"",E1555=""),"Cod necunoscut. ","")&amp;IF(N(G1555)&lt;=0,"Lipsește cantitatea. ","")&amp;IF(AND(J1555&lt;&gt;"",COUNTIF('Registru borderouri'!$B$5:$B$504,B1555)&gt;0),IF(J1555&lt;&gt;INDEX('Registru borderouri'!$H$5:$H$504,MATCH(B1555,'Registru borderouri'!$B$5:$B$504,0)),"Produs de alt tip decât borderoul. ",""),"")))</f>
        <v/>
      </c>
    </row>
    <row r="1556" spans="1:11" x14ac:dyDescent="0.2">
      <c r="A1556" s="1" t="str">
        <f t="shared" si="144"/>
        <v/>
      </c>
      <c r="B1556" s="21"/>
      <c r="C1556" s="22" t="str">
        <f>IF(B1556="","",COUNTIF(INDEX($B:$B,5):B1556,B1556))</f>
        <v/>
      </c>
      <c r="D1556" s="21"/>
      <c r="E1556" s="13" t="str">
        <f t="shared" si="145"/>
        <v/>
      </c>
      <c r="F1556" s="22" t="str">
        <f t="shared" si="146"/>
        <v/>
      </c>
      <c r="G1556" s="14"/>
      <c r="H1556" s="15" t="str">
        <f t="shared" si="147"/>
        <v/>
      </c>
      <c r="I1556" s="23" t="str">
        <f t="shared" si="148"/>
        <v/>
      </c>
      <c r="J1556" s="13" t="str">
        <f t="shared" si="149"/>
        <v/>
      </c>
      <c r="K1556" s="24" t="str">
        <f>IF(B1556="","",TRIM(IF(COUNTIF('Registru borderouri'!$B$5:$B$504,B1556)=0,"Borderou inexistent în registru. ","")&amp;IF(AND(D1556&lt;&gt;"",E1556=""),"Cod necunoscut. ","")&amp;IF(N(G1556)&lt;=0,"Lipsește cantitatea. ","")&amp;IF(AND(J1556&lt;&gt;"",COUNTIF('Registru borderouri'!$B$5:$B$504,B1556)&gt;0),IF(J1556&lt;&gt;INDEX('Registru borderouri'!$H$5:$H$504,MATCH(B1556,'Registru borderouri'!$B$5:$B$504,0)),"Produs de alt tip decât borderoul. ",""),"")))</f>
        <v/>
      </c>
    </row>
    <row r="1557" spans="1:11" x14ac:dyDescent="0.2">
      <c r="A1557" s="1" t="str">
        <f t="shared" si="144"/>
        <v/>
      </c>
      <c r="B1557" s="21"/>
      <c r="C1557" s="22" t="str">
        <f>IF(B1557="","",COUNTIF(INDEX($B:$B,5):B1557,B1557))</f>
        <v/>
      </c>
      <c r="D1557" s="21"/>
      <c r="E1557" s="13" t="str">
        <f t="shared" si="145"/>
        <v/>
      </c>
      <c r="F1557" s="22" t="str">
        <f t="shared" si="146"/>
        <v/>
      </c>
      <c r="G1557" s="14"/>
      <c r="H1557" s="15" t="str">
        <f t="shared" si="147"/>
        <v/>
      </c>
      <c r="I1557" s="23" t="str">
        <f t="shared" si="148"/>
        <v/>
      </c>
      <c r="J1557" s="13" t="str">
        <f t="shared" si="149"/>
        <v/>
      </c>
      <c r="K1557" s="24" t="str">
        <f>IF(B1557="","",TRIM(IF(COUNTIF('Registru borderouri'!$B$5:$B$504,B1557)=0,"Borderou inexistent în registru. ","")&amp;IF(AND(D1557&lt;&gt;"",E1557=""),"Cod necunoscut. ","")&amp;IF(N(G1557)&lt;=0,"Lipsește cantitatea. ","")&amp;IF(AND(J1557&lt;&gt;"",COUNTIF('Registru borderouri'!$B$5:$B$504,B1557)&gt;0),IF(J1557&lt;&gt;INDEX('Registru borderouri'!$H$5:$H$504,MATCH(B1557,'Registru borderouri'!$B$5:$B$504,0)),"Produs de alt tip decât borderoul. ",""),"")))</f>
        <v/>
      </c>
    </row>
    <row r="1558" spans="1:11" x14ac:dyDescent="0.2">
      <c r="A1558" s="1" t="str">
        <f t="shared" si="144"/>
        <v/>
      </c>
      <c r="B1558" s="21"/>
      <c r="C1558" s="22" t="str">
        <f>IF(B1558="","",COUNTIF(INDEX($B:$B,5):B1558,B1558))</f>
        <v/>
      </c>
      <c r="D1558" s="21"/>
      <c r="E1558" s="13" t="str">
        <f t="shared" si="145"/>
        <v/>
      </c>
      <c r="F1558" s="22" t="str">
        <f t="shared" si="146"/>
        <v/>
      </c>
      <c r="G1558" s="14"/>
      <c r="H1558" s="15" t="str">
        <f t="shared" si="147"/>
        <v/>
      </c>
      <c r="I1558" s="23" t="str">
        <f t="shared" si="148"/>
        <v/>
      </c>
      <c r="J1558" s="13" t="str">
        <f t="shared" si="149"/>
        <v/>
      </c>
      <c r="K1558" s="24" t="str">
        <f>IF(B1558="","",TRIM(IF(COUNTIF('Registru borderouri'!$B$5:$B$504,B1558)=0,"Borderou inexistent în registru. ","")&amp;IF(AND(D1558&lt;&gt;"",E1558=""),"Cod necunoscut. ","")&amp;IF(N(G1558)&lt;=0,"Lipsește cantitatea. ","")&amp;IF(AND(J1558&lt;&gt;"",COUNTIF('Registru borderouri'!$B$5:$B$504,B1558)&gt;0),IF(J1558&lt;&gt;INDEX('Registru borderouri'!$H$5:$H$504,MATCH(B1558,'Registru borderouri'!$B$5:$B$504,0)),"Produs de alt tip decât borderoul. ",""),"")))</f>
        <v/>
      </c>
    </row>
    <row r="1559" spans="1:11" x14ac:dyDescent="0.2">
      <c r="A1559" s="1" t="str">
        <f t="shared" si="144"/>
        <v/>
      </c>
      <c r="B1559" s="21"/>
      <c r="C1559" s="22" t="str">
        <f>IF(B1559="","",COUNTIF(INDEX($B:$B,5):B1559,B1559))</f>
        <v/>
      </c>
      <c r="D1559" s="21"/>
      <c r="E1559" s="13" t="str">
        <f t="shared" si="145"/>
        <v/>
      </c>
      <c r="F1559" s="22" t="str">
        <f t="shared" si="146"/>
        <v/>
      </c>
      <c r="G1559" s="14"/>
      <c r="H1559" s="15" t="str">
        <f t="shared" si="147"/>
        <v/>
      </c>
      <c r="I1559" s="23" t="str">
        <f t="shared" si="148"/>
        <v/>
      </c>
      <c r="J1559" s="13" t="str">
        <f t="shared" si="149"/>
        <v/>
      </c>
      <c r="K1559" s="24" t="str">
        <f>IF(B1559="","",TRIM(IF(COUNTIF('Registru borderouri'!$B$5:$B$504,B1559)=0,"Borderou inexistent în registru. ","")&amp;IF(AND(D1559&lt;&gt;"",E1559=""),"Cod necunoscut. ","")&amp;IF(N(G1559)&lt;=0,"Lipsește cantitatea. ","")&amp;IF(AND(J1559&lt;&gt;"",COUNTIF('Registru borderouri'!$B$5:$B$504,B1559)&gt;0),IF(J1559&lt;&gt;INDEX('Registru borderouri'!$H$5:$H$504,MATCH(B1559,'Registru borderouri'!$B$5:$B$504,0)),"Produs de alt tip decât borderoul. ",""),"")))</f>
        <v/>
      </c>
    </row>
    <row r="1560" spans="1:11" x14ac:dyDescent="0.2">
      <c r="A1560" s="1" t="str">
        <f t="shared" si="144"/>
        <v/>
      </c>
      <c r="B1560" s="21"/>
      <c r="C1560" s="22" t="str">
        <f>IF(B1560="","",COUNTIF(INDEX($B:$B,5):B1560,B1560))</f>
        <v/>
      </c>
      <c r="D1560" s="21"/>
      <c r="E1560" s="13" t="str">
        <f t="shared" si="145"/>
        <v/>
      </c>
      <c r="F1560" s="22" t="str">
        <f t="shared" si="146"/>
        <v/>
      </c>
      <c r="G1560" s="14"/>
      <c r="H1560" s="15" t="str">
        <f t="shared" si="147"/>
        <v/>
      </c>
      <c r="I1560" s="23" t="str">
        <f t="shared" si="148"/>
        <v/>
      </c>
      <c r="J1560" s="13" t="str">
        <f t="shared" si="149"/>
        <v/>
      </c>
      <c r="K1560" s="24" t="str">
        <f>IF(B1560="","",TRIM(IF(COUNTIF('Registru borderouri'!$B$5:$B$504,B1560)=0,"Borderou inexistent în registru. ","")&amp;IF(AND(D1560&lt;&gt;"",E1560=""),"Cod necunoscut. ","")&amp;IF(N(G1560)&lt;=0,"Lipsește cantitatea. ","")&amp;IF(AND(J1560&lt;&gt;"",COUNTIF('Registru borderouri'!$B$5:$B$504,B1560)&gt;0),IF(J1560&lt;&gt;INDEX('Registru borderouri'!$H$5:$H$504,MATCH(B1560,'Registru borderouri'!$B$5:$B$504,0)),"Produs de alt tip decât borderoul. ",""),"")))</f>
        <v/>
      </c>
    </row>
    <row r="1561" spans="1:11" x14ac:dyDescent="0.2">
      <c r="A1561" s="1" t="str">
        <f t="shared" si="144"/>
        <v/>
      </c>
      <c r="B1561" s="21"/>
      <c r="C1561" s="22" t="str">
        <f>IF(B1561="","",COUNTIF(INDEX($B:$B,5):B1561,B1561))</f>
        <v/>
      </c>
      <c r="D1561" s="21"/>
      <c r="E1561" s="13" t="str">
        <f t="shared" si="145"/>
        <v/>
      </c>
      <c r="F1561" s="22" t="str">
        <f t="shared" si="146"/>
        <v/>
      </c>
      <c r="G1561" s="14"/>
      <c r="H1561" s="15" t="str">
        <f t="shared" si="147"/>
        <v/>
      </c>
      <c r="I1561" s="23" t="str">
        <f t="shared" si="148"/>
        <v/>
      </c>
      <c r="J1561" s="13" t="str">
        <f t="shared" si="149"/>
        <v/>
      </c>
      <c r="K1561" s="24" t="str">
        <f>IF(B1561="","",TRIM(IF(COUNTIF('Registru borderouri'!$B$5:$B$504,B1561)=0,"Borderou inexistent în registru. ","")&amp;IF(AND(D1561&lt;&gt;"",E1561=""),"Cod necunoscut. ","")&amp;IF(N(G1561)&lt;=0,"Lipsește cantitatea. ","")&amp;IF(AND(J1561&lt;&gt;"",COUNTIF('Registru borderouri'!$B$5:$B$504,B1561)&gt;0),IF(J1561&lt;&gt;INDEX('Registru borderouri'!$H$5:$H$504,MATCH(B1561,'Registru borderouri'!$B$5:$B$504,0)),"Produs de alt tip decât borderoul. ",""),"")))</f>
        <v/>
      </c>
    </row>
    <row r="1562" spans="1:11" x14ac:dyDescent="0.2">
      <c r="A1562" s="1" t="str">
        <f t="shared" si="144"/>
        <v/>
      </c>
      <c r="B1562" s="21"/>
      <c r="C1562" s="22" t="str">
        <f>IF(B1562="","",COUNTIF(INDEX($B:$B,5):B1562,B1562))</f>
        <v/>
      </c>
      <c r="D1562" s="21"/>
      <c r="E1562" s="13" t="str">
        <f t="shared" si="145"/>
        <v/>
      </c>
      <c r="F1562" s="22" t="str">
        <f t="shared" si="146"/>
        <v/>
      </c>
      <c r="G1562" s="14"/>
      <c r="H1562" s="15" t="str">
        <f t="shared" si="147"/>
        <v/>
      </c>
      <c r="I1562" s="23" t="str">
        <f t="shared" si="148"/>
        <v/>
      </c>
      <c r="J1562" s="13" t="str">
        <f t="shared" si="149"/>
        <v/>
      </c>
      <c r="K1562" s="24" t="str">
        <f>IF(B1562="","",TRIM(IF(COUNTIF('Registru borderouri'!$B$5:$B$504,B1562)=0,"Borderou inexistent în registru. ","")&amp;IF(AND(D1562&lt;&gt;"",E1562=""),"Cod necunoscut. ","")&amp;IF(N(G1562)&lt;=0,"Lipsește cantitatea. ","")&amp;IF(AND(J1562&lt;&gt;"",COUNTIF('Registru borderouri'!$B$5:$B$504,B1562)&gt;0),IF(J1562&lt;&gt;INDEX('Registru borderouri'!$H$5:$H$504,MATCH(B1562,'Registru borderouri'!$B$5:$B$504,0)),"Produs de alt tip decât borderoul. ",""),"")))</f>
        <v/>
      </c>
    </row>
    <row r="1563" spans="1:11" x14ac:dyDescent="0.2">
      <c r="A1563" s="1" t="str">
        <f t="shared" si="144"/>
        <v/>
      </c>
      <c r="B1563" s="21"/>
      <c r="C1563" s="22" t="str">
        <f>IF(B1563="","",COUNTIF(INDEX($B:$B,5):B1563,B1563))</f>
        <v/>
      </c>
      <c r="D1563" s="21"/>
      <c r="E1563" s="13" t="str">
        <f t="shared" si="145"/>
        <v/>
      </c>
      <c r="F1563" s="22" t="str">
        <f t="shared" si="146"/>
        <v/>
      </c>
      <c r="G1563" s="14"/>
      <c r="H1563" s="15" t="str">
        <f t="shared" si="147"/>
        <v/>
      </c>
      <c r="I1563" s="23" t="str">
        <f t="shared" si="148"/>
        <v/>
      </c>
      <c r="J1563" s="13" t="str">
        <f t="shared" si="149"/>
        <v/>
      </c>
      <c r="K1563" s="24" t="str">
        <f>IF(B1563="","",TRIM(IF(COUNTIF('Registru borderouri'!$B$5:$B$504,B1563)=0,"Borderou inexistent în registru. ","")&amp;IF(AND(D1563&lt;&gt;"",E1563=""),"Cod necunoscut. ","")&amp;IF(N(G1563)&lt;=0,"Lipsește cantitatea. ","")&amp;IF(AND(J1563&lt;&gt;"",COUNTIF('Registru borderouri'!$B$5:$B$504,B1563)&gt;0),IF(J1563&lt;&gt;INDEX('Registru borderouri'!$H$5:$H$504,MATCH(B1563,'Registru borderouri'!$B$5:$B$504,0)),"Produs de alt tip decât borderoul. ",""),"")))</f>
        <v/>
      </c>
    </row>
    <row r="1564" spans="1:11" x14ac:dyDescent="0.2">
      <c r="A1564" s="1" t="str">
        <f t="shared" si="144"/>
        <v/>
      </c>
      <c r="B1564" s="21"/>
      <c r="C1564" s="22" t="str">
        <f>IF(B1564="","",COUNTIF(INDEX($B:$B,5):B1564,B1564))</f>
        <v/>
      </c>
      <c r="D1564" s="21"/>
      <c r="E1564" s="13" t="str">
        <f t="shared" si="145"/>
        <v/>
      </c>
      <c r="F1564" s="22" t="str">
        <f t="shared" si="146"/>
        <v/>
      </c>
      <c r="G1564" s="14"/>
      <c r="H1564" s="15" t="str">
        <f t="shared" si="147"/>
        <v/>
      </c>
      <c r="I1564" s="23" t="str">
        <f t="shared" si="148"/>
        <v/>
      </c>
      <c r="J1564" s="13" t="str">
        <f t="shared" si="149"/>
        <v/>
      </c>
      <c r="K1564" s="24" t="str">
        <f>IF(B1564="","",TRIM(IF(COUNTIF('Registru borderouri'!$B$5:$B$504,B1564)=0,"Borderou inexistent în registru. ","")&amp;IF(AND(D1564&lt;&gt;"",E1564=""),"Cod necunoscut. ","")&amp;IF(N(G1564)&lt;=0,"Lipsește cantitatea. ","")&amp;IF(AND(J1564&lt;&gt;"",COUNTIF('Registru borderouri'!$B$5:$B$504,B1564)&gt;0),IF(J1564&lt;&gt;INDEX('Registru borderouri'!$H$5:$H$504,MATCH(B1564,'Registru borderouri'!$B$5:$B$504,0)),"Produs de alt tip decât borderoul. ",""),"")))</f>
        <v/>
      </c>
    </row>
    <row r="1565" spans="1:11" x14ac:dyDescent="0.2">
      <c r="A1565" s="1" t="str">
        <f t="shared" si="144"/>
        <v/>
      </c>
      <c r="B1565" s="21"/>
      <c r="C1565" s="22" t="str">
        <f>IF(B1565="","",COUNTIF(INDEX($B:$B,5):B1565,B1565))</f>
        <v/>
      </c>
      <c r="D1565" s="21"/>
      <c r="E1565" s="13" t="str">
        <f t="shared" si="145"/>
        <v/>
      </c>
      <c r="F1565" s="22" t="str">
        <f t="shared" si="146"/>
        <v/>
      </c>
      <c r="G1565" s="14"/>
      <c r="H1565" s="15" t="str">
        <f t="shared" si="147"/>
        <v/>
      </c>
      <c r="I1565" s="23" t="str">
        <f t="shared" si="148"/>
        <v/>
      </c>
      <c r="J1565" s="13" t="str">
        <f t="shared" si="149"/>
        <v/>
      </c>
      <c r="K1565" s="24" t="str">
        <f>IF(B1565="","",TRIM(IF(COUNTIF('Registru borderouri'!$B$5:$B$504,B1565)=0,"Borderou inexistent în registru. ","")&amp;IF(AND(D1565&lt;&gt;"",E1565=""),"Cod necunoscut. ","")&amp;IF(N(G1565)&lt;=0,"Lipsește cantitatea. ","")&amp;IF(AND(J1565&lt;&gt;"",COUNTIF('Registru borderouri'!$B$5:$B$504,B1565)&gt;0),IF(J1565&lt;&gt;INDEX('Registru borderouri'!$H$5:$H$504,MATCH(B1565,'Registru borderouri'!$B$5:$B$504,0)),"Produs de alt tip decât borderoul. ",""),"")))</f>
        <v/>
      </c>
    </row>
    <row r="1566" spans="1:11" x14ac:dyDescent="0.2">
      <c r="A1566" s="1" t="str">
        <f t="shared" si="144"/>
        <v/>
      </c>
      <c r="B1566" s="21"/>
      <c r="C1566" s="22" t="str">
        <f>IF(B1566="","",COUNTIF(INDEX($B:$B,5):B1566,B1566))</f>
        <v/>
      </c>
      <c r="D1566" s="21"/>
      <c r="E1566" s="13" t="str">
        <f t="shared" si="145"/>
        <v/>
      </c>
      <c r="F1566" s="22" t="str">
        <f t="shared" si="146"/>
        <v/>
      </c>
      <c r="G1566" s="14"/>
      <c r="H1566" s="15" t="str">
        <f t="shared" si="147"/>
        <v/>
      </c>
      <c r="I1566" s="23" t="str">
        <f t="shared" si="148"/>
        <v/>
      </c>
      <c r="J1566" s="13" t="str">
        <f t="shared" si="149"/>
        <v/>
      </c>
      <c r="K1566" s="24" t="str">
        <f>IF(B1566="","",TRIM(IF(COUNTIF('Registru borderouri'!$B$5:$B$504,B1566)=0,"Borderou inexistent în registru. ","")&amp;IF(AND(D1566&lt;&gt;"",E1566=""),"Cod necunoscut. ","")&amp;IF(N(G1566)&lt;=0,"Lipsește cantitatea. ","")&amp;IF(AND(J1566&lt;&gt;"",COUNTIF('Registru borderouri'!$B$5:$B$504,B1566)&gt;0),IF(J1566&lt;&gt;INDEX('Registru borderouri'!$H$5:$H$504,MATCH(B1566,'Registru borderouri'!$B$5:$B$504,0)),"Produs de alt tip decât borderoul. ",""),"")))</f>
        <v/>
      </c>
    </row>
    <row r="1567" spans="1:11" x14ac:dyDescent="0.2">
      <c r="A1567" s="1" t="str">
        <f t="shared" si="144"/>
        <v/>
      </c>
      <c r="B1567" s="21"/>
      <c r="C1567" s="22" t="str">
        <f>IF(B1567="","",COUNTIF(INDEX($B:$B,5):B1567,B1567))</f>
        <v/>
      </c>
      <c r="D1567" s="21"/>
      <c r="E1567" s="13" t="str">
        <f t="shared" si="145"/>
        <v/>
      </c>
      <c r="F1567" s="22" t="str">
        <f t="shared" si="146"/>
        <v/>
      </c>
      <c r="G1567" s="14"/>
      <c r="H1567" s="15" t="str">
        <f t="shared" si="147"/>
        <v/>
      </c>
      <c r="I1567" s="23" t="str">
        <f t="shared" si="148"/>
        <v/>
      </c>
      <c r="J1567" s="13" t="str">
        <f t="shared" si="149"/>
        <v/>
      </c>
      <c r="K1567" s="24" t="str">
        <f>IF(B1567="","",TRIM(IF(COUNTIF('Registru borderouri'!$B$5:$B$504,B1567)=0,"Borderou inexistent în registru. ","")&amp;IF(AND(D1567&lt;&gt;"",E1567=""),"Cod necunoscut. ","")&amp;IF(N(G1567)&lt;=0,"Lipsește cantitatea. ","")&amp;IF(AND(J1567&lt;&gt;"",COUNTIF('Registru borderouri'!$B$5:$B$504,B1567)&gt;0),IF(J1567&lt;&gt;INDEX('Registru borderouri'!$H$5:$H$504,MATCH(B1567,'Registru borderouri'!$B$5:$B$504,0)),"Produs de alt tip decât borderoul. ",""),"")))</f>
        <v/>
      </c>
    </row>
    <row r="1568" spans="1:11" x14ac:dyDescent="0.2">
      <c r="A1568" s="1" t="str">
        <f t="shared" si="144"/>
        <v/>
      </c>
      <c r="B1568" s="21"/>
      <c r="C1568" s="22" t="str">
        <f>IF(B1568="","",COUNTIF(INDEX($B:$B,5):B1568,B1568))</f>
        <v/>
      </c>
      <c r="D1568" s="21"/>
      <c r="E1568" s="13" t="str">
        <f t="shared" si="145"/>
        <v/>
      </c>
      <c r="F1568" s="22" t="str">
        <f t="shared" si="146"/>
        <v/>
      </c>
      <c r="G1568" s="14"/>
      <c r="H1568" s="15" t="str">
        <f t="shared" si="147"/>
        <v/>
      </c>
      <c r="I1568" s="23" t="str">
        <f t="shared" si="148"/>
        <v/>
      </c>
      <c r="J1568" s="13" t="str">
        <f t="shared" si="149"/>
        <v/>
      </c>
      <c r="K1568" s="24" t="str">
        <f>IF(B1568="","",TRIM(IF(COUNTIF('Registru borderouri'!$B$5:$B$504,B1568)=0,"Borderou inexistent în registru. ","")&amp;IF(AND(D1568&lt;&gt;"",E1568=""),"Cod necunoscut. ","")&amp;IF(N(G1568)&lt;=0,"Lipsește cantitatea. ","")&amp;IF(AND(J1568&lt;&gt;"",COUNTIF('Registru borderouri'!$B$5:$B$504,B1568)&gt;0),IF(J1568&lt;&gt;INDEX('Registru borderouri'!$H$5:$H$504,MATCH(B1568,'Registru borderouri'!$B$5:$B$504,0)),"Produs de alt tip decât borderoul. ",""),"")))</f>
        <v/>
      </c>
    </row>
    <row r="1569" spans="1:11" x14ac:dyDescent="0.2">
      <c r="A1569" s="1" t="str">
        <f t="shared" si="144"/>
        <v/>
      </c>
      <c r="B1569" s="21"/>
      <c r="C1569" s="22" t="str">
        <f>IF(B1569="","",COUNTIF(INDEX($B:$B,5):B1569,B1569))</f>
        <v/>
      </c>
      <c r="D1569" s="21"/>
      <c r="E1569" s="13" t="str">
        <f t="shared" si="145"/>
        <v/>
      </c>
      <c r="F1569" s="22" t="str">
        <f t="shared" si="146"/>
        <v/>
      </c>
      <c r="G1569" s="14"/>
      <c r="H1569" s="15" t="str">
        <f t="shared" si="147"/>
        <v/>
      </c>
      <c r="I1569" s="23" t="str">
        <f t="shared" si="148"/>
        <v/>
      </c>
      <c r="J1569" s="13" t="str">
        <f t="shared" si="149"/>
        <v/>
      </c>
      <c r="K1569" s="24" t="str">
        <f>IF(B1569="","",TRIM(IF(COUNTIF('Registru borderouri'!$B$5:$B$504,B1569)=0,"Borderou inexistent în registru. ","")&amp;IF(AND(D1569&lt;&gt;"",E1569=""),"Cod necunoscut. ","")&amp;IF(N(G1569)&lt;=0,"Lipsește cantitatea. ","")&amp;IF(AND(J1569&lt;&gt;"",COUNTIF('Registru borderouri'!$B$5:$B$504,B1569)&gt;0),IF(J1569&lt;&gt;INDEX('Registru borderouri'!$H$5:$H$504,MATCH(B1569,'Registru borderouri'!$B$5:$B$504,0)),"Produs de alt tip decât borderoul. ",""),"")))</f>
        <v/>
      </c>
    </row>
    <row r="1570" spans="1:11" x14ac:dyDescent="0.2">
      <c r="A1570" s="1" t="str">
        <f t="shared" si="144"/>
        <v/>
      </c>
      <c r="B1570" s="21"/>
      <c r="C1570" s="22" t="str">
        <f>IF(B1570="","",COUNTIF(INDEX($B:$B,5):B1570,B1570))</f>
        <v/>
      </c>
      <c r="D1570" s="21"/>
      <c r="E1570" s="13" t="str">
        <f t="shared" si="145"/>
        <v/>
      </c>
      <c r="F1570" s="22" t="str">
        <f t="shared" si="146"/>
        <v/>
      </c>
      <c r="G1570" s="14"/>
      <c r="H1570" s="15" t="str">
        <f t="shared" si="147"/>
        <v/>
      </c>
      <c r="I1570" s="23" t="str">
        <f t="shared" si="148"/>
        <v/>
      </c>
      <c r="J1570" s="13" t="str">
        <f t="shared" si="149"/>
        <v/>
      </c>
      <c r="K1570" s="24" t="str">
        <f>IF(B1570="","",TRIM(IF(COUNTIF('Registru borderouri'!$B$5:$B$504,B1570)=0,"Borderou inexistent în registru. ","")&amp;IF(AND(D1570&lt;&gt;"",E1570=""),"Cod necunoscut. ","")&amp;IF(N(G1570)&lt;=0,"Lipsește cantitatea. ","")&amp;IF(AND(J1570&lt;&gt;"",COUNTIF('Registru borderouri'!$B$5:$B$504,B1570)&gt;0),IF(J1570&lt;&gt;INDEX('Registru borderouri'!$H$5:$H$504,MATCH(B1570,'Registru borderouri'!$B$5:$B$504,0)),"Produs de alt tip decât borderoul. ",""),"")))</f>
        <v/>
      </c>
    </row>
    <row r="1571" spans="1:11" x14ac:dyDescent="0.2">
      <c r="A1571" s="1" t="str">
        <f t="shared" si="144"/>
        <v/>
      </c>
      <c r="B1571" s="21"/>
      <c r="C1571" s="22" t="str">
        <f>IF(B1571="","",COUNTIF(INDEX($B:$B,5):B1571,B1571))</f>
        <v/>
      </c>
      <c r="D1571" s="21"/>
      <c r="E1571" s="13" t="str">
        <f t="shared" si="145"/>
        <v/>
      </c>
      <c r="F1571" s="22" t="str">
        <f t="shared" si="146"/>
        <v/>
      </c>
      <c r="G1571" s="14"/>
      <c r="H1571" s="15" t="str">
        <f t="shared" si="147"/>
        <v/>
      </c>
      <c r="I1571" s="23" t="str">
        <f t="shared" si="148"/>
        <v/>
      </c>
      <c r="J1571" s="13" t="str">
        <f t="shared" si="149"/>
        <v/>
      </c>
      <c r="K1571" s="24" t="str">
        <f>IF(B1571="","",TRIM(IF(COUNTIF('Registru borderouri'!$B$5:$B$504,B1571)=0,"Borderou inexistent în registru. ","")&amp;IF(AND(D1571&lt;&gt;"",E1571=""),"Cod necunoscut. ","")&amp;IF(N(G1571)&lt;=0,"Lipsește cantitatea. ","")&amp;IF(AND(J1571&lt;&gt;"",COUNTIF('Registru borderouri'!$B$5:$B$504,B1571)&gt;0),IF(J1571&lt;&gt;INDEX('Registru borderouri'!$H$5:$H$504,MATCH(B1571,'Registru borderouri'!$B$5:$B$504,0)),"Produs de alt tip decât borderoul. ",""),"")))</f>
        <v/>
      </c>
    </row>
    <row r="1572" spans="1:11" x14ac:dyDescent="0.2">
      <c r="A1572" s="1" t="str">
        <f t="shared" si="144"/>
        <v/>
      </c>
      <c r="B1572" s="21"/>
      <c r="C1572" s="22" t="str">
        <f>IF(B1572="","",COUNTIF(INDEX($B:$B,5):B1572,B1572))</f>
        <v/>
      </c>
      <c r="D1572" s="21"/>
      <c r="E1572" s="13" t="str">
        <f t="shared" si="145"/>
        <v/>
      </c>
      <c r="F1572" s="22" t="str">
        <f t="shared" si="146"/>
        <v/>
      </c>
      <c r="G1572" s="14"/>
      <c r="H1572" s="15" t="str">
        <f t="shared" si="147"/>
        <v/>
      </c>
      <c r="I1572" s="23" t="str">
        <f t="shared" si="148"/>
        <v/>
      </c>
      <c r="J1572" s="13" t="str">
        <f t="shared" si="149"/>
        <v/>
      </c>
      <c r="K1572" s="24" t="str">
        <f>IF(B1572="","",TRIM(IF(COUNTIF('Registru borderouri'!$B$5:$B$504,B1572)=0,"Borderou inexistent în registru. ","")&amp;IF(AND(D1572&lt;&gt;"",E1572=""),"Cod necunoscut. ","")&amp;IF(N(G1572)&lt;=0,"Lipsește cantitatea. ","")&amp;IF(AND(J1572&lt;&gt;"",COUNTIF('Registru borderouri'!$B$5:$B$504,B1572)&gt;0),IF(J1572&lt;&gt;INDEX('Registru borderouri'!$H$5:$H$504,MATCH(B1572,'Registru borderouri'!$B$5:$B$504,0)),"Produs de alt tip decât borderoul. ",""),"")))</f>
        <v/>
      </c>
    </row>
    <row r="1573" spans="1:11" x14ac:dyDescent="0.2">
      <c r="A1573" s="1" t="str">
        <f t="shared" si="144"/>
        <v/>
      </c>
      <c r="B1573" s="21"/>
      <c r="C1573" s="22" t="str">
        <f>IF(B1573="","",COUNTIF(INDEX($B:$B,5):B1573,B1573))</f>
        <v/>
      </c>
      <c r="D1573" s="21"/>
      <c r="E1573" s="13" t="str">
        <f t="shared" si="145"/>
        <v/>
      </c>
      <c r="F1573" s="22" t="str">
        <f t="shared" si="146"/>
        <v/>
      </c>
      <c r="G1573" s="14"/>
      <c r="H1573" s="15" t="str">
        <f t="shared" si="147"/>
        <v/>
      </c>
      <c r="I1573" s="23" t="str">
        <f t="shared" si="148"/>
        <v/>
      </c>
      <c r="J1573" s="13" t="str">
        <f t="shared" si="149"/>
        <v/>
      </c>
      <c r="K1573" s="24" t="str">
        <f>IF(B1573="","",TRIM(IF(COUNTIF('Registru borderouri'!$B$5:$B$504,B1573)=0,"Borderou inexistent în registru. ","")&amp;IF(AND(D1573&lt;&gt;"",E1573=""),"Cod necunoscut. ","")&amp;IF(N(G1573)&lt;=0,"Lipsește cantitatea. ","")&amp;IF(AND(J1573&lt;&gt;"",COUNTIF('Registru borderouri'!$B$5:$B$504,B1573)&gt;0),IF(J1573&lt;&gt;INDEX('Registru borderouri'!$H$5:$H$504,MATCH(B1573,'Registru borderouri'!$B$5:$B$504,0)),"Produs de alt tip decât borderoul. ",""),"")))</f>
        <v/>
      </c>
    </row>
    <row r="1574" spans="1:11" x14ac:dyDescent="0.2">
      <c r="A1574" s="1" t="str">
        <f t="shared" si="144"/>
        <v/>
      </c>
      <c r="B1574" s="21"/>
      <c r="C1574" s="22" t="str">
        <f>IF(B1574="","",COUNTIF(INDEX($B:$B,5):B1574,B1574))</f>
        <v/>
      </c>
      <c r="D1574" s="21"/>
      <c r="E1574" s="13" t="str">
        <f t="shared" si="145"/>
        <v/>
      </c>
      <c r="F1574" s="22" t="str">
        <f t="shared" si="146"/>
        <v/>
      </c>
      <c r="G1574" s="14"/>
      <c r="H1574" s="15" t="str">
        <f t="shared" si="147"/>
        <v/>
      </c>
      <c r="I1574" s="23" t="str">
        <f t="shared" si="148"/>
        <v/>
      </c>
      <c r="J1574" s="13" t="str">
        <f t="shared" si="149"/>
        <v/>
      </c>
      <c r="K1574" s="24" t="str">
        <f>IF(B1574="","",TRIM(IF(COUNTIF('Registru borderouri'!$B$5:$B$504,B1574)=0,"Borderou inexistent în registru. ","")&amp;IF(AND(D1574&lt;&gt;"",E1574=""),"Cod necunoscut. ","")&amp;IF(N(G1574)&lt;=0,"Lipsește cantitatea. ","")&amp;IF(AND(J1574&lt;&gt;"",COUNTIF('Registru borderouri'!$B$5:$B$504,B1574)&gt;0),IF(J1574&lt;&gt;INDEX('Registru borderouri'!$H$5:$H$504,MATCH(B1574,'Registru borderouri'!$B$5:$B$504,0)),"Produs de alt tip decât borderoul. ",""),"")))</f>
        <v/>
      </c>
    </row>
    <row r="1575" spans="1:11" x14ac:dyDescent="0.2">
      <c r="A1575" s="1" t="str">
        <f t="shared" si="144"/>
        <v/>
      </c>
      <c r="B1575" s="21"/>
      <c r="C1575" s="22" t="str">
        <f>IF(B1575="","",COUNTIF(INDEX($B:$B,5):B1575,B1575))</f>
        <v/>
      </c>
      <c r="D1575" s="21"/>
      <c r="E1575" s="13" t="str">
        <f t="shared" si="145"/>
        <v/>
      </c>
      <c r="F1575" s="22" t="str">
        <f t="shared" si="146"/>
        <v/>
      </c>
      <c r="G1575" s="14"/>
      <c r="H1575" s="15" t="str">
        <f t="shared" si="147"/>
        <v/>
      </c>
      <c r="I1575" s="23" t="str">
        <f t="shared" si="148"/>
        <v/>
      </c>
      <c r="J1575" s="13" t="str">
        <f t="shared" si="149"/>
        <v/>
      </c>
      <c r="K1575" s="24" t="str">
        <f>IF(B1575="","",TRIM(IF(COUNTIF('Registru borderouri'!$B$5:$B$504,B1575)=0,"Borderou inexistent în registru. ","")&amp;IF(AND(D1575&lt;&gt;"",E1575=""),"Cod necunoscut. ","")&amp;IF(N(G1575)&lt;=0,"Lipsește cantitatea. ","")&amp;IF(AND(J1575&lt;&gt;"",COUNTIF('Registru borderouri'!$B$5:$B$504,B1575)&gt;0),IF(J1575&lt;&gt;INDEX('Registru borderouri'!$H$5:$H$504,MATCH(B1575,'Registru borderouri'!$B$5:$B$504,0)),"Produs de alt tip decât borderoul. ",""),"")))</f>
        <v/>
      </c>
    </row>
    <row r="1576" spans="1:11" x14ac:dyDescent="0.2">
      <c r="A1576" s="1" t="str">
        <f t="shared" si="144"/>
        <v/>
      </c>
      <c r="B1576" s="21"/>
      <c r="C1576" s="22" t="str">
        <f>IF(B1576="","",COUNTIF(INDEX($B:$B,5):B1576,B1576))</f>
        <v/>
      </c>
      <c r="D1576" s="21"/>
      <c r="E1576" s="13" t="str">
        <f t="shared" si="145"/>
        <v/>
      </c>
      <c r="F1576" s="22" t="str">
        <f t="shared" si="146"/>
        <v/>
      </c>
      <c r="G1576" s="14"/>
      <c r="H1576" s="15" t="str">
        <f t="shared" si="147"/>
        <v/>
      </c>
      <c r="I1576" s="23" t="str">
        <f t="shared" si="148"/>
        <v/>
      </c>
      <c r="J1576" s="13" t="str">
        <f t="shared" si="149"/>
        <v/>
      </c>
      <c r="K1576" s="24" t="str">
        <f>IF(B1576="","",TRIM(IF(COUNTIF('Registru borderouri'!$B$5:$B$504,B1576)=0,"Borderou inexistent în registru. ","")&amp;IF(AND(D1576&lt;&gt;"",E1576=""),"Cod necunoscut. ","")&amp;IF(N(G1576)&lt;=0,"Lipsește cantitatea. ","")&amp;IF(AND(J1576&lt;&gt;"",COUNTIF('Registru borderouri'!$B$5:$B$504,B1576)&gt;0),IF(J1576&lt;&gt;INDEX('Registru borderouri'!$H$5:$H$504,MATCH(B1576,'Registru borderouri'!$B$5:$B$504,0)),"Produs de alt tip decât borderoul. ",""),"")))</f>
        <v/>
      </c>
    </row>
    <row r="1577" spans="1:11" x14ac:dyDescent="0.2">
      <c r="A1577" s="1" t="str">
        <f t="shared" si="144"/>
        <v/>
      </c>
      <c r="B1577" s="21"/>
      <c r="C1577" s="22" t="str">
        <f>IF(B1577="","",COUNTIF(INDEX($B:$B,5):B1577,B1577))</f>
        <v/>
      </c>
      <c r="D1577" s="21"/>
      <c r="E1577" s="13" t="str">
        <f t="shared" si="145"/>
        <v/>
      </c>
      <c r="F1577" s="22" t="str">
        <f t="shared" si="146"/>
        <v/>
      </c>
      <c r="G1577" s="14"/>
      <c r="H1577" s="15" t="str">
        <f t="shared" si="147"/>
        <v/>
      </c>
      <c r="I1577" s="23" t="str">
        <f t="shared" si="148"/>
        <v/>
      </c>
      <c r="J1577" s="13" t="str">
        <f t="shared" si="149"/>
        <v/>
      </c>
      <c r="K1577" s="24" t="str">
        <f>IF(B1577="","",TRIM(IF(COUNTIF('Registru borderouri'!$B$5:$B$504,B1577)=0,"Borderou inexistent în registru. ","")&amp;IF(AND(D1577&lt;&gt;"",E1577=""),"Cod necunoscut. ","")&amp;IF(N(G1577)&lt;=0,"Lipsește cantitatea. ","")&amp;IF(AND(J1577&lt;&gt;"",COUNTIF('Registru borderouri'!$B$5:$B$504,B1577)&gt;0),IF(J1577&lt;&gt;INDEX('Registru borderouri'!$H$5:$H$504,MATCH(B1577,'Registru borderouri'!$B$5:$B$504,0)),"Produs de alt tip decât borderoul. ",""),"")))</f>
        <v/>
      </c>
    </row>
    <row r="1578" spans="1:11" x14ac:dyDescent="0.2">
      <c r="A1578" s="1" t="str">
        <f t="shared" si="144"/>
        <v/>
      </c>
      <c r="B1578" s="21"/>
      <c r="C1578" s="22" t="str">
        <f>IF(B1578="","",COUNTIF(INDEX($B:$B,5):B1578,B1578))</f>
        <v/>
      </c>
      <c r="D1578" s="21"/>
      <c r="E1578" s="13" t="str">
        <f t="shared" si="145"/>
        <v/>
      </c>
      <c r="F1578" s="22" t="str">
        <f t="shared" si="146"/>
        <v/>
      </c>
      <c r="G1578" s="14"/>
      <c r="H1578" s="15" t="str">
        <f t="shared" si="147"/>
        <v/>
      </c>
      <c r="I1578" s="23" t="str">
        <f t="shared" si="148"/>
        <v/>
      </c>
      <c r="J1578" s="13" t="str">
        <f t="shared" si="149"/>
        <v/>
      </c>
      <c r="K1578" s="24" t="str">
        <f>IF(B1578="","",TRIM(IF(COUNTIF('Registru borderouri'!$B$5:$B$504,B1578)=0,"Borderou inexistent în registru. ","")&amp;IF(AND(D1578&lt;&gt;"",E1578=""),"Cod necunoscut. ","")&amp;IF(N(G1578)&lt;=0,"Lipsește cantitatea. ","")&amp;IF(AND(J1578&lt;&gt;"",COUNTIF('Registru borderouri'!$B$5:$B$504,B1578)&gt;0),IF(J1578&lt;&gt;INDEX('Registru borderouri'!$H$5:$H$504,MATCH(B1578,'Registru borderouri'!$B$5:$B$504,0)),"Produs de alt tip decât borderoul. ",""),"")))</f>
        <v/>
      </c>
    </row>
    <row r="1579" spans="1:11" x14ac:dyDescent="0.2">
      <c r="A1579" s="1" t="str">
        <f t="shared" si="144"/>
        <v/>
      </c>
      <c r="B1579" s="21"/>
      <c r="C1579" s="22" t="str">
        <f>IF(B1579="","",COUNTIF(INDEX($B:$B,5):B1579,B1579))</f>
        <v/>
      </c>
      <c r="D1579" s="21"/>
      <c r="E1579" s="13" t="str">
        <f t="shared" si="145"/>
        <v/>
      </c>
      <c r="F1579" s="22" t="str">
        <f t="shared" si="146"/>
        <v/>
      </c>
      <c r="G1579" s="14"/>
      <c r="H1579" s="15" t="str">
        <f t="shared" si="147"/>
        <v/>
      </c>
      <c r="I1579" s="23" t="str">
        <f t="shared" si="148"/>
        <v/>
      </c>
      <c r="J1579" s="13" t="str">
        <f t="shared" si="149"/>
        <v/>
      </c>
      <c r="K1579" s="24" t="str">
        <f>IF(B1579="","",TRIM(IF(COUNTIF('Registru borderouri'!$B$5:$B$504,B1579)=0,"Borderou inexistent în registru. ","")&amp;IF(AND(D1579&lt;&gt;"",E1579=""),"Cod necunoscut. ","")&amp;IF(N(G1579)&lt;=0,"Lipsește cantitatea. ","")&amp;IF(AND(J1579&lt;&gt;"",COUNTIF('Registru borderouri'!$B$5:$B$504,B1579)&gt;0),IF(J1579&lt;&gt;INDEX('Registru borderouri'!$H$5:$H$504,MATCH(B1579,'Registru borderouri'!$B$5:$B$504,0)),"Produs de alt tip decât borderoul. ",""),"")))</f>
        <v/>
      </c>
    </row>
    <row r="1580" spans="1:11" x14ac:dyDescent="0.2">
      <c r="A1580" s="1" t="str">
        <f t="shared" si="144"/>
        <v/>
      </c>
      <c r="B1580" s="21"/>
      <c r="C1580" s="22" t="str">
        <f>IF(B1580="","",COUNTIF(INDEX($B:$B,5):B1580,B1580))</f>
        <v/>
      </c>
      <c r="D1580" s="21"/>
      <c r="E1580" s="13" t="str">
        <f t="shared" si="145"/>
        <v/>
      </c>
      <c r="F1580" s="22" t="str">
        <f t="shared" si="146"/>
        <v/>
      </c>
      <c r="G1580" s="14"/>
      <c r="H1580" s="15" t="str">
        <f t="shared" si="147"/>
        <v/>
      </c>
      <c r="I1580" s="23" t="str">
        <f t="shared" si="148"/>
        <v/>
      </c>
      <c r="J1580" s="13" t="str">
        <f t="shared" si="149"/>
        <v/>
      </c>
      <c r="K1580" s="24" t="str">
        <f>IF(B1580="","",TRIM(IF(COUNTIF('Registru borderouri'!$B$5:$B$504,B1580)=0,"Borderou inexistent în registru. ","")&amp;IF(AND(D1580&lt;&gt;"",E1580=""),"Cod necunoscut. ","")&amp;IF(N(G1580)&lt;=0,"Lipsește cantitatea. ","")&amp;IF(AND(J1580&lt;&gt;"",COUNTIF('Registru borderouri'!$B$5:$B$504,B1580)&gt;0),IF(J1580&lt;&gt;INDEX('Registru borderouri'!$H$5:$H$504,MATCH(B1580,'Registru borderouri'!$B$5:$B$504,0)),"Produs de alt tip decât borderoul. ",""),"")))</f>
        <v/>
      </c>
    </row>
    <row r="1581" spans="1:11" x14ac:dyDescent="0.2">
      <c r="A1581" s="1" t="str">
        <f t="shared" si="144"/>
        <v/>
      </c>
      <c r="B1581" s="21"/>
      <c r="C1581" s="22" t="str">
        <f>IF(B1581="","",COUNTIF(INDEX($B:$B,5):B1581,B1581))</f>
        <v/>
      </c>
      <c r="D1581" s="21"/>
      <c r="E1581" s="13" t="str">
        <f t="shared" si="145"/>
        <v/>
      </c>
      <c r="F1581" s="22" t="str">
        <f t="shared" si="146"/>
        <v/>
      </c>
      <c r="G1581" s="14"/>
      <c r="H1581" s="15" t="str">
        <f t="shared" si="147"/>
        <v/>
      </c>
      <c r="I1581" s="23" t="str">
        <f t="shared" si="148"/>
        <v/>
      </c>
      <c r="J1581" s="13" t="str">
        <f t="shared" si="149"/>
        <v/>
      </c>
      <c r="K1581" s="24" t="str">
        <f>IF(B1581="","",TRIM(IF(COUNTIF('Registru borderouri'!$B$5:$B$504,B1581)=0,"Borderou inexistent în registru. ","")&amp;IF(AND(D1581&lt;&gt;"",E1581=""),"Cod necunoscut. ","")&amp;IF(N(G1581)&lt;=0,"Lipsește cantitatea. ","")&amp;IF(AND(J1581&lt;&gt;"",COUNTIF('Registru borderouri'!$B$5:$B$504,B1581)&gt;0),IF(J1581&lt;&gt;INDEX('Registru borderouri'!$H$5:$H$504,MATCH(B1581,'Registru borderouri'!$B$5:$B$504,0)),"Produs de alt tip decât borderoul. ",""),"")))</f>
        <v/>
      </c>
    </row>
    <row r="1582" spans="1:11" x14ac:dyDescent="0.2">
      <c r="A1582" s="1" t="str">
        <f t="shared" si="144"/>
        <v/>
      </c>
      <c r="B1582" s="21"/>
      <c r="C1582" s="22" t="str">
        <f>IF(B1582="","",COUNTIF(INDEX($B:$B,5):B1582,B1582))</f>
        <v/>
      </c>
      <c r="D1582" s="21"/>
      <c r="E1582" s="13" t="str">
        <f t="shared" si="145"/>
        <v/>
      </c>
      <c r="F1582" s="22" t="str">
        <f t="shared" si="146"/>
        <v/>
      </c>
      <c r="G1582" s="14"/>
      <c r="H1582" s="15" t="str">
        <f t="shared" si="147"/>
        <v/>
      </c>
      <c r="I1582" s="23" t="str">
        <f t="shared" si="148"/>
        <v/>
      </c>
      <c r="J1582" s="13" t="str">
        <f t="shared" si="149"/>
        <v/>
      </c>
      <c r="K1582" s="24" t="str">
        <f>IF(B1582="","",TRIM(IF(COUNTIF('Registru borderouri'!$B$5:$B$504,B1582)=0,"Borderou inexistent în registru. ","")&amp;IF(AND(D1582&lt;&gt;"",E1582=""),"Cod necunoscut. ","")&amp;IF(N(G1582)&lt;=0,"Lipsește cantitatea. ","")&amp;IF(AND(J1582&lt;&gt;"",COUNTIF('Registru borderouri'!$B$5:$B$504,B1582)&gt;0),IF(J1582&lt;&gt;INDEX('Registru borderouri'!$H$5:$H$504,MATCH(B1582,'Registru borderouri'!$B$5:$B$504,0)),"Produs de alt tip decât borderoul. ",""),"")))</f>
        <v/>
      </c>
    </row>
    <row r="1583" spans="1:11" x14ac:dyDescent="0.2">
      <c r="A1583" s="1" t="str">
        <f t="shared" si="144"/>
        <v/>
      </c>
      <c r="B1583" s="21"/>
      <c r="C1583" s="22" t="str">
        <f>IF(B1583="","",COUNTIF(INDEX($B:$B,5):B1583,B1583))</f>
        <v/>
      </c>
      <c r="D1583" s="21"/>
      <c r="E1583" s="13" t="str">
        <f t="shared" si="145"/>
        <v/>
      </c>
      <c r="F1583" s="22" t="str">
        <f t="shared" si="146"/>
        <v/>
      </c>
      <c r="G1583" s="14"/>
      <c r="H1583" s="15" t="str">
        <f t="shared" si="147"/>
        <v/>
      </c>
      <c r="I1583" s="23" t="str">
        <f t="shared" si="148"/>
        <v/>
      </c>
      <c r="J1583" s="13" t="str">
        <f t="shared" si="149"/>
        <v/>
      </c>
      <c r="K1583" s="24" t="str">
        <f>IF(B1583="","",TRIM(IF(COUNTIF('Registru borderouri'!$B$5:$B$504,B1583)=0,"Borderou inexistent în registru. ","")&amp;IF(AND(D1583&lt;&gt;"",E1583=""),"Cod necunoscut. ","")&amp;IF(N(G1583)&lt;=0,"Lipsește cantitatea. ","")&amp;IF(AND(J1583&lt;&gt;"",COUNTIF('Registru borderouri'!$B$5:$B$504,B1583)&gt;0),IF(J1583&lt;&gt;INDEX('Registru borderouri'!$H$5:$H$504,MATCH(B1583,'Registru borderouri'!$B$5:$B$504,0)),"Produs de alt tip decât borderoul. ",""),"")))</f>
        <v/>
      </c>
    </row>
    <row r="1584" spans="1:11" x14ac:dyDescent="0.2">
      <c r="A1584" s="1" t="str">
        <f t="shared" si="144"/>
        <v/>
      </c>
      <c r="B1584" s="21"/>
      <c r="C1584" s="22" t="str">
        <f>IF(B1584="","",COUNTIF(INDEX($B:$B,5):B1584,B1584))</f>
        <v/>
      </c>
      <c r="D1584" s="21"/>
      <c r="E1584" s="13" t="str">
        <f t="shared" si="145"/>
        <v/>
      </c>
      <c r="F1584" s="22" t="str">
        <f t="shared" si="146"/>
        <v/>
      </c>
      <c r="G1584" s="14"/>
      <c r="H1584" s="15" t="str">
        <f t="shared" si="147"/>
        <v/>
      </c>
      <c r="I1584" s="23" t="str">
        <f t="shared" si="148"/>
        <v/>
      </c>
      <c r="J1584" s="13" t="str">
        <f t="shared" si="149"/>
        <v/>
      </c>
      <c r="K1584" s="24" t="str">
        <f>IF(B1584="","",TRIM(IF(COUNTIF('Registru borderouri'!$B$5:$B$504,B1584)=0,"Borderou inexistent în registru. ","")&amp;IF(AND(D1584&lt;&gt;"",E1584=""),"Cod necunoscut. ","")&amp;IF(N(G1584)&lt;=0,"Lipsește cantitatea. ","")&amp;IF(AND(J1584&lt;&gt;"",COUNTIF('Registru borderouri'!$B$5:$B$504,B1584)&gt;0),IF(J1584&lt;&gt;INDEX('Registru borderouri'!$H$5:$H$504,MATCH(B1584,'Registru borderouri'!$B$5:$B$504,0)),"Produs de alt tip decât borderoul. ",""),"")))</f>
        <v/>
      </c>
    </row>
    <row r="1585" spans="1:11" x14ac:dyDescent="0.2">
      <c r="A1585" s="1" t="str">
        <f t="shared" si="144"/>
        <v/>
      </c>
      <c r="B1585" s="21"/>
      <c r="C1585" s="22" t="str">
        <f>IF(B1585="","",COUNTIF(INDEX($B:$B,5):B1585,B1585))</f>
        <v/>
      </c>
      <c r="D1585" s="21"/>
      <c r="E1585" s="13" t="str">
        <f t="shared" si="145"/>
        <v/>
      </c>
      <c r="F1585" s="22" t="str">
        <f t="shared" si="146"/>
        <v/>
      </c>
      <c r="G1585" s="14"/>
      <c r="H1585" s="15" t="str">
        <f t="shared" si="147"/>
        <v/>
      </c>
      <c r="I1585" s="23" t="str">
        <f t="shared" si="148"/>
        <v/>
      </c>
      <c r="J1585" s="13" t="str">
        <f t="shared" si="149"/>
        <v/>
      </c>
      <c r="K1585" s="24" t="str">
        <f>IF(B1585="","",TRIM(IF(COUNTIF('Registru borderouri'!$B$5:$B$504,B1585)=0,"Borderou inexistent în registru. ","")&amp;IF(AND(D1585&lt;&gt;"",E1585=""),"Cod necunoscut. ","")&amp;IF(N(G1585)&lt;=0,"Lipsește cantitatea. ","")&amp;IF(AND(J1585&lt;&gt;"",COUNTIF('Registru borderouri'!$B$5:$B$504,B1585)&gt;0),IF(J1585&lt;&gt;INDEX('Registru borderouri'!$H$5:$H$504,MATCH(B1585,'Registru borderouri'!$B$5:$B$504,0)),"Produs de alt tip decât borderoul. ",""),"")))</f>
        <v/>
      </c>
    </row>
    <row r="1586" spans="1:11" x14ac:dyDescent="0.2">
      <c r="A1586" s="1" t="str">
        <f t="shared" si="144"/>
        <v/>
      </c>
      <c r="B1586" s="21"/>
      <c r="C1586" s="22" t="str">
        <f>IF(B1586="","",COUNTIF(INDEX($B:$B,5):B1586,B1586))</f>
        <v/>
      </c>
      <c r="D1586" s="21"/>
      <c r="E1586" s="13" t="str">
        <f t="shared" si="145"/>
        <v/>
      </c>
      <c r="F1586" s="22" t="str">
        <f t="shared" si="146"/>
        <v/>
      </c>
      <c r="G1586" s="14"/>
      <c r="H1586" s="15" t="str">
        <f t="shared" si="147"/>
        <v/>
      </c>
      <c r="I1586" s="23" t="str">
        <f t="shared" si="148"/>
        <v/>
      </c>
      <c r="J1586" s="13" t="str">
        <f t="shared" si="149"/>
        <v/>
      </c>
      <c r="K1586" s="24" t="str">
        <f>IF(B1586="","",TRIM(IF(COUNTIF('Registru borderouri'!$B$5:$B$504,B1586)=0,"Borderou inexistent în registru. ","")&amp;IF(AND(D1586&lt;&gt;"",E1586=""),"Cod necunoscut. ","")&amp;IF(N(G1586)&lt;=0,"Lipsește cantitatea. ","")&amp;IF(AND(J1586&lt;&gt;"",COUNTIF('Registru borderouri'!$B$5:$B$504,B1586)&gt;0),IF(J1586&lt;&gt;INDEX('Registru borderouri'!$H$5:$H$504,MATCH(B1586,'Registru borderouri'!$B$5:$B$504,0)),"Produs de alt tip decât borderoul. ",""),"")))</f>
        <v/>
      </c>
    </row>
    <row r="1587" spans="1:11" x14ac:dyDescent="0.2">
      <c r="A1587" s="1" t="str">
        <f t="shared" si="144"/>
        <v/>
      </c>
      <c r="B1587" s="21"/>
      <c r="C1587" s="22" t="str">
        <f>IF(B1587="","",COUNTIF(INDEX($B:$B,5):B1587,B1587))</f>
        <v/>
      </c>
      <c r="D1587" s="21"/>
      <c r="E1587" s="13" t="str">
        <f t="shared" si="145"/>
        <v/>
      </c>
      <c r="F1587" s="22" t="str">
        <f t="shared" si="146"/>
        <v/>
      </c>
      <c r="G1587" s="14"/>
      <c r="H1587" s="15" t="str">
        <f t="shared" si="147"/>
        <v/>
      </c>
      <c r="I1587" s="23" t="str">
        <f t="shared" si="148"/>
        <v/>
      </c>
      <c r="J1587" s="13" t="str">
        <f t="shared" si="149"/>
        <v/>
      </c>
      <c r="K1587" s="24" t="str">
        <f>IF(B1587="","",TRIM(IF(COUNTIF('Registru borderouri'!$B$5:$B$504,B1587)=0,"Borderou inexistent în registru. ","")&amp;IF(AND(D1587&lt;&gt;"",E1587=""),"Cod necunoscut. ","")&amp;IF(N(G1587)&lt;=0,"Lipsește cantitatea. ","")&amp;IF(AND(J1587&lt;&gt;"",COUNTIF('Registru borderouri'!$B$5:$B$504,B1587)&gt;0),IF(J1587&lt;&gt;INDEX('Registru borderouri'!$H$5:$H$504,MATCH(B1587,'Registru borderouri'!$B$5:$B$504,0)),"Produs de alt tip decât borderoul. ",""),"")))</f>
        <v/>
      </c>
    </row>
    <row r="1588" spans="1:11" x14ac:dyDescent="0.2">
      <c r="A1588" s="1" t="str">
        <f t="shared" si="144"/>
        <v/>
      </c>
      <c r="B1588" s="21"/>
      <c r="C1588" s="22" t="str">
        <f>IF(B1588="","",COUNTIF(INDEX($B:$B,5):B1588,B1588))</f>
        <v/>
      </c>
      <c r="D1588" s="21"/>
      <c r="E1588" s="13" t="str">
        <f t="shared" si="145"/>
        <v/>
      </c>
      <c r="F1588" s="22" t="str">
        <f t="shared" si="146"/>
        <v/>
      </c>
      <c r="G1588" s="14"/>
      <c r="H1588" s="15" t="str">
        <f t="shared" si="147"/>
        <v/>
      </c>
      <c r="I1588" s="23" t="str">
        <f t="shared" si="148"/>
        <v/>
      </c>
      <c r="J1588" s="13" t="str">
        <f t="shared" si="149"/>
        <v/>
      </c>
      <c r="K1588" s="24" t="str">
        <f>IF(B1588="","",TRIM(IF(COUNTIF('Registru borderouri'!$B$5:$B$504,B1588)=0,"Borderou inexistent în registru. ","")&amp;IF(AND(D1588&lt;&gt;"",E1588=""),"Cod necunoscut. ","")&amp;IF(N(G1588)&lt;=0,"Lipsește cantitatea. ","")&amp;IF(AND(J1588&lt;&gt;"",COUNTIF('Registru borderouri'!$B$5:$B$504,B1588)&gt;0),IF(J1588&lt;&gt;INDEX('Registru borderouri'!$H$5:$H$504,MATCH(B1588,'Registru borderouri'!$B$5:$B$504,0)),"Produs de alt tip decât borderoul. ",""),"")))</f>
        <v/>
      </c>
    </row>
    <row r="1589" spans="1:11" x14ac:dyDescent="0.2">
      <c r="A1589" s="1" t="str">
        <f t="shared" si="144"/>
        <v/>
      </c>
      <c r="B1589" s="21"/>
      <c r="C1589" s="22" t="str">
        <f>IF(B1589="","",COUNTIF(INDEX($B:$B,5):B1589,B1589))</f>
        <v/>
      </c>
      <c r="D1589" s="21"/>
      <c r="E1589" s="13" t="str">
        <f t="shared" si="145"/>
        <v/>
      </c>
      <c r="F1589" s="22" t="str">
        <f t="shared" si="146"/>
        <v/>
      </c>
      <c r="G1589" s="14"/>
      <c r="H1589" s="15" t="str">
        <f t="shared" si="147"/>
        <v/>
      </c>
      <c r="I1589" s="23" t="str">
        <f t="shared" si="148"/>
        <v/>
      </c>
      <c r="J1589" s="13" t="str">
        <f t="shared" si="149"/>
        <v/>
      </c>
      <c r="K1589" s="24" t="str">
        <f>IF(B1589="","",TRIM(IF(COUNTIF('Registru borderouri'!$B$5:$B$504,B1589)=0,"Borderou inexistent în registru. ","")&amp;IF(AND(D1589&lt;&gt;"",E1589=""),"Cod necunoscut. ","")&amp;IF(N(G1589)&lt;=0,"Lipsește cantitatea. ","")&amp;IF(AND(J1589&lt;&gt;"",COUNTIF('Registru borderouri'!$B$5:$B$504,B1589)&gt;0),IF(J1589&lt;&gt;INDEX('Registru borderouri'!$H$5:$H$504,MATCH(B1589,'Registru borderouri'!$B$5:$B$504,0)),"Produs de alt tip decât borderoul. ",""),"")))</f>
        <v/>
      </c>
    </row>
    <row r="1590" spans="1:11" x14ac:dyDescent="0.2">
      <c r="A1590" s="1" t="str">
        <f t="shared" si="144"/>
        <v/>
      </c>
      <c r="B1590" s="21"/>
      <c r="C1590" s="22" t="str">
        <f>IF(B1590="","",COUNTIF(INDEX($B:$B,5):B1590,B1590))</f>
        <v/>
      </c>
      <c r="D1590" s="21"/>
      <c r="E1590" s="13" t="str">
        <f t="shared" si="145"/>
        <v/>
      </c>
      <c r="F1590" s="22" t="str">
        <f t="shared" si="146"/>
        <v/>
      </c>
      <c r="G1590" s="14"/>
      <c r="H1590" s="15" t="str">
        <f t="shared" si="147"/>
        <v/>
      </c>
      <c r="I1590" s="23" t="str">
        <f t="shared" si="148"/>
        <v/>
      </c>
      <c r="J1590" s="13" t="str">
        <f t="shared" si="149"/>
        <v/>
      </c>
      <c r="K1590" s="24" t="str">
        <f>IF(B1590="","",TRIM(IF(COUNTIF('Registru borderouri'!$B$5:$B$504,B1590)=0,"Borderou inexistent în registru. ","")&amp;IF(AND(D1590&lt;&gt;"",E1590=""),"Cod necunoscut. ","")&amp;IF(N(G1590)&lt;=0,"Lipsește cantitatea. ","")&amp;IF(AND(J1590&lt;&gt;"",COUNTIF('Registru borderouri'!$B$5:$B$504,B1590)&gt;0),IF(J1590&lt;&gt;INDEX('Registru borderouri'!$H$5:$H$504,MATCH(B1590,'Registru borderouri'!$B$5:$B$504,0)),"Produs de alt tip decât borderoul. ",""),"")))</f>
        <v/>
      </c>
    </row>
    <row r="1591" spans="1:11" x14ac:dyDescent="0.2">
      <c r="A1591" s="1" t="str">
        <f t="shared" si="144"/>
        <v/>
      </c>
      <c r="B1591" s="21"/>
      <c r="C1591" s="22" t="str">
        <f>IF(B1591="","",COUNTIF(INDEX($B:$B,5):B1591,B1591))</f>
        <v/>
      </c>
      <c r="D1591" s="21"/>
      <c r="E1591" s="13" t="str">
        <f t="shared" si="145"/>
        <v/>
      </c>
      <c r="F1591" s="22" t="str">
        <f t="shared" si="146"/>
        <v/>
      </c>
      <c r="G1591" s="14"/>
      <c r="H1591" s="15" t="str">
        <f t="shared" si="147"/>
        <v/>
      </c>
      <c r="I1591" s="23" t="str">
        <f t="shared" si="148"/>
        <v/>
      </c>
      <c r="J1591" s="13" t="str">
        <f t="shared" si="149"/>
        <v/>
      </c>
      <c r="K1591" s="24" t="str">
        <f>IF(B1591="","",TRIM(IF(COUNTIF('Registru borderouri'!$B$5:$B$504,B1591)=0,"Borderou inexistent în registru. ","")&amp;IF(AND(D1591&lt;&gt;"",E1591=""),"Cod necunoscut. ","")&amp;IF(N(G1591)&lt;=0,"Lipsește cantitatea. ","")&amp;IF(AND(J1591&lt;&gt;"",COUNTIF('Registru borderouri'!$B$5:$B$504,B1591)&gt;0),IF(J1591&lt;&gt;INDEX('Registru borderouri'!$H$5:$H$504,MATCH(B1591,'Registru borderouri'!$B$5:$B$504,0)),"Produs de alt tip decât borderoul. ",""),"")))</f>
        <v/>
      </c>
    </row>
    <row r="1592" spans="1:11" x14ac:dyDescent="0.2">
      <c r="A1592" s="1" t="str">
        <f t="shared" si="144"/>
        <v/>
      </c>
      <c r="B1592" s="21"/>
      <c r="C1592" s="22" t="str">
        <f>IF(B1592="","",COUNTIF(INDEX($B:$B,5):B1592,B1592))</f>
        <v/>
      </c>
      <c r="D1592" s="21"/>
      <c r="E1592" s="13" t="str">
        <f t="shared" si="145"/>
        <v/>
      </c>
      <c r="F1592" s="22" t="str">
        <f t="shared" si="146"/>
        <v/>
      </c>
      <c r="G1592" s="14"/>
      <c r="H1592" s="15" t="str">
        <f t="shared" si="147"/>
        <v/>
      </c>
      <c r="I1592" s="23" t="str">
        <f t="shared" si="148"/>
        <v/>
      </c>
      <c r="J1592" s="13" t="str">
        <f t="shared" si="149"/>
        <v/>
      </c>
      <c r="K1592" s="24" t="str">
        <f>IF(B1592="","",TRIM(IF(COUNTIF('Registru borderouri'!$B$5:$B$504,B1592)=0,"Borderou inexistent în registru. ","")&amp;IF(AND(D1592&lt;&gt;"",E1592=""),"Cod necunoscut. ","")&amp;IF(N(G1592)&lt;=0,"Lipsește cantitatea. ","")&amp;IF(AND(J1592&lt;&gt;"",COUNTIF('Registru borderouri'!$B$5:$B$504,B1592)&gt;0),IF(J1592&lt;&gt;INDEX('Registru borderouri'!$H$5:$H$504,MATCH(B1592,'Registru borderouri'!$B$5:$B$504,0)),"Produs de alt tip decât borderoul. ",""),"")))</f>
        <v/>
      </c>
    </row>
    <row r="1593" spans="1:11" x14ac:dyDescent="0.2">
      <c r="A1593" s="1" t="str">
        <f t="shared" si="144"/>
        <v/>
      </c>
      <c r="B1593" s="21"/>
      <c r="C1593" s="22" t="str">
        <f>IF(B1593="","",COUNTIF(INDEX($B:$B,5):B1593,B1593))</f>
        <v/>
      </c>
      <c r="D1593" s="21"/>
      <c r="E1593" s="13" t="str">
        <f t="shared" si="145"/>
        <v/>
      </c>
      <c r="F1593" s="22" t="str">
        <f t="shared" si="146"/>
        <v/>
      </c>
      <c r="G1593" s="14"/>
      <c r="H1593" s="15" t="str">
        <f t="shared" si="147"/>
        <v/>
      </c>
      <c r="I1593" s="23" t="str">
        <f t="shared" si="148"/>
        <v/>
      </c>
      <c r="J1593" s="13" t="str">
        <f t="shared" si="149"/>
        <v/>
      </c>
      <c r="K1593" s="24" t="str">
        <f>IF(B1593="","",TRIM(IF(COUNTIF('Registru borderouri'!$B$5:$B$504,B1593)=0,"Borderou inexistent în registru. ","")&amp;IF(AND(D1593&lt;&gt;"",E1593=""),"Cod necunoscut. ","")&amp;IF(N(G1593)&lt;=0,"Lipsește cantitatea. ","")&amp;IF(AND(J1593&lt;&gt;"",COUNTIF('Registru borderouri'!$B$5:$B$504,B1593)&gt;0),IF(J1593&lt;&gt;INDEX('Registru borderouri'!$H$5:$H$504,MATCH(B1593,'Registru borderouri'!$B$5:$B$504,0)),"Produs de alt tip decât borderoul. ",""),"")))</f>
        <v/>
      </c>
    </row>
    <row r="1594" spans="1:11" x14ac:dyDescent="0.2">
      <c r="A1594" s="1" t="str">
        <f t="shared" si="144"/>
        <v/>
      </c>
      <c r="B1594" s="21"/>
      <c r="C1594" s="22" t="str">
        <f>IF(B1594="","",COUNTIF(INDEX($B:$B,5):B1594,B1594))</f>
        <v/>
      </c>
      <c r="D1594" s="21"/>
      <c r="E1594" s="13" t="str">
        <f t="shared" si="145"/>
        <v/>
      </c>
      <c r="F1594" s="22" t="str">
        <f t="shared" si="146"/>
        <v/>
      </c>
      <c r="G1594" s="14"/>
      <c r="H1594" s="15" t="str">
        <f t="shared" si="147"/>
        <v/>
      </c>
      <c r="I1594" s="23" t="str">
        <f t="shared" si="148"/>
        <v/>
      </c>
      <c r="J1594" s="13" t="str">
        <f t="shared" si="149"/>
        <v/>
      </c>
      <c r="K1594" s="24" t="str">
        <f>IF(B1594="","",TRIM(IF(COUNTIF('Registru borderouri'!$B$5:$B$504,B1594)=0,"Borderou inexistent în registru. ","")&amp;IF(AND(D1594&lt;&gt;"",E1594=""),"Cod necunoscut. ","")&amp;IF(N(G1594)&lt;=0,"Lipsește cantitatea. ","")&amp;IF(AND(J1594&lt;&gt;"",COUNTIF('Registru borderouri'!$B$5:$B$504,B1594)&gt;0),IF(J1594&lt;&gt;INDEX('Registru borderouri'!$H$5:$H$504,MATCH(B1594,'Registru borderouri'!$B$5:$B$504,0)),"Produs de alt tip decât borderoul. ",""),"")))</f>
        <v/>
      </c>
    </row>
    <row r="1595" spans="1:11" x14ac:dyDescent="0.2">
      <c r="A1595" s="1" t="str">
        <f t="shared" si="144"/>
        <v/>
      </c>
      <c r="B1595" s="21"/>
      <c r="C1595" s="22" t="str">
        <f>IF(B1595="","",COUNTIF(INDEX($B:$B,5):B1595,B1595))</f>
        <v/>
      </c>
      <c r="D1595" s="21"/>
      <c r="E1595" s="13" t="str">
        <f t="shared" si="145"/>
        <v/>
      </c>
      <c r="F1595" s="22" t="str">
        <f t="shared" si="146"/>
        <v/>
      </c>
      <c r="G1595" s="14"/>
      <c r="H1595" s="15" t="str">
        <f t="shared" si="147"/>
        <v/>
      </c>
      <c r="I1595" s="23" t="str">
        <f t="shared" si="148"/>
        <v/>
      </c>
      <c r="J1595" s="13" t="str">
        <f t="shared" si="149"/>
        <v/>
      </c>
      <c r="K1595" s="24" t="str">
        <f>IF(B1595="","",TRIM(IF(COUNTIF('Registru borderouri'!$B$5:$B$504,B1595)=0,"Borderou inexistent în registru. ","")&amp;IF(AND(D1595&lt;&gt;"",E1595=""),"Cod necunoscut. ","")&amp;IF(N(G1595)&lt;=0,"Lipsește cantitatea. ","")&amp;IF(AND(J1595&lt;&gt;"",COUNTIF('Registru borderouri'!$B$5:$B$504,B1595)&gt;0),IF(J1595&lt;&gt;INDEX('Registru borderouri'!$H$5:$H$504,MATCH(B1595,'Registru borderouri'!$B$5:$B$504,0)),"Produs de alt tip decât borderoul. ",""),"")))</f>
        <v/>
      </c>
    </row>
    <row r="1596" spans="1:11" x14ac:dyDescent="0.2">
      <c r="A1596" s="1" t="str">
        <f t="shared" si="144"/>
        <v/>
      </c>
      <c r="B1596" s="21"/>
      <c r="C1596" s="22" t="str">
        <f>IF(B1596="","",COUNTIF(INDEX($B:$B,5):B1596,B1596))</f>
        <v/>
      </c>
      <c r="D1596" s="21"/>
      <c r="E1596" s="13" t="str">
        <f t="shared" si="145"/>
        <v/>
      </c>
      <c r="F1596" s="22" t="str">
        <f t="shared" si="146"/>
        <v/>
      </c>
      <c r="G1596" s="14"/>
      <c r="H1596" s="15" t="str">
        <f t="shared" si="147"/>
        <v/>
      </c>
      <c r="I1596" s="23" t="str">
        <f t="shared" si="148"/>
        <v/>
      </c>
      <c r="J1596" s="13" t="str">
        <f t="shared" si="149"/>
        <v/>
      </c>
      <c r="K1596" s="24" t="str">
        <f>IF(B1596="","",TRIM(IF(COUNTIF('Registru borderouri'!$B$5:$B$504,B1596)=0,"Borderou inexistent în registru. ","")&amp;IF(AND(D1596&lt;&gt;"",E1596=""),"Cod necunoscut. ","")&amp;IF(N(G1596)&lt;=0,"Lipsește cantitatea. ","")&amp;IF(AND(J1596&lt;&gt;"",COUNTIF('Registru borderouri'!$B$5:$B$504,B1596)&gt;0),IF(J1596&lt;&gt;INDEX('Registru borderouri'!$H$5:$H$504,MATCH(B1596,'Registru borderouri'!$B$5:$B$504,0)),"Produs de alt tip decât borderoul. ",""),"")))</f>
        <v/>
      </c>
    </row>
    <row r="1597" spans="1:11" x14ac:dyDescent="0.2">
      <c r="A1597" s="1" t="str">
        <f t="shared" si="144"/>
        <v/>
      </c>
      <c r="B1597" s="21"/>
      <c r="C1597" s="22" t="str">
        <f>IF(B1597="","",COUNTIF(INDEX($B:$B,5):B1597,B1597))</f>
        <v/>
      </c>
      <c r="D1597" s="21"/>
      <c r="E1597" s="13" t="str">
        <f t="shared" si="145"/>
        <v/>
      </c>
      <c r="F1597" s="22" t="str">
        <f t="shared" si="146"/>
        <v/>
      </c>
      <c r="G1597" s="14"/>
      <c r="H1597" s="15" t="str">
        <f t="shared" si="147"/>
        <v/>
      </c>
      <c r="I1597" s="23" t="str">
        <f t="shared" si="148"/>
        <v/>
      </c>
      <c r="J1597" s="13" t="str">
        <f t="shared" si="149"/>
        <v/>
      </c>
      <c r="K1597" s="24" t="str">
        <f>IF(B1597="","",TRIM(IF(COUNTIF('Registru borderouri'!$B$5:$B$504,B1597)=0,"Borderou inexistent în registru. ","")&amp;IF(AND(D1597&lt;&gt;"",E1597=""),"Cod necunoscut. ","")&amp;IF(N(G1597)&lt;=0,"Lipsește cantitatea. ","")&amp;IF(AND(J1597&lt;&gt;"",COUNTIF('Registru borderouri'!$B$5:$B$504,B1597)&gt;0),IF(J1597&lt;&gt;INDEX('Registru borderouri'!$H$5:$H$504,MATCH(B1597,'Registru borderouri'!$B$5:$B$504,0)),"Produs de alt tip decât borderoul. ",""),"")))</f>
        <v/>
      </c>
    </row>
    <row r="1598" spans="1:11" x14ac:dyDescent="0.2">
      <c r="A1598" s="1" t="str">
        <f t="shared" si="144"/>
        <v/>
      </c>
      <c r="B1598" s="21"/>
      <c r="C1598" s="22" t="str">
        <f>IF(B1598="","",COUNTIF(INDEX($B:$B,5):B1598,B1598))</f>
        <v/>
      </c>
      <c r="D1598" s="21"/>
      <c r="E1598" s="13" t="str">
        <f t="shared" si="145"/>
        <v/>
      </c>
      <c r="F1598" s="22" t="str">
        <f t="shared" si="146"/>
        <v/>
      </c>
      <c r="G1598" s="14"/>
      <c r="H1598" s="15" t="str">
        <f t="shared" si="147"/>
        <v/>
      </c>
      <c r="I1598" s="23" t="str">
        <f t="shared" si="148"/>
        <v/>
      </c>
      <c r="J1598" s="13" t="str">
        <f t="shared" si="149"/>
        <v/>
      </c>
      <c r="K1598" s="24" t="str">
        <f>IF(B1598="","",TRIM(IF(COUNTIF('Registru borderouri'!$B$5:$B$504,B1598)=0,"Borderou inexistent în registru. ","")&amp;IF(AND(D1598&lt;&gt;"",E1598=""),"Cod necunoscut. ","")&amp;IF(N(G1598)&lt;=0,"Lipsește cantitatea. ","")&amp;IF(AND(J1598&lt;&gt;"",COUNTIF('Registru borderouri'!$B$5:$B$504,B1598)&gt;0),IF(J1598&lt;&gt;INDEX('Registru borderouri'!$H$5:$H$504,MATCH(B1598,'Registru borderouri'!$B$5:$B$504,0)),"Produs de alt tip decât borderoul. ",""),"")))</f>
        <v/>
      </c>
    </row>
    <row r="1599" spans="1:11" x14ac:dyDescent="0.2">
      <c r="A1599" s="1" t="str">
        <f t="shared" si="144"/>
        <v/>
      </c>
      <c r="B1599" s="21"/>
      <c r="C1599" s="22" t="str">
        <f>IF(B1599="","",COUNTIF(INDEX($B:$B,5):B1599,B1599))</f>
        <v/>
      </c>
      <c r="D1599" s="21"/>
      <c r="E1599" s="13" t="str">
        <f t="shared" si="145"/>
        <v/>
      </c>
      <c r="F1599" s="22" t="str">
        <f t="shared" si="146"/>
        <v/>
      </c>
      <c r="G1599" s="14"/>
      <c r="H1599" s="15" t="str">
        <f t="shared" si="147"/>
        <v/>
      </c>
      <c r="I1599" s="23" t="str">
        <f t="shared" si="148"/>
        <v/>
      </c>
      <c r="J1599" s="13" t="str">
        <f t="shared" si="149"/>
        <v/>
      </c>
      <c r="K1599" s="24" t="str">
        <f>IF(B1599="","",TRIM(IF(COUNTIF('Registru borderouri'!$B$5:$B$504,B1599)=0,"Borderou inexistent în registru. ","")&amp;IF(AND(D1599&lt;&gt;"",E1599=""),"Cod necunoscut. ","")&amp;IF(N(G1599)&lt;=0,"Lipsește cantitatea. ","")&amp;IF(AND(J1599&lt;&gt;"",COUNTIF('Registru borderouri'!$B$5:$B$504,B1599)&gt;0),IF(J1599&lt;&gt;INDEX('Registru borderouri'!$H$5:$H$504,MATCH(B1599,'Registru borderouri'!$B$5:$B$504,0)),"Produs de alt tip decât borderoul. ",""),"")))</f>
        <v/>
      </c>
    </row>
    <row r="1600" spans="1:11" x14ac:dyDescent="0.2">
      <c r="A1600" s="1" t="str">
        <f t="shared" si="144"/>
        <v/>
      </c>
      <c r="B1600" s="21"/>
      <c r="C1600" s="22" t="str">
        <f>IF(B1600="","",COUNTIF(INDEX($B:$B,5):B1600,B1600))</f>
        <v/>
      </c>
      <c r="D1600" s="21"/>
      <c r="E1600" s="13" t="str">
        <f t="shared" si="145"/>
        <v/>
      </c>
      <c r="F1600" s="22" t="str">
        <f t="shared" si="146"/>
        <v/>
      </c>
      <c r="G1600" s="14"/>
      <c r="H1600" s="15" t="str">
        <f t="shared" si="147"/>
        <v/>
      </c>
      <c r="I1600" s="23" t="str">
        <f t="shared" si="148"/>
        <v/>
      </c>
      <c r="J1600" s="13" t="str">
        <f t="shared" si="149"/>
        <v/>
      </c>
      <c r="K1600" s="24" t="str">
        <f>IF(B1600="","",TRIM(IF(COUNTIF('Registru borderouri'!$B$5:$B$504,B1600)=0,"Borderou inexistent în registru. ","")&amp;IF(AND(D1600&lt;&gt;"",E1600=""),"Cod necunoscut. ","")&amp;IF(N(G1600)&lt;=0,"Lipsește cantitatea. ","")&amp;IF(AND(J1600&lt;&gt;"",COUNTIF('Registru borderouri'!$B$5:$B$504,B1600)&gt;0),IF(J1600&lt;&gt;INDEX('Registru borderouri'!$H$5:$H$504,MATCH(B1600,'Registru borderouri'!$B$5:$B$504,0)),"Produs de alt tip decât borderoul. ",""),"")))</f>
        <v/>
      </c>
    </row>
    <row r="1601" spans="1:11" x14ac:dyDescent="0.2">
      <c r="A1601" s="1" t="str">
        <f t="shared" si="144"/>
        <v/>
      </c>
      <c r="B1601" s="21"/>
      <c r="C1601" s="22" t="str">
        <f>IF(B1601="","",COUNTIF(INDEX($B:$B,5):B1601,B1601))</f>
        <v/>
      </c>
      <c r="D1601" s="21"/>
      <c r="E1601" s="13" t="str">
        <f t="shared" si="145"/>
        <v/>
      </c>
      <c r="F1601" s="22" t="str">
        <f t="shared" si="146"/>
        <v/>
      </c>
      <c r="G1601" s="14"/>
      <c r="H1601" s="15" t="str">
        <f t="shared" si="147"/>
        <v/>
      </c>
      <c r="I1601" s="23" t="str">
        <f t="shared" si="148"/>
        <v/>
      </c>
      <c r="J1601" s="13" t="str">
        <f t="shared" si="149"/>
        <v/>
      </c>
      <c r="K1601" s="24" t="str">
        <f>IF(B1601="","",TRIM(IF(COUNTIF('Registru borderouri'!$B$5:$B$504,B1601)=0,"Borderou inexistent în registru. ","")&amp;IF(AND(D1601&lt;&gt;"",E1601=""),"Cod necunoscut. ","")&amp;IF(N(G1601)&lt;=0,"Lipsește cantitatea. ","")&amp;IF(AND(J1601&lt;&gt;"",COUNTIF('Registru borderouri'!$B$5:$B$504,B1601)&gt;0),IF(J1601&lt;&gt;INDEX('Registru borderouri'!$H$5:$H$504,MATCH(B1601,'Registru borderouri'!$B$5:$B$504,0)),"Produs de alt tip decât borderoul. ",""),"")))</f>
        <v/>
      </c>
    </row>
    <row r="1602" spans="1:11" x14ac:dyDescent="0.2">
      <c r="A1602" s="1" t="str">
        <f t="shared" si="144"/>
        <v/>
      </c>
      <c r="B1602" s="21"/>
      <c r="C1602" s="22" t="str">
        <f>IF(B1602="","",COUNTIF(INDEX($B:$B,5):B1602,B1602))</f>
        <v/>
      </c>
      <c r="D1602" s="21"/>
      <c r="E1602" s="13" t="str">
        <f t="shared" si="145"/>
        <v/>
      </c>
      <c r="F1602" s="22" t="str">
        <f t="shared" si="146"/>
        <v/>
      </c>
      <c r="G1602" s="14"/>
      <c r="H1602" s="15" t="str">
        <f t="shared" si="147"/>
        <v/>
      </c>
      <c r="I1602" s="23" t="str">
        <f t="shared" si="148"/>
        <v/>
      </c>
      <c r="J1602" s="13" t="str">
        <f t="shared" si="149"/>
        <v/>
      </c>
      <c r="K1602" s="24" t="str">
        <f>IF(B1602="","",TRIM(IF(COUNTIF('Registru borderouri'!$B$5:$B$504,B1602)=0,"Borderou inexistent în registru. ","")&amp;IF(AND(D1602&lt;&gt;"",E1602=""),"Cod necunoscut. ","")&amp;IF(N(G1602)&lt;=0,"Lipsește cantitatea. ","")&amp;IF(AND(J1602&lt;&gt;"",COUNTIF('Registru borderouri'!$B$5:$B$504,B1602)&gt;0),IF(J1602&lt;&gt;INDEX('Registru borderouri'!$H$5:$H$504,MATCH(B1602,'Registru borderouri'!$B$5:$B$504,0)),"Produs de alt tip decât borderoul. ",""),"")))</f>
        <v/>
      </c>
    </row>
    <row r="1603" spans="1:11" x14ac:dyDescent="0.2">
      <c r="A1603" s="1" t="str">
        <f t="shared" si="144"/>
        <v/>
      </c>
      <c r="B1603" s="21"/>
      <c r="C1603" s="22" t="str">
        <f>IF(B1603="","",COUNTIF(INDEX($B:$B,5):B1603,B1603))</f>
        <v/>
      </c>
      <c r="D1603" s="21"/>
      <c r="E1603" s="13" t="str">
        <f t="shared" si="145"/>
        <v/>
      </c>
      <c r="F1603" s="22" t="str">
        <f t="shared" si="146"/>
        <v/>
      </c>
      <c r="G1603" s="14"/>
      <c r="H1603" s="15" t="str">
        <f t="shared" si="147"/>
        <v/>
      </c>
      <c r="I1603" s="23" t="str">
        <f t="shared" si="148"/>
        <v/>
      </c>
      <c r="J1603" s="13" t="str">
        <f t="shared" si="149"/>
        <v/>
      </c>
      <c r="K1603" s="24" t="str">
        <f>IF(B1603="","",TRIM(IF(COUNTIF('Registru borderouri'!$B$5:$B$504,B1603)=0,"Borderou inexistent în registru. ","")&amp;IF(AND(D1603&lt;&gt;"",E1603=""),"Cod necunoscut. ","")&amp;IF(N(G1603)&lt;=0,"Lipsește cantitatea. ","")&amp;IF(AND(J1603&lt;&gt;"",COUNTIF('Registru borderouri'!$B$5:$B$504,B1603)&gt;0),IF(J1603&lt;&gt;INDEX('Registru borderouri'!$H$5:$H$504,MATCH(B1603,'Registru borderouri'!$B$5:$B$504,0)),"Produs de alt tip decât borderoul. ",""),"")))</f>
        <v/>
      </c>
    </row>
    <row r="1604" spans="1:11" x14ac:dyDescent="0.2">
      <c r="A1604" s="1" t="str">
        <f t="shared" si="144"/>
        <v/>
      </c>
      <c r="B1604" s="21"/>
      <c r="C1604" s="22" t="str">
        <f>IF(B1604="","",COUNTIF(INDEX($B:$B,5):B1604,B1604))</f>
        <v/>
      </c>
      <c r="D1604" s="21"/>
      <c r="E1604" s="13" t="str">
        <f t="shared" si="145"/>
        <v/>
      </c>
      <c r="F1604" s="22" t="str">
        <f t="shared" si="146"/>
        <v/>
      </c>
      <c r="G1604" s="14"/>
      <c r="H1604" s="15" t="str">
        <f t="shared" si="147"/>
        <v/>
      </c>
      <c r="I1604" s="23" t="str">
        <f t="shared" si="148"/>
        <v/>
      </c>
      <c r="J1604" s="13" t="str">
        <f t="shared" si="149"/>
        <v/>
      </c>
      <c r="K1604" s="24" t="str">
        <f>IF(B1604="","",TRIM(IF(COUNTIF('Registru borderouri'!$B$5:$B$504,B1604)=0,"Borderou inexistent în registru. ","")&amp;IF(AND(D1604&lt;&gt;"",E1604=""),"Cod necunoscut. ","")&amp;IF(N(G1604)&lt;=0,"Lipsește cantitatea. ","")&amp;IF(AND(J1604&lt;&gt;"",COUNTIF('Registru borderouri'!$B$5:$B$504,B1604)&gt;0),IF(J1604&lt;&gt;INDEX('Registru borderouri'!$H$5:$H$504,MATCH(B1604,'Registru borderouri'!$B$5:$B$504,0)),"Produs de alt tip decât borderoul. ",""),"")))</f>
        <v/>
      </c>
    </row>
    <row r="1605" spans="1:11" x14ac:dyDescent="0.2">
      <c r="A1605" s="1" t="str">
        <f t="shared" ref="A1605:A1668" si="150">IF(B1605="","",B1605&amp;"|"&amp;C1605)</f>
        <v/>
      </c>
      <c r="B1605" s="21"/>
      <c r="C1605" s="22" t="str">
        <f>IF(B1605="","",COUNTIF(INDEX($B:$B,5):B1605,B1605))</f>
        <v/>
      </c>
      <c r="D1605" s="21"/>
      <c r="E1605" s="13" t="str">
        <f t="shared" ref="E1605:E1668" si="151">IF(D1605="","",IFERROR(VLOOKUP(D1605,Catalog,2,FALSE),""))</f>
        <v/>
      </c>
      <c r="F1605" s="22" t="str">
        <f t="shared" ref="F1605:F1668" si="152">IF(D1605="","",IFERROR(VLOOKUP(D1605,Catalog,3,FALSE),""))</f>
        <v/>
      </c>
      <c r="G1605" s="14"/>
      <c r="H1605" s="15" t="str">
        <f t="shared" ref="H1605:H1668" si="153">IF(D1605="","",IFERROR(VLOOKUP(D1605,Catalog,4,FALSE),""))</f>
        <v/>
      </c>
      <c r="I1605" s="23" t="str">
        <f t="shared" ref="I1605:I1668" si="154">IF(OR(N(G1605)=0,N(H1605)=0),"",ROUND(G1605*H1605,2))</f>
        <v/>
      </c>
      <c r="J1605" s="13" t="str">
        <f t="shared" ref="J1605:J1668" si="155">IF(D1605="","",IFERROR(VLOOKUP(D1605,Catalog,5,FALSE),""))</f>
        <v/>
      </c>
      <c r="K1605" s="24" t="str">
        <f>IF(B1605="","",TRIM(IF(COUNTIF('Registru borderouri'!$B$5:$B$504,B1605)=0,"Borderou inexistent în registru. ","")&amp;IF(AND(D1605&lt;&gt;"",E1605=""),"Cod necunoscut. ","")&amp;IF(N(G1605)&lt;=0,"Lipsește cantitatea. ","")&amp;IF(AND(J1605&lt;&gt;"",COUNTIF('Registru borderouri'!$B$5:$B$504,B1605)&gt;0),IF(J1605&lt;&gt;INDEX('Registru borderouri'!$H$5:$H$504,MATCH(B1605,'Registru borderouri'!$B$5:$B$504,0)),"Produs de alt tip decât borderoul. ",""),"")))</f>
        <v/>
      </c>
    </row>
    <row r="1606" spans="1:11" x14ac:dyDescent="0.2">
      <c r="A1606" s="1" t="str">
        <f t="shared" si="150"/>
        <v/>
      </c>
      <c r="B1606" s="21"/>
      <c r="C1606" s="22" t="str">
        <f>IF(B1606="","",COUNTIF(INDEX($B:$B,5):B1606,B1606))</f>
        <v/>
      </c>
      <c r="D1606" s="21"/>
      <c r="E1606" s="13" t="str">
        <f t="shared" si="151"/>
        <v/>
      </c>
      <c r="F1606" s="22" t="str">
        <f t="shared" si="152"/>
        <v/>
      </c>
      <c r="G1606" s="14"/>
      <c r="H1606" s="15" t="str">
        <f t="shared" si="153"/>
        <v/>
      </c>
      <c r="I1606" s="23" t="str">
        <f t="shared" si="154"/>
        <v/>
      </c>
      <c r="J1606" s="13" t="str">
        <f t="shared" si="155"/>
        <v/>
      </c>
      <c r="K1606" s="24" t="str">
        <f>IF(B1606="","",TRIM(IF(COUNTIF('Registru borderouri'!$B$5:$B$504,B1606)=0,"Borderou inexistent în registru. ","")&amp;IF(AND(D1606&lt;&gt;"",E1606=""),"Cod necunoscut. ","")&amp;IF(N(G1606)&lt;=0,"Lipsește cantitatea. ","")&amp;IF(AND(J1606&lt;&gt;"",COUNTIF('Registru borderouri'!$B$5:$B$504,B1606)&gt;0),IF(J1606&lt;&gt;INDEX('Registru borderouri'!$H$5:$H$504,MATCH(B1606,'Registru borderouri'!$B$5:$B$504,0)),"Produs de alt tip decât borderoul. ",""),"")))</f>
        <v/>
      </c>
    </row>
    <row r="1607" spans="1:11" x14ac:dyDescent="0.2">
      <c r="A1607" s="1" t="str">
        <f t="shared" si="150"/>
        <v/>
      </c>
      <c r="B1607" s="21"/>
      <c r="C1607" s="22" t="str">
        <f>IF(B1607="","",COUNTIF(INDEX($B:$B,5):B1607,B1607))</f>
        <v/>
      </c>
      <c r="D1607" s="21"/>
      <c r="E1607" s="13" t="str">
        <f t="shared" si="151"/>
        <v/>
      </c>
      <c r="F1607" s="22" t="str">
        <f t="shared" si="152"/>
        <v/>
      </c>
      <c r="G1607" s="14"/>
      <c r="H1607" s="15" t="str">
        <f t="shared" si="153"/>
        <v/>
      </c>
      <c r="I1607" s="23" t="str">
        <f t="shared" si="154"/>
        <v/>
      </c>
      <c r="J1607" s="13" t="str">
        <f t="shared" si="155"/>
        <v/>
      </c>
      <c r="K1607" s="24" t="str">
        <f>IF(B1607="","",TRIM(IF(COUNTIF('Registru borderouri'!$B$5:$B$504,B1607)=0,"Borderou inexistent în registru. ","")&amp;IF(AND(D1607&lt;&gt;"",E1607=""),"Cod necunoscut. ","")&amp;IF(N(G1607)&lt;=0,"Lipsește cantitatea. ","")&amp;IF(AND(J1607&lt;&gt;"",COUNTIF('Registru borderouri'!$B$5:$B$504,B1607)&gt;0),IF(J1607&lt;&gt;INDEX('Registru borderouri'!$H$5:$H$504,MATCH(B1607,'Registru borderouri'!$B$5:$B$504,0)),"Produs de alt tip decât borderoul. ",""),"")))</f>
        <v/>
      </c>
    </row>
    <row r="1608" spans="1:11" x14ac:dyDescent="0.2">
      <c r="A1608" s="1" t="str">
        <f t="shared" si="150"/>
        <v/>
      </c>
      <c r="B1608" s="21"/>
      <c r="C1608" s="22" t="str">
        <f>IF(B1608="","",COUNTIF(INDEX($B:$B,5):B1608,B1608))</f>
        <v/>
      </c>
      <c r="D1608" s="21"/>
      <c r="E1608" s="13" t="str">
        <f t="shared" si="151"/>
        <v/>
      </c>
      <c r="F1608" s="22" t="str">
        <f t="shared" si="152"/>
        <v/>
      </c>
      <c r="G1608" s="14"/>
      <c r="H1608" s="15" t="str">
        <f t="shared" si="153"/>
        <v/>
      </c>
      <c r="I1608" s="23" t="str">
        <f t="shared" si="154"/>
        <v/>
      </c>
      <c r="J1608" s="13" t="str">
        <f t="shared" si="155"/>
        <v/>
      </c>
      <c r="K1608" s="24" t="str">
        <f>IF(B1608="","",TRIM(IF(COUNTIF('Registru borderouri'!$B$5:$B$504,B1608)=0,"Borderou inexistent în registru. ","")&amp;IF(AND(D1608&lt;&gt;"",E1608=""),"Cod necunoscut. ","")&amp;IF(N(G1608)&lt;=0,"Lipsește cantitatea. ","")&amp;IF(AND(J1608&lt;&gt;"",COUNTIF('Registru borderouri'!$B$5:$B$504,B1608)&gt;0),IF(J1608&lt;&gt;INDEX('Registru borderouri'!$H$5:$H$504,MATCH(B1608,'Registru borderouri'!$B$5:$B$504,0)),"Produs de alt tip decât borderoul. ",""),"")))</f>
        <v/>
      </c>
    </row>
    <row r="1609" spans="1:11" x14ac:dyDescent="0.2">
      <c r="A1609" s="1" t="str">
        <f t="shared" si="150"/>
        <v/>
      </c>
      <c r="B1609" s="21"/>
      <c r="C1609" s="22" t="str">
        <f>IF(B1609="","",COUNTIF(INDEX($B:$B,5):B1609,B1609))</f>
        <v/>
      </c>
      <c r="D1609" s="21"/>
      <c r="E1609" s="13" t="str">
        <f t="shared" si="151"/>
        <v/>
      </c>
      <c r="F1609" s="22" t="str">
        <f t="shared" si="152"/>
        <v/>
      </c>
      <c r="G1609" s="14"/>
      <c r="H1609" s="15" t="str">
        <f t="shared" si="153"/>
        <v/>
      </c>
      <c r="I1609" s="23" t="str">
        <f t="shared" si="154"/>
        <v/>
      </c>
      <c r="J1609" s="13" t="str">
        <f t="shared" si="155"/>
        <v/>
      </c>
      <c r="K1609" s="24" t="str">
        <f>IF(B1609="","",TRIM(IF(COUNTIF('Registru borderouri'!$B$5:$B$504,B1609)=0,"Borderou inexistent în registru. ","")&amp;IF(AND(D1609&lt;&gt;"",E1609=""),"Cod necunoscut. ","")&amp;IF(N(G1609)&lt;=0,"Lipsește cantitatea. ","")&amp;IF(AND(J1609&lt;&gt;"",COUNTIF('Registru borderouri'!$B$5:$B$504,B1609)&gt;0),IF(J1609&lt;&gt;INDEX('Registru borderouri'!$H$5:$H$504,MATCH(B1609,'Registru borderouri'!$B$5:$B$504,0)),"Produs de alt tip decât borderoul. ",""),"")))</f>
        <v/>
      </c>
    </row>
    <row r="1610" spans="1:11" x14ac:dyDescent="0.2">
      <c r="A1610" s="1" t="str">
        <f t="shared" si="150"/>
        <v/>
      </c>
      <c r="B1610" s="21"/>
      <c r="C1610" s="22" t="str">
        <f>IF(B1610="","",COUNTIF(INDEX($B:$B,5):B1610,B1610))</f>
        <v/>
      </c>
      <c r="D1610" s="21"/>
      <c r="E1610" s="13" t="str">
        <f t="shared" si="151"/>
        <v/>
      </c>
      <c r="F1610" s="22" t="str">
        <f t="shared" si="152"/>
        <v/>
      </c>
      <c r="G1610" s="14"/>
      <c r="H1610" s="15" t="str">
        <f t="shared" si="153"/>
        <v/>
      </c>
      <c r="I1610" s="23" t="str">
        <f t="shared" si="154"/>
        <v/>
      </c>
      <c r="J1610" s="13" t="str">
        <f t="shared" si="155"/>
        <v/>
      </c>
      <c r="K1610" s="24" t="str">
        <f>IF(B1610="","",TRIM(IF(COUNTIF('Registru borderouri'!$B$5:$B$504,B1610)=0,"Borderou inexistent în registru. ","")&amp;IF(AND(D1610&lt;&gt;"",E1610=""),"Cod necunoscut. ","")&amp;IF(N(G1610)&lt;=0,"Lipsește cantitatea. ","")&amp;IF(AND(J1610&lt;&gt;"",COUNTIF('Registru borderouri'!$B$5:$B$504,B1610)&gt;0),IF(J1610&lt;&gt;INDEX('Registru borderouri'!$H$5:$H$504,MATCH(B1610,'Registru borderouri'!$B$5:$B$504,0)),"Produs de alt tip decât borderoul. ",""),"")))</f>
        <v/>
      </c>
    </row>
    <row r="1611" spans="1:11" x14ac:dyDescent="0.2">
      <c r="A1611" s="1" t="str">
        <f t="shared" si="150"/>
        <v/>
      </c>
      <c r="B1611" s="21"/>
      <c r="C1611" s="22" t="str">
        <f>IF(B1611="","",COUNTIF(INDEX($B:$B,5):B1611,B1611))</f>
        <v/>
      </c>
      <c r="D1611" s="21"/>
      <c r="E1611" s="13" t="str">
        <f t="shared" si="151"/>
        <v/>
      </c>
      <c r="F1611" s="22" t="str">
        <f t="shared" si="152"/>
        <v/>
      </c>
      <c r="G1611" s="14"/>
      <c r="H1611" s="15" t="str">
        <f t="shared" si="153"/>
        <v/>
      </c>
      <c r="I1611" s="23" t="str">
        <f t="shared" si="154"/>
        <v/>
      </c>
      <c r="J1611" s="13" t="str">
        <f t="shared" si="155"/>
        <v/>
      </c>
      <c r="K1611" s="24" t="str">
        <f>IF(B1611="","",TRIM(IF(COUNTIF('Registru borderouri'!$B$5:$B$504,B1611)=0,"Borderou inexistent în registru. ","")&amp;IF(AND(D1611&lt;&gt;"",E1611=""),"Cod necunoscut. ","")&amp;IF(N(G1611)&lt;=0,"Lipsește cantitatea. ","")&amp;IF(AND(J1611&lt;&gt;"",COUNTIF('Registru borderouri'!$B$5:$B$504,B1611)&gt;0),IF(J1611&lt;&gt;INDEX('Registru borderouri'!$H$5:$H$504,MATCH(B1611,'Registru borderouri'!$B$5:$B$504,0)),"Produs de alt tip decât borderoul. ",""),"")))</f>
        <v/>
      </c>
    </row>
    <row r="1612" spans="1:11" x14ac:dyDescent="0.2">
      <c r="A1612" s="1" t="str">
        <f t="shared" si="150"/>
        <v/>
      </c>
      <c r="B1612" s="21"/>
      <c r="C1612" s="22" t="str">
        <f>IF(B1612="","",COUNTIF(INDEX($B:$B,5):B1612,B1612))</f>
        <v/>
      </c>
      <c r="D1612" s="21"/>
      <c r="E1612" s="13" t="str">
        <f t="shared" si="151"/>
        <v/>
      </c>
      <c r="F1612" s="22" t="str">
        <f t="shared" si="152"/>
        <v/>
      </c>
      <c r="G1612" s="14"/>
      <c r="H1612" s="15" t="str">
        <f t="shared" si="153"/>
        <v/>
      </c>
      <c r="I1612" s="23" t="str">
        <f t="shared" si="154"/>
        <v/>
      </c>
      <c r="J1612" s="13" t="str">
        <f t="shared" si="155"/>
        <v/>
      </c>
      <c r="K1612" s="24" t="str">
        <f>IF(B1612="","",TRIM(IF(COUNTIF('Registru borderouri'!$B$5:$B$504,B1612)=0,"Borderou inexistent în registru. ","")&amp;IF(AND(D1612&lt;&gt;"",E1612=""),"Cod necunoscut. ","")&amp;IF(N(G1612)&lt;=0,"Lipsește cantitatea. ","")&amp;IF(AND(J1612&lt;&gt;"",COUNTIF('Registru borderouri'!$B$5:$B$504,B1612)&gt;0),IF(J1612&lt;&gt;INDEX('Registru borderouri'!$H$5:$H$504,MATCH(B1612,'Registru borderouri'!$B$5:$B$504,0)),"Produs de alt tip decât borderoul. ",""),"")))</f>
        <v/>
      </c>
    </row>
    <row r="1613" spans="1:11" x14ac:dyDescent="0.2">
      <c r="A1613" s="1" t="str">
        <f t="shared" si="150"/>
        <v/>
      </c>
      <c r="B1613" s="21"/>
      <c r="C1613" s="22" t="str">
        <f>IF(B1613="","",COUNTIF(INDEX($B:$B,5):B1613,B1613))</f>
        <v/>
      </c>
      <c r="D1613" s="21"/>
      <c r="E1613" s="13" t="str">
        <f t="shared" si="151"/>
        <v/>
      </c>
      <c r="F1613" s="22" t="str">
        <f t="shared" si="152"/>
        <v/>
      </c>
      <c r="G1613" s="14"/>
      <c r="H1613" s="15" t="str">
        <f t="shared" si="153"/>
        <v/>
      </c>
      <c r="I1613" s="23" t="str">
        <f t="shared" si="154"/>
        <v/>
      </c>
      <c r="J1613" s="13" t="str">
        <f t="shared" si="155"/>
        <v/>
      </c>
      <c r="K1613" s="24" t="str">
        <f>IF(B1613="","",TRIM(IF(COUNTIF('Registru borderouri'!$B$5:$B$504,B1613)=0,"Borderou inexistent în registru. ","")&amp;IF(AND(D1613&lt;&gt;"",E1613=""),"Cod necunoscut. ","")&amp;IF(N(G1613)&lt;=0,"Lipsește cantitatea. ","")&amp;IF(AND(J1613&lt;&gt;"",COUNTIF('Registru borderouri'!$B$5:$B$504,B1613)&gt;0),IF(J1613&lt;&gt;INDEX('Registru borderouri'!$H$5:$H$504,MATCH(B1613,'Registru borderouri'!$B$5:$B$504,0)),"Produs de alt tip decât borderoul. ",""),"")))</f>
        <v/>
      </c>
    </row>
    <row r="1614" spans="1:11" x14ac:dyDescent="0.2">
      <c r="A1614" s="1" t="str">
        <f t="shared" si="150"/>
        <v/>
      </c>
      <c r="B1614" s="21"/>
      <c r="C1614" s="22" t="str">
        <f>IF(B1614="","",COUNTIF(INDEX($B:$B,5):B1614,B1614))</f>
        <v/>
      </c>
      <c r="D1614" s="21"/>
      <c r="E1614" s="13" t="str">
        <f t="shared" si="151"/>
        <v/>
      </c>
      <c r="F1614" s="22" t="str">
        <f t="shared" si="152"/>
        <v/>
      </c>
      <c r="G1614" s="14"/>
      <c r="H1614" s="15" t="str">
        <f t="shared" si="153"/>
        <v/>
      </c>
      <c r="I1614" s="23" t="str">
        <f t="shared" si="154"/>
        <v/>
      </c>
      <c r="J1614" s="13" t="str">
        <f t="shared" si="155"/>
        <v/>
      </c>
      <c r="K1614" s="24" t="str">
        <f>IF(B1614="","",TRIM(IF(COUNTIF('Registru borderouri'!$B$5:$B$504,B1614)=0,"Borderou inexistent în registru. ","")&amp;IF(AND(D1614&lt;&gt;"",E1614=""),"Cod necunoscut. ","")&amp;IF(N(G1614)&lt;=0,"Lipsește cantitatea. ","")&amp;IF(AND(J1614&lt;&gt;"",COUNTIF('Registru borderouri'!$B$5:$B$504,B1614)&gt;0),IF(J1614&lt;&gt;INDEX('Registru borderouri'!$H$5:$H$504,MATCH(B1614,'Registru borderouri'!$B$5:$B$504,0)),"Produs de alt tip decât borderoul. ",""),"")))</f>
        <v/>
      </c>
    </row>
    <row r="1615" spans="1:11" x14ac:dyDescent="0.2">
      <c r="A1615" s="1" t="str">
        <f t="shared" si="150"/>
        <v/>
      </c>
      <c r="B1615" s="21"/>
      <c r="C1615" s="22" t="str">
        <f>IF(B1615="","",COUNTIF(INDEX($B:$B,5):B1615,B1615))</f>
        <v/>
      </c>
      <c r="D1615" s="21"/>
      <c r="E1615" s="13" t="str">
        <f t="shared" si="151"/>
        <v/>
      </c>
      <c r="F1615" s="22" t="str">
        <f t="shared" si="152"/>
        <v/>
      </c>
      <c r="G1615" s="14"/>
      <c r="H1615" s="15" t="str">
        <f t="shared" si="153"/>
        <v/>
      </c>
      <c r="I1615" s="23" t="str">
        <f t="shared" si="154"/>
        <v/>
      </c>
      <c r="J1615" s="13" t="str">
        <f t="shared" si="155"/>
        <v/>
      </c>
      <c r="K1615" s="24" t="str">
        <f>IF(B1615="","",TRIM(IF(COUNTIF('Registru borderouri'!$B$5:$B$504,B1615)=0,"Borderou inexistent în registru. ","")&amp;IF(AND(D1615&lt;&gt;"",E1615=""),"Cod necunoscut. ","")&amp;IF(N(G1615)&lt;=0,"Lipsește cantitatea. ","")&amp;IF(AND(J1615&lt;&gt;"",COUNTIF('Registru borderouri'!$B$5:$B$504,B1615)&gt;0),IF(J1615&lt;&gt;INDEX('Registru borderouri'!$H$5:$H$504,MATCH(B1615,'Registru borderouri'!$B$5:$B$504,0)),"Produs de alt tip decât borderoul. ",""),"")))</f>
        <v/>
      </c>
    </row>
    <row r="1616" spans="1:11" x14ac:dyDescent="0.2">
      <c r="A1616" s="1" t="str">
        <f t="shared" si="150"/>
        <v/>
      </c>
      <c r="B1616" s="21"/>
      <c r="C1616" s="22" t="str">
        <f>IF(B1616="","",COUNTIF(INDEX($B:$B,5):B1616,B1616))</f>
        <v/>
      </c>
      <c r="D1616" s="21"/>
      <c r="E1616" s="13" t="str">
        <f t="shared" si="151"/>
        <v/>
      </c>
      <c r="F1616" s="22" t="str">
        <f t="shared" si="152"/>
        <v/>
      </c>
      <c r="G1616" s="14"/>
      <c r="H1616" s="15" t="str">
        <f t="shared" si="153"/>
        <v/>
      </c>
      <c r="I1616" s="23" t="str">
        <f t="shared" si="154"/>
        <v/>
      </c>
      <c r="J1616" s="13" t="str">
        <f t="shared" si="155"/>
        <v/>
      </c>
      <c r="K1616" s="24" t="str">
        <f>IF(B1616="","",TRIM(IF(COUNTIF('Registru borderouri'!$B$5:$B$504,B1616)=0,"Borderou inexistent în registru. ","")&amp;IF(AND(D1616&lt;&gt;"",E1616=""),"Cod necunoscut. ","")&amp;IF(N(G1616)&lt;=0,"Lipsește cantitatea. ","")&amp;IF(AND(J1616&lt;&gt;"",COUNTIF('Registru borderouri'!$B$5:$B$504,B1616)&gt;0),IF(J1616&lt;&gt;INDEX('Registru borderouri'!$H$5:$H$504,MATCH(B1616,'Registru borderouri'!$B$5:$B$504,0)),"Produs de alt tip decât borderoul. ",""),"")))</f>
        <v/>
      </c>
    </row>
    <row r="1617" spans="1:11" x14ac:dyDescent="0.2">
      <c r="A1617" s="1" t="str">
        <f t="shared" si="150"/>
        <v/>
      </c>
      <c r="B1617" s="21"/>
      <c r="C1617" s="22" t="str">
        <f>IF(B1617="","",COUNTIF(INDEX($B:$B,5):B1617,B1617))</f>
        <v/>
      </c>
      <c r="D1617" s="21"/>
      <c r="E1617" s="13" t="str">
        <f t="shared" si="151"/>
        <v/>
      </c>
      <c r="F1617" s="22" t="str">
        <f t="shared" si="152"/>
        <v/>
      </c>
      <c r="G1617" s="14"/>
      <c r="H1617" s="15" t="str">
        <f t="shared" si="153"/>
        <v/>
      </c>
      <c r="I1617" s="23" t="str">
        <f t="shared" si="154"/>
        <v/>
      </c>
      <c r="J1617" s="13" t="str">
        <f t="shared" si="155"/>
        <v/>
      </c>
      <c r="K1617" s="24" t="str">
        <f>IF(B1617="","",TRIM(IF(COUNTIF('Registru borderouri'!$B$5:$B$504,B1617)=0,"Borderou inexistent în registru. ","")&amp;IF(AND(D1617&lt;&gt;"",E1617=""),"Cod necunoscut. ","")&amp;IF(N(G1617)&lt;=0,"Lipsește cantitatea. ","")&amp;IF(AND(J1617&lt;&gt;"",COUNTIF('Registru borderouri'!$B$5:$B$504,B1617)&gt;0),IF(J1617&lt;&gt;INDEX('Registru borderouri'!$H$5:$H$504,MATCH(B1617,'Registru borderouri'!$B$5:$B$504,0)),"Produs de alt tip decât borderoul. ",""),"")))</f>
        <v/>
      </c>
    </row>
    <row r="1618" spans="1:11" x14ac:dyDescent="0.2">
      <c r="A1618" s="1" t="str">
        <f t="shared" si="150"/>
        <v/>
      </c>
      <c r="B1618" s="21"/>
      <c r="C1618" s="22" t="str">
        <f>IF(B1618="","",COUNTIF(INDEX($B:$B,5):B1618,B1618))</f>
        <v/>
      </c>
      <c r="D1618" s="21"/>
      <c r="E1618" s="13" t="str">
        <f t="shared" si="151"/>
        <v/>
      </c>
      <c r="F1618" s="22" t="str">
        <f t="shared" si="152"/>
        <v/>
      </c>
      <c r="G1618" s="14"/>
      <c r="H1618" s="15" t="str">
        <f t="shared" si="153"/>
        <v/>
      </c>
      <c r="I1618" s="23" t="str">
        <f t="shared" si="154"/>
        <v/>
      </c>
      <c r="J1618" s="13" t="str">
        <f t="shared" si="155"/>
        <v/>
      </c>
      <c r="K1618" s="24" t="str">
        <f>IF(B1618="","",TRIM(IF(COUNTIF('Registru borderouri'!$B$5:$B$504,B1618)=0,"Borderou inexistent în registru. ","")&amp;IF(AND(D1618&lt;&gt;"",E1618=""),"Cod necunoscut. ","")&amp;IF(N(G1618)&lt;=0,"Lipsește cantitatea. ","")&amp;IF(AND(J1618&lt;&gt;"",COUNTIF('Registru borderouri'!$B$5:$B$504,B1618)&gt;0),IF(J1618&lt;&gt;INDEX('Registru borderouri'!$H$5:$H$504,MATCH(B1618,'Registru borderouri'!$B$5:$B$504,0)),"Produs de alt tip decât borderoul. ",""),"")))</f>
        <v/>
      </c>
    </row>
    <row r="1619" spans="1:11" x14ac:dyDescent="0.2">
      <c r="A1619" s="1" t="str">
        <f t="shared" si="150"/>
        <v/>
      </c>
      <c r="B1619" s="21"/>
      <c r="C1619" s="22" t="str">
        <f>IF(B1619="","",COUNTIF(INDEX($B:$B,5):B1619,B1619))</f>
        <v/>
      </c>
      <c r="D1619" s="21"/>
      <c r="E1619" s="13" t="str">
        <f t="shared" si="151"/>
        <v/>
      </c>
      <c r="F1619" s="22" t="str">
        <f t="shared" si="152"/>
        <v/>
      </c>
      <c r="G1619" s="14"/>
      <c r="H1619" s="15" t="str">
        <f t="shared" si="153"/>
        <v/>
      </c>
      <c r="I1619" s="23" t="str">
        <f t="shared" si="154"/>
        <v/>
      </c>
      <c r="J1619" s="13" t="str">
        <f t="shared" si="155"/>
        <v/>
      </c>
      <c r="K1619" s="24" t="str">
        <f>IF(B1619="","",TRIM(IF(COUNTIF('Registru borderouri'!$B$5:$B$504,B1619)=0,"Borderou inexistent în registru. ","")&amp;IF(AND(D1619&lt;&gt;"",E1619=""),"Cod necunoscut. ","")&amp;IF(N(G1619)&lt;=0,"Lipsește cantitatea. ","")&amp;IF(AND(J1619&lt;&gt;"",COUNTIF('Registru borderouri'!$B$5:$B$504,B1619)&gt;0),IF(J1619&lt;&gt;INDEX('Registru borderouri'!$H$5:$H$504,MATCH(B1619,'Registru borderouri'!$B$5:$B$504,0)),"Produs de alt tip decât borderoul. ",""),"")))</f>
        <v/>
      </c>
    </row>
    <row r="1620" spans="1:11" x14ac:dyDescent="0.2">
      <c r="A1620" s="1" t="str">
        <f t="shared" si="150"/>
        <v/>
      </c>
      <c r="B1620" s="21"/>
      <c r="C1620" s="22" t="str">
        <f>IF(B1620="","",COUNTIF(INDEX($B:$B,5):B1620,B1620))</f>
        <v/>
      </c>
      <c r="D1620" s="21"/>
      <c r="E1620" s="13" t="str">
        <f t="shared" si="151"/>
        <v/>
      </c>
      <c r="F1620" s="22" t="str">
        <f t="shared" si="152"/>
        <v/>
      </c>
      <c r="G1620" s="14"/>
      <c r="H1620" s="15" t="str">
        <f t="shared" si="153"/>
        <v/>
      </c>
      <c r="I1620" s="23" t="str">
        <f t="shared" si="154"/>
        <v/>
      </c>
      <c r="J1620" s="13" t="str">
        <f t="shared" si="155"/>
        <v/>
      </c>
      <c r="K1620" s="24" t="str">
        <f>IF(B1620="","",TRIM(IF(COUNTIF('Registru borderouri'!$B$5:$B$504,B1620)=0,"Borderou inexistent în registru. ","")&amp;IF(AND(D1620&lt;&gt;"",E1620=""),"Cod necunoscut. ","")&amp;IF(N(G1620)&lt;=0,"Lipsește cantitatea. ","")&amp;IF(AND(J1620&lt;&gt;"",COUNTIF('Registru borderouri'!$B$5:$B$504,B1620)&gt;0),IF(J1620&lt;&gt;INDEX('Registru borderouri'!$H$5:$H$504,MATCH(B1620,'Registru borderouri'!$B$5:$B$504,0)),"Produs de alt tip decât borderoul. ",""),"")))</f>
        <v/>
      </c>
    </row>
    <row r="1621" spans="1:11" x14ac:dyDescent="0.2">
      <c r="A1621" s="1" t="str">
        <f t="shared" si="150"/>
        <v/>
      </c>
      <c r="B1621" s="21"/>
      <c r="C1621" s="22" t="str">
        <f>IF(B1621="","",COUNTIF(INDEX($B:$B,5):B1621,B1621))</f>
        <v/>
      </c>
      <c r="D1621" s="21"/>
      <c r="E1621" s="13" t="str">
        <f t="shared" si="151"/>
        <v/>
      </c>
      <c r="F1621" s="22" t="str">
        <f t="shared" si="152"/>
        <v/>
      </c>
      <c r="G1621" s="14"/>
      <c r="H1621" s="15" t="str">
        <f t="shared" si="153"/>
        <v/>
      </c>
      <c r="I1621" s="23" t="str">
        <f t="shared" si="154"/>
        <v/>
      </c>
      <c r="J1621" s="13" t="str">
        <f t="shared" si="155"/>
        <v/>
      </c>
      <c r="K1621" s="24" t="str">
        <f>IF(B1621="","",TRIM(IF(COUNTIF('Registru borderouri'!$B$5:$B$504,B1621)=0,"Borderou inexistent în registru. ","")&amp;IF(AND(D1621&lt;&gt;"",E1621=""),"Cod necunoscut. ","")&amp;IF(N(G1621)&lt;=0,"Lipsește cantitatea. ","")&amp;IF(AND(J1621&lt;&gt;"",COUNTIF('Registru borderouri'!$B$5:$B$504,B1621)&gt;0),IF(J1621&lt;&gt;INDEX('Registru borderouri'!$H$5:$H$504,MATCH(B1621,'Registru borderouri'!$B$5:$B$504,0)),"Produs de alt tip decât borderoul. ",""),"")))</f>
        <v/>
      </c>
    </row>
    <row r="1622" spans="1:11" x14ac:dyDescent="0.2">
      <c r="A1622" s="1" t="str">
        <f t="shared" si="150"/>
        <v/>
      </c>
      <c r="B1622" s="21"/>
      <c r="C1622" s="22" t="str">
        <f>IF(B1622="","",COUNTIF(INDEX($B:$B,5):B1622,B1622))</f>
        <v/>
      </c>
      <c r="D1622" s="21"/>
      <c r="E1622" s="13" t="str">
        <f t="shared" si="151"/>
        <v/>
      </c>
      <c r="F1622" s="22" t="str">
        <f t="shared" si="152"/>
        <v/>
      </c>
      <c r="G1622" s="14"/>
      <c r="H1622" s="15" t="str">
        <f t="shared" si="153"/>
        <v/>
      </c>
      <c r="I1622" s="23" t="str">
        <f t="shared" si="154"/>
        <v/>
      </c>
      <c r="J1622" s="13" t="str">
        <f t="shared" si="155"/>
        <v/>
      </c>
      <c r="K1622" s="24" t="str">
        <f>IF(B1622="","",TRIM(IF(COUNTIF('Registru borderouri'!$B$5:$B$504,B1622)=0,"Borderou inexistent în registru. ","")&amp;IF(AND(D1622&lt;&gt;"",E1622=""),"Cod necunoscut. ","")&amp;IF(N(G1622)&lt;=0,"Lipsește cantitatea. ","")&amp;IF(AND(J1622&lt;&gt;"",COUNTIF('Registru borderouri'!$B$5:$B$504,B1622)&gt;0),IF(J1622&lt;&gt;INDEX('Registru borderouri'!$H$5:$H$504,MATCH(B1622,'Registru borderouri'!$B$5:$B$504,0)),"Produs de alt tip decât borderoul. ",""),"")))</f>
        <v/>
      </c>
    </row>
    <row r="1623" spans="1:11" x14ac:dyDescent="0.2">
      <c r="A1623" s="1" t="str">
        <f t="shared" si="150"/>
        <v/>
      </c>
      <c r="B1623" s="21"/>
      <c r="C1623" s="22" t="str">
        <f>IF(B1623="","",COUNTIF(INDEX($B:$B,5):B1623,B1623))</f>
        <v/>
      </c>
      <c r="D1623" s="21"/>
      <c r="E1623" s="13" t="str">
        <f t="shared" si="151"/>
        <v/>
      </c>
      <c r="F1623" s="22" t="str">
        <f t="shared" si="152"/>
        <v/>
      </c>
      <c r="G1623" s="14"/>
      <c r="H1623" s="15" t="str">
        <f t="shared" si="153"/>
        <v/>
      </c>
      <c r="I1623" s="23" t="str">
        <f t="shared" si="154"/>
        <v/>
      </c>
      <c r="J1623" s="13" t="str">
        <f t="shared" si="155"/>
        <v/>
      </c>
      <c r="K1623" s="24" t="str">
        <f>IF(B1623="","",TRIM(IF(COUNTIF('Registru borderouri'!$B$5:$B$504,B1623)=0,"Borderou inexistent în registru. ","")&amp;IF(AND(D1623&lt;&gt;"",E1623=""),"Cod necunoscut. ","")&amp;IF(N(G1623)&lt;=0,"Lipsește cantitatea. ","")&amp;IF(AND(J1623&lt;&gt;"",COUNTIF('Registru borderouri'!$B$5:$B$504,B1623)&gt;0),IF(J1623&lt;&gt;INDEX('Registru borderouri'!$H$5:$H$504,MATCH(B1623,'Registru borderouri'!$B$5:$B$504,0)),"Produs de alt tip decât borderoul. ",""),"")))</f>
        <v/>
      </c>
    </row>
    <row r="1624" spans="1:11" x14ac:dyDescent="0.2">
      <c r="A1624" s="1" t="str">
        <f t="shared" si="150"/>
        <v/>
      </c>
      <c r="B1624" s="21"/>
      <c r="C1624" s="22" t="str">
        <f>IF(B1624="","",COUNTIF(INDEX($B:$B,5):B1624,B1624))</f>
        <v/>
      </c>
      <c r="D1624" s="21"/>
      <c r="E1624" s="13" t="str">
        <f t="shared" si="151"/>
        <v/>
      </c>
      <c r="F1624" s="22" t="str">
        <f t="shared" si="152"/>
        <v/>
      </c>
      <c r="G1624" s="14"/>
      <c r="H1624" s="15" t="str">
        <f t="shared" si="153"/>
        <v/>
      </c>
      <c r="I1624" s="23" t="str">
        <f t="shared" si="154"/>
        <v/>
      </c>
      <c r="J1624" s="13" t="str">
        <f t="shared" si="155"/>
        <v/>
      </c>
      <c r="K1624" s="24" t="str">
        <f>IF(B1624="","",TRIM(IF(COUNTIF('Registru borderouri'!$B$5:$B$504,B1624)=0,"Borderou inexistent în registru. ","")&amp;IF(AND(D1624&lt;&gt;"",E1624=""),"Cod necunoscut. ","")&amp;IF(N(G1624)&lt;=0,"Lipsește cantitatea. ","")&amp;IF(AND(J1624&lt;&gt;"",COUNTIF('Registru borderouri'!$B$5:$B$504,B1624)&gt;0),IF(J1624&lt;&gt;INDEX('Registru borderouri'!$H$5:$H$504,MATCH(B1624,'Registru borderouri'!$B$5:$B$504,0)),"Produs de alt tip decât borderoul. ",""),"")))</f>
        <v/>
      </c>
    </row>
    <row r="1625" spans="1:11" x14ac:dyDescent="0.2">
      <c r="A1625" s="1" t="str">
        <f t="shared" si="150"/>
        <v/>
      </c>
      <c r="B1625" s="21"/>
      <c r="C1625" s="22" t="str">
        <f>IF(B1625="","",COUNTIF(INDEX($B:$B,5):B1625,B1625))</f>
        <v/>
      </c>
      <c r="D1625" s="21"/>
      <c r="E1625" s="13" t="str">
        <f t="shared" si="151"/>
        <v/>
      </c>
      <c r="F1625" s="22" t="str">
        <f t="shared" si="152"/>
        <v/>
      </c>
      <c r="G1625" s="14"/>
      <c r="H1625" s="15" t="str">
        <f t="shared" si="153"/>
        <v/>
      </c>
      <c r="I1625" s="23" t="str">
        <f t="shared" si="154"/>
        <v/>
      </c>
      <c r="J1625" s="13" t="str">
        <f t="shared" si="155"/>
        <v/>
      </c>
      <c r="K1625" s="24" t="str">
        <f>IF(B1625="","",TRIM(IF(COUNTIF('Registru borderouri'!$B$5:$B$504,B1625)=0,"Borderou inexistent în registru. ","")&amp;IF(AND(D1625&lt;&gt;"",E1625=""),"Cod necunoscut. ","")&amp;IF(N(G1625)&lt;=0,"Lipsește cantitatea. ","")&amp;IF(AND(J1625&lt;&gt;"",COUNTIF('Registru borderouri'!$B$5:$B$504,B1625)&gt;0),IF(J1625&lt;&gt;INDEX('Registru borderouri'!$H$5:$H$504,MATCH(B1625,'Registru borderouri'!$B$5:$B$504,0)),"Produs de alt tip decât borderoul. ",""),"")))</f>
        <v/>
      </c>
    </row>
    <row r="1626" spans="1:11" x14ac:dyDescent="0.2">
      <c r="A1626" s="1" t="str">
        <f t="shared" si="150"/>
        <v/>
      </c>
      <c r="B1626" s="21"/>
      <c r="C1626" s="22" t="str">
        <f>IF(B1626="","",COUNTIF(INDEX($B:$B,5):B1626,B1626))</f>
        <v/>
      </c>
      <c r="D1626" s="21"/>
      <c r="E1626" s="13" t="str">
        <f t="shared" si="151"/>
        <v/>
      </c>
      <c r="F1626" s="22" t="str">
        <f t="shared" si="152"/>
        <v/>
      </c>
      <c r="G1626" s="14"/>
      <c r="H1626" s="15" t="str">
        <f t="shared" si="153"/>
        <v/>
      </c>
      <c r="I1626" s="23" t="str">
        <f t="shared" si="154"/>
        <v/>
      </c>
      <c r="J1626" s="13" t="str">
        <f t="shared" si="155"/>
        <v/>
      </c>
      <c r="K1626" s="24" t="str">
        <f>IF(B1626="","",TRIM(IF(COUNTIF('Registru borderouri'!$B$5:$B$504,B1626)=0,"Borderou inexistent în registru. ","")&amp;IF(AND(D1626&lt;&gt;"",E1626=""),"Cod necunoscut. ","")&amp;IF(N(G1626)&lt;=0,"Lipsește cantitatea. ","")&amp;IF(AND(J1626&lt;&gt;"",COUNTIF('Registru borderouri'!$B$5:$B$504,B1626)&gt;0),IF(J1626&lt;&gt;INDEX('Registru borderouri'!$H$5:$H$504,MATCH(B1626,'Registru borderouri'!$B$5:$B$504,0)),"Produs de alt tip decât borderoul. ",""),"")))</f>
        <v/>
      </c>
    </row>
    <row r="1627" spans="1:11" x14ac:dyDescent="0.2">
      <c r="A1627" s="1" t="str">
        <f t="shared" si="150"/>
        <v/>
      </c>
      <c r="B1627" s="21"/>
      <c r="C1627" s="22" t="str">
        <f>IF(B1627="","",COUNTIF(INDEX($B:$B,5):B1627,B1627))</f>
        <v/>
      </c>
      <c r="D1627" s="21"/>
      <c r="E1627" s="13" t="str">
        <f t="shared" si="151"/>
        <v/>
      </c>
      <c r="F1627" s="22" t="str">
        <f t="shared" si="152"/>
        <v/>
      </c>
      <c r="G1627" s="14"/>
      <c r="H1627" s="15" t="str">
        <f t="shared" si="153"/>
        <v/>
      </c>
      <c r="I1627" s="23" t="str">
        <f t="shared" si="154"/>
        <v/>
      </c>
      <c r="J1627" s="13" t="str">
        <f t="shared" si="155"/>
        <v/>
      </c>
      <c r="K1627" s="24" t="str">
        <f>IF(B1627="","",TRIM(IF(COUNTIF('Registru borderouri'!$B$5:$B$504,B1627)=0,"Borderou inexistent în registru. ","")&amp;IF(AND(D1627&lt;&gt;"",E1627=""),"Cod necunoscut. ","")&amp;IF(N(G1627)&lt;=0,"Lipsește cantitatea. ","")&amp;IF(AND(J1627&lt;&gt;"",COUNTIF('Registru borderouri'!$B$5:$B$504,B1627)&gt;0),IF(J1627&lt;&gt;INDEX('Registru borderouri'!$H$5:$H$504,MATCH(B1627,'Registru borderouri'!$B$5:$B$504,0)),"Produs de alt tip decât borderoul. ",""),"")))</f>
        <v/>
      </c>
    </row>
    <row r="1628" spans="1:11" x14ac:dyDescent="0.2">
      <c r="A1628" s="1" t="str">
        <f t="shared" si="150"/>
        <v/>
      </c>
      <c r="B1628" s="21"/>
      <c r="C1628" s="22" t="str">
        <f>IF(B1628="","",COUNTIF(INDEX($B:$B,5):B1628,B1628))</f>
        <v/>
      </c>
      <c r="D1628" s="21"/>
      <c r="E1628" s="13" t="str">
        <f t="shared" si="151"/>
        <v/>
      </c>
      <c r="F1628" s="22" t="str">
        <f t="shared" si="152"/>
        <v/>
      </c>
      <c r="G1628" s="14"/>
      <c r="H1628" s="15" t="str">
        <f t="shared" si="153"/>
        <v/>
      </c>
      <c r="I1628" s="23" t="str">
        <f t="shared" si="154"/>
        <v/>
      </c>
      <c r="J1628" s="13" t="str">
        <f t="shared" si="155"/>
        <v/>
      </c>
      <c r="K1628" s="24" t="str">
        <f>IF(B1628="","",TRIM(IF(COUNTIF('Registru borderouri'!$B$5:$B$504,B1628)=0,"Borderou inexistent în registru. ","")&amp;IF(AND(D1628&lt;&gt;"",E1628=""),"Cod necunoscut. ","")&amp;IF(N(G1628)&lt;=0,"Lipsește cantitatea. ","")&amp;IF(AND(J1628&lt;&gt;"",COUNTIF('Registru borderouri'!$B$5:$B$504,B1628)&gt;0),IF(J1628&lt;&gt;INDEX('Registru borderouri'!$H$5:$H$504,MATCH(B1628,'Registru borderouri'!$B$5:$B$504,0)),"Produs de alt tip decât borderoul. ",""),"")))</f>
        <v/>
      </c>
    </row>
    <row r="1629" spans="1:11" x14ac:dyDescent="0.2">
      <c r="A1629" s="1" t="str">
        <f t="shared" si="150"/>
        <v/>
      </c>
      <c r="B1629" s="21"/>
      <c r="C1629" s="22" t="str">
        <f>IF(B1629="","",COUNTIF(INDEX($B:$B,5):B1629,B1629))</f>
        <v/>
      </c>
      <c r="D1629" s="21"/>
      <c r="E1629" s="13" t="str">
        <f t="shared" si="151"/>
        <v/>
      </c>
      <c r="F1629" s="22" t="str">
        <f t="shared" si="152"/>
        <v/>
      </c>
      <c r="G1629" s="14"/>
      <c r="H1629" s="15" t="str">
        <f t="shared" si="153"/>
        <v/>
      </c>
      <c r="I1629" s="23" t="str">
        <f t="shared" si="154"/>
        <v/>
      </c>
      <c r="J1629" s="13" t="str">
        <f t="shared" si="155"/>
        <v/>
      </c>
      <c r="K1629" s="24" t="str">
        <f>IF(B1629="","",TRIM(IF(COUNTIF('Registru borderouri'!$B$5:$B$504,B1629)=0,"Borderou inexistent în registru. ","")&amp;IF(AND(D1629&lt;&gt;"",E1629=""),"Cod necunoscut. ","")&amp;IF(N(G1629)&lt;=0,"Lipsește cantitatea. ","")&amp;IF(AND(J1629&lt;&gt;"",COUNTIF('Registru borderouri'!$B$5:$B$504,B1629)&gt;0),IF(J1629&lt;&gt;INDEX('Registru borderouri'!$H$5:$H$504,MATCH(B1629,'Registru borderouri'!$B$5:$B$504,0)),"Produs de alt tip decât borderoul. ",""),"")))</f>
        <v/>
      </c>
    </row>
    <row r="1630" spans="1:11" x14ac:dyDescent="0.2">
      <c r="A1630" s="1" t="str">
        <f t="shared" si="150"/>
        <v/>
      </c>
      <c r="B1630" s="21"/>
      <c r="C1630" s="22" t="str">
        <f>IF(B1630="","",COUNTIF(INDEX($B:$B,5):B1630,B1630))</f>
        <v/>
      </c>
      <c r="D1630" s="21"/>
      <c r="E1630" s="13" t="str">
        <f t="shared" si="151"/>
        <v/>
      </c>
      <c r="F1630" s="22" t="str">
        <f t="shared" si="152"/>
        <v/>
      </c>
      <c r="G1630" s="14"/>
      <c r="H1630" s="15" t="str">
        <f t="shared" si="153"/>
        <v/>
      </c>
      <c r="I1630" s="23" t="str">
        <f t="shared" si="154"/>
        <v/>
      </c>
      <c r="J1630" s="13" t="str">
        <f t="shared" si="155"/>
        <v/>
      </c>
      <c r="K1630" s="24" t="str">
        <f>IF(B1630="","",TRIM(IF(COUNTIF('Registru borderouri'!$B$5:$B$504,B1630)=0,"Borderou inexistent în registru. ","")&amp;IF(AND(D1630&lt;&gt;"",E1630=""),"Cod necunoscut. ","")&amp;IF(N(G1630)&lt;=0,"Lipsește cantitatea. ","")&amp;IF(AND(J1630&lt;&gt;"",COUNTIF('Registru borderouri'!$B$5:$B$504,B1630)&gt;0),IF(J1630&lt;&gt;INDEX('Registru borderouri'!$H$5:$H$504,MATCH(B1630,'Registru borderouri'!$B$5:$B$504,0)),"Produs de alt tip decât borderoul. ",""),"")))</f>
        <v/>
      </c>
    </row>
    <row r="1631" spans="1:11" x14ac:dyDescent="0.2">
      <c r="A1631" s="1" t="str">
        <f t="shared" si="150"/>
        <v/>
      </c>
      <c r="B1631" s="21"/>
      <c r="C1631" s="22" t="str">
        <f>IF(B1631="","",COUNTIF(INDEX($B:$B,5):B1631,B1631))</f>
        <v/>
      </c>
      <c r="D1631" s="21"/>
      <c r="E1631" s="13" t="str">
        <f t="shared" si="151"/>
        <v/>
      </c>
      <c r="F1631" s="22" t="str">
        <f t="shared" si="152"/>
        <v/>
      </c>
      <c r="G1631" s="14"/>
      <c r="H1631" s="15" t="str">
        <f t="shared" si="153"/>
        <v/>
      </c>
      <c r="I1631" s="23" t="str">
        <f t="shared" si="154"/>
        <v/>
      </c>
      <c r="J1631" s="13" t="str">
        <f t="shared" si="155"/>
        <v/>
      </c>
      <c r="K1631" s="24" t="str">
        <f>IF(B1631="","",TRIM(IF(COUNTIF('Registru borderouri'!$B$5:$B$504,B1631)=0,"Borderou inexistent în registru. ","")&amp;IF(AND(D1631&lt;&gt;"",E1631=""),"Cod necunoscut. ","")&amp;IF(N(G1631)&lt;=0,"Lipsește cantitatea. ","")&amp;IF(AND(J1631&lt;&gt;"",COUNTIF('Registru borderouri'!$B$5:$B$504,B1631)&gt;0),IF(J1631&lt;&gt;INDEX('Registru borderouri'!$H$5:$H$504,MATCH(B1631,'Registru borderouri'!$B$5:$B$504,0)),"Produs de alt tip decât borderoul. ",""),"")))</f>
        <v/>
      </c>
    </row>
    <row r="1632" spans="1:11" x14ac:dyDescent="0.2">
      <c r="A1632" s="1" t="str">
        <f t="shared" si="150"/>
        <v/>
      </c>
      <c r="B1632" s="21"/>
      <c r="C1632" s="22" t="str">
        <f>IF(B1632="","",COUNTIF(INDEX($B:$B,5):B1632,B1632))</f>
        <v/>
      </c>
      <c r="D1632" s="21"/>
      <c r="E1632" s="13" t="str">
        <f t="shared" si="151"/>
        <v/>
      </c>
      <c r="F1632" s="22" t="str">
        <f t="shared" si="152"/>
        <v/>
      </c>
      <c r="G1632" s="14"/>
      <c r="H1632" s="15" t="str">
        <f t="shared" si="153"/>
        <v/>
      </c>
      <c r="I1632" s="23" t="str">
        <f t="shared" si="154"/>
        <v/>
      </c>
      <c r="J1632" s="13" t="str">
        <f t="shared" si="155"/>
        <v/>
      </c>
      <c r="K1632" s="24" t="str">
        <f>IF(B1632="","",TRIM(IF(COUNTIF('Registru borderouri'!$B$5:$B$504,B1632)=0,"Borderou inexistent în registru. ","")&amp;IF(AND(D1632&lt;&gt;"",E1632=""),"Cod necunoscut. ","")&amp;IF(N(G1632)&lt;=0,"Lipsește cantitatea. ","")&amp;IF(AND(J1632&lt;&gt;"",COUNTIF('Registru borderouri'!$B$5:$B$504,B1632)&gt;0),IF(J1632&lt;&gt;INDEX('Registru borderouri'!$H$5:$H$504,MATCH(B1632,'Registru borderouri'!$B$5:$B$504,0)),"Produs de alt tip decât borderoul. ",""),"")))</f>
        <v/>
      </c>
    </row>
    <row r="1633" spans="1:11" x14ac:dyDescent="0.2">
      <c r="A1633" s="1" t="str">
        <f t="shared" si="150"/>
        <v/>
      </c>
      <c r="B1633" s="21"/>
      <c r="C1633" s="22" t="str">
        <f>IF(B1633="","",COUNTIF(INDEX($B:$B,5):B1633,B1633))</f>
        <v/>
      </c>
      <c r="D1633" s="21"/>
      <c r="E1633" s="13" t="str">
        <f t="shared" si="151"/>
        <v/>
      </c>
      <c r="F1633" s="22" t="str">
        <f t="shared" si="152"/>
        <v/>
      </c>
      <c r="G1633" s="14"/>
      <c r="H1633" s="15" t="str">
        <f t="shared" si="153"/>
        <v/>
      </c>
      <c r="I1633" s="23" t="str">
        <f t="shared" si="154"/>
        <v/>
      </c>
      <c r="J1633" s="13" t="str">
        <f t="shared" si="155"/>
        <v/>
      </c>
      <c r="K1633" s="24" t="str">
        <f>IF(B1633="","",TRIM(IF(COUNTIF('Registru borderouri'!$B$5:$B$504,B1633)=0,"Borderou inexistent în registru. ","")&amp;IF(AND(D1633&lt;&gt;"",E1633=""),"Cod necunoscut. ","")&amp;IF(N(G1633)&lt;=0,"Lipsește cantitatea. ","")&amp;IF(AND(J1633&lt;&gt;"",COUNTIF('Registru borderouri'!$B$5:$B$504,B1633)&gt;0),IF(J1633&lt;&gt;INDEX('Registru borderouri'!$H$5:$H$504,MATCH(B1633,'Registru borderouri'!$B$5:$B$504,0)),"Produs de alt tip decât borderoul. ",""),"")))</f>
        <v/>
      </c>
    </row>
    <row r="1634" spans="1:11" x14ac:dyDescent="0.2">
      <c r="A1634" s="1" t="str">
        <f t="shared" si="150"/>
        <v/>
      </c>
      <c r="B1634" s="21"/>
      <c r="C1634" s="22" t="str">
        <f>IF(B1634="","",COUNTIF(INDEX($B:$B,5):B1634,B1634))</f>
        <v/>
      </c>
      <c r="D1634" s="21"/>
      <c r="E1634" s="13" t="str">
        <f t="shared" si="151"/>
        <v/>
      </c>
      <c r="F1634" s="22" t="str">
        <f t="shared" si="152"/>
        <v/>
      </c>
      <c r="G1634" s="14"/>
      <c r="H1634" s="15" t="str">
        <f t="shared" si="153"/>
        <v/>
      </c>
      <c r="I1634" s="23" t="str">
        <f t="shared" si="154"/>
        <v/>
      </c>
      <c r="J1634" s="13" t="str">
        <f t="shared" si="155"/>
        <v/>
      </c>
      <c r="K1634" s="24" t="str">
        <f>IF(B1634="","",TRIM(IF(COUNTIF('Registru borderouri'!$B$5:$B$504,B1634)=0,"Borderou inexistent în registru. ","")&amp;IF(AND(D1634&lt;&gt;"",E1634=""),"Cod necunoscut. ","")&amp;IF(N(G1634)&lt;=0,"Lipsește cantitatea. ","")&amp;IF(AND(J1634&lt;&gt;"",COUNTIF('Registru borderouri'!$B$5:$B$504,B1634)&gt;0),IF(J1634&lt;&gt;INDEX('Registru borderouri'!$H$5:$H$504,MATCH(B1634,'Registru borderouri'!$B$5:$B$504,0)),"Produs de alt tip decât borderoul. ",""),"")))</f>
        <v/>
      </c>
    </row>
    <row r="1635" spans="1:11" x14ac:dyDescent="0.2">
      <c r="A1635" s="1" t="str">
        <f t="shared" si="150"/>
        <v/>
      </c>
      <c r="B1635" s="21"/>
      <c r="C1635" s="22" t="str">
        <f>IF(B1635="","",COUNTIF(INDEX($B:$B,5):B1635,B1635))</f>
        <v/>
      </c>
      <c r="D1635" s="21"/>
      <c r="E1635" s="13" t="str">
        <f t="shared" si="151"/>
        <v/>
      </c>
      <c r="F1635" s="22" t="str">
        <f t="shared" si="152"/>
        <v/>
      </c>
      <c r="G1635" s="14"/>
      <c r="H1635" s="15" t="str">
        <f t="shared" si="153"/>
        <v/>
      </c>
      <c r="I1635" s="23" t="str">
        <f t="shared" si="154"/>
        <v/>
      </c>
      <c r="J1635" s="13" t="str">
        <f t="shared" si="155"/>
        <v/>
      </c>
      <c r="K1635" s="24" t="str">
        <f>IF(B1635="","",TRIM(IF(COUNTIF('Registru borderouri'!$B$5:$B$504,B1635)=0,"Borderou inexistent în registru. ","")&amp;IF(AND(D1635&lt;&gt;"",E1635=""),"Cod necunoscut. ","")&amp;IF(N(G1635)&lt;=0,"Lipsește cantitatea. ","")&amp;IF(AND(J1635&lt;&gt;"",COUNTIF('Registru borderouri'!$B$5:$B$504,B1635)&gt;0),IF(J1635&lt;&gt;INDEX('Registru borderouri'!$H$5:$H$504,MATCH(B1635,'Registru borderouri'!$B$5:$B$504,0)),"Produs de alt tip decât borderoul. ",""),"")))</f>
        <v/>
      </c>
    </row>
    <row r="1636" spans="1:11" x14ac:dyDescent="0.2">
      <c r="A1636" s="1" t="str">
        <f t="shared" si="150"/>
        <v/>
      </c>
      <c r="B1636" s="21"/>
      <c r="C1636" s="22" t="str">
        <f>IF(B1636="","",COUNTIF(INDEX($B:$B,5):B1636,B1636))</f>
        <v/>
      </c>
      <c r="D1636" s="21"/>
      <c r="E1636" s="13" t="str">
        <f t="shared" si="151"/>
        <v/>
      </c>
      <c r="F1636" s="22" t="str">
        <f t="shared" si="152"/>
        <v/>
      </c>
      <c r="G1636" s="14"/>
      <c r="H1636" s="15" t="str">
        <f t="shared" si="153"/>
        <v/>
      </c>
      <c r="I1636" s="23" t="str">
        <f t="shared" si="154"/>
        <v/>
      </c>
      <c r="J1636" s="13" t="str">
        <f t="shared" si="155"/>
        <v/>
      </c>
      <c r="K1636" s="24" t="str">
        <f>IF(B1636="","",TRIM(IF(COUNTIF('Registru borderouri'!$B$5:$B$504,B1636)=0,"Borderou inexistent în registru. ","")&amp;IF(AND(D1636&lt;&gt;"",E1636=""),"Cod necunoscut. ","")&amp;IF(N(G1636)&lt;=0,"Lipsește cantitatea. ","")&amp;IF(AND(J1636&lt;&gt;"",COUNTIF('Registru borderouri'!$B$5:$B$504,B1636)&gt;0),IF(J1636&lt;&gt;INDEX('Registru borderouri'!$H$5:$H$504,MATCH(B1636,'Registru borderouri'!$B$5:$B$504,0)),"Produs de alt tip decât borderoul. ",""),"")))</f>
        <v/>
      </c>
    </row>
    <row r="1637" spans="1:11" x14ac:dyDescent="0.2">
      <c r="A1637" s="1" t="str">
        <f t="shared" si="150"/>
        <v/>
      </c>
      <c r="B1637" s="21"/>
      <c r="C1637" s="22" t="str">
        <f>IF(B1637="","",COUNTIF(INDEX($B:$B,5):B1637,B1637))</f>
        <v/>
      </c>
      <c r="D1637" s="21"/>
      <c r="E1637" s="13" t="str">
        <f t="shared" si="151"/>
        <v/>
      </c>
      <c r="F1637" s="22" t="str">
        <f t="shared" si="152"/>
        <v/>
      </c>
      <c r="G1637" s="14"/>
      <c r="H1637" s="15" t="str">
        <f t="shared" si="153"/>
        <v/>
      </c>
      <c r="I1637" s="23" t="str">
        <f t="shared" si="154"/>
        <v/>
      </c>
      <c r="J1637" s="13" t="str">
        <f t="shared" si="155"/>
        <v/>
      </c>
      <c r="K1637" s="24" t="str">
        <f>IF(B1637="","",TRIM(IF(COUNTIF('Registru borderouri'!$B$5:$B$504,B1637)=0,"Borderou inexistent în registru. ","")&amp;IF(AND(D1637&lt;&gt;"",E1637=""),"Cod necunoscut. ","")&amp;IF(N(G1637)&lt;=0,"Lipsește cantitatea. ","")&amp;IF(AND(J1637&lt;&gt;"",COUNTIF('Registru borderouri'!$B$5:$B$504,B1637)&gt;0),IF(J1637&lt;&gt;INDEX('Registru borderouri'!$H$5:$H$504,MATCH(B1637,'Registru borderouri'!$B$5:$B$504,0)),"Produs de alt tip decât borderoul. ",""),"")))</f>
        <v/>
      </c>
    </row>
    <row r="1638" spans="1:11" x14ac:dyDescent="0.2">
      <c r="A1638" s="1" t="str">
        <f t="shared" si="150"/>
        <v/>
      </c>
      <c r="B1638" s="21"/>
      <c r="C1638" s="22" t="str">
        <f>IF(B1638="","",COUNTIF(INDEX($B:$B,5):B1638,B1638))</f>
        <v/>
      </c>
      <c r="D1638" s="21"/>
      <c r="E1638" s="13" t="str">
        <f t="shared" si="151"/>
        <v/>
      </c>
      <c r="F1638" s="22" t="str">
        <f t="shared" si="152"/>
        <v/>
      </c>
      <c r="G1638" s="14"/>
      <c r="H1638" s="15" t="str">
        <f t="shared" si="153"/>
        <v/>
      </c>
      <c r="I1638" s="23" t="str">
        <f t="shared" si="154"/>
        <v/>
      </c>
      <c r="J1638" s="13" t="str">
        <f t="shared" si="155"/>
        <v/>
      </c>
      <c r="K1638" s="24" t="str">
        <f>IF(B1638="","",TRIM(IF(COUNTIF('Registru borderouri'!$B$5:$B$504,B1638)=0,"Borderou inexistent în registru. ","")&amp;IF(AND(D1638&lt;&gt;"",E1638=""),"Cod necunoscut. ","")&amp;IF(N(G1638)&lt;=0,"Lipsește cantitatea. ","")&amp;IF(AND(J1638&lt;&gt;"",COUNTIF('Registru borderouri'!$B$5:$B$504,B1638)&gt;0),IF(J1638&lt;&gt;INDEX('Registru borderouri'!$H$5:$H$504,MATCH(B1638,'Registru borderouri'!$B$5:$B$504,0)),"Produs de alt tip decât borderoul. ",""),"")))</f>
        <v/>
      </c>
    </row>
    <row r="1639" spans="1:11" x14ac:dyDescent="0.2">
      <c r="A1639" s="1" t="str">
        <f t="shared" si="150"/>
        <v/>
      </c>
      <c r="B1639" s="21"/>
      <c r="C1639" s="22" t="str">
        <f>IF(B1639="","",COUNTIF(INDEX($B:$B,5):B1639,B1639))</f>
        <v/>
      </c>
      <c r="D1639" s="21"/>
      <c r="E1639" s="13" t="str">
        <f t="shared" si="151"/>
        <v/>
      </c>
      <c r="F1639" s="22" t="str">
        <f t="shared" si="152"/>
        <v/>
      </c>
      <c r="G1639" s="14"/>
      <c r="H1639" s="15" t="str">
        <f t="shared" si="153"/>
        <v/>
      </c>
      <c r="I1639" s="23" t="str">
        <f t="shared" si="154"/>
        <v/>
      </c>
      <c r="J1639" s="13" t="str">
        <f t="shared" si="155"/>
        <v/>
      </c>
      <c r="K1639" s="24" t="str">
        <f>IF(B1639="","",TRIM(IF(COUNTIF('Registru borderouri'!$B$5:$B$504,B1639)=0,"Borderou inexistent în registru. ","")&amp;IF(AND(D1639&lt;&gt;"",E1639=""),"Cod necunoscut. ","")&amp;IF(N(G1639)&lt;=0,"Lipsește cantitatea. ","")&amp;IF(AND(J1639&lt;&gt;"",COUNTIF('Registru borderouri'!$B$5:$B$504,B1639)&gt;0),IF(J1639&lt;&gt;INDEX('Registru borderouri'!$H$5:$H$504,MATCH(B1639,'Registru borderouri'!$B$5:$B$504,0)),"Produs de alt tip decât borderoul. ",""),"")))</f>
        <v/>
      </c>
    </row>
    <row r="1640" spans="1:11" x14ac:dyDescent="0.2">
      <c r="A1640" s="1" t="str">
        <f t="shared" si="150"/>
        <v/>
      </c>
      <c r="B1640" s="21"/>
      <c r="C1640" s="22" t="str">
        <f>IF(B1640="","",COUNTIF(INDEX($B:$B,5):B1640,B1640))</f>
        <v/>
      </c>
      <c r="D1640" s="21"/>
      <c r="E1640" s="13" t="str">
        <f t="shared" si="151"/>
        <v/>
      </c>
      <c r="F1640" s="22" t="str">
        <f t="shared" si="152"/>
        <v/>
      </c>
      <c r="G1640" s="14"/>
      <c r="H1640" s="15" t="str">
        <f t="shared" si="153"/>
        <v/>
      </c>
      <c r="I1640" s="23" t="str">
        <f t="shared" si="154"/>
        <v/>
      </c>
      <c r="J1640" s="13" t="str">
        <f t="shared" si="155"/>
        <v/>
      </c>
      <c r="K1640" s="24" t="str">
        <f>IF(B1640="","",TRIM(IF(COUNTIF('Registru borderouri'!$B$5:$B$504,B1640)=0,"Borderou inexistent în registru. ","")&amp;IF(AND(D1640&lt;&gt;"",E1640=""),"Cod necunoscut. ","")&amp;IF(N(G1640)&lt;=0,"Lipsește cantitatea. ","")&amp;IF(AND(J1640&lt;&gt;"",COUNTIF('Registru borderouri'!$B$5:$B$504,B1640)&gt;0),IF(J1640&lt;&gt;INDEX('Registru borderouri'!$H$5:$H$504,MATCH(B1640,'Registru borderouri'!$B$5:$B$504,0)),"Produs de alt tip decât borderoul. ",""),"")))</f>
        <v/>
      </c>
    </row>
    <row r="1641" spans="1:11" x14ac:dyDescent="0.2">
      <c r="A1641" s="1" t="str">
        <f t="shared" si="150"/>
        <v/>
      </c>
      <c r="B1641" s="21"/>
      <c r="C1641" s="22" t="str">
        <f>IF(B1641="","",COUNTIF(INDEX($B:$B,5):B1641,B1641))</f>
        <v/>
      </c>
      <c r="D1641" s="21"/>
      <c r="E1641" s="13" t="str">
        <f t="shared" si="151"/>
        <v/>
      </c>
      <c r="F1641" s="22" t="str">
        <f t="shared" si="152"/>
        <v/>
      </c>
      <c r="G1641" s="14"/>
      <c r="H1641" s="15" t="str">
        <f t="shared" si="153"/>
        <v/>
      </c>
      <c r="I1641" s="23" t="str">
        <f t="shared" si="154"/>
        <v/>
      </c>
      <c r="J1641" s="13" t="str">
        <f t="shared" si="155"/>
        <v/>
      </c>
      <c r="K1641" s="24" t="str">
        <f>IF(B1641="","",TRIM(IF(COUNTIF('Registru borderouri'!$B$5:$B$504,B1641)=0,"Borderou inexistent în registru. ","")&amp;IF(AND(D1641&lt;&gt;"",E1641=""),"Cod necunoscut. ","")&amp;IF(N(G1641)&lt;=0,"Lipsește cantitatea. ","")&amp;IF(AND(J1641&lt;&gt;"",COUNTIF('Registru borderouri'!$B$5:$B$504,B1641)&gt;0),IF(J1641&lt;&gt;INDEX('Registru borderouri'!$H$5:$H$504,MATCH(B1641,'Registru borderouri'!$B$5:$B$504,0)),"Produs de alt tip decât borderoul. ",""),"")))</f>
        <v/>
      </c>
    </row>
    <row r="1642" spans="1:11" x14ac:dyDescent="0.2">
      <c r="A1642" s="1" t="str">
        <f t="shared" si="150"/>
        <v/>
      </c>
      <c r="B1642" s="21"/>
      <c r="C1642" s="22" t="str">
        <f>IF(B1642="","",COUNTIF(INDEX($B:$B,5):B1642,B1642))</f>
        <v/>
      </c>
      <c r="D1642" s="21"/>
      <c r="E1642" s="13" t="str">
        <f t="shared" si="151"/>
        <v/>
      </c>
      <c r="F1642" s="22" t="str">
        <f t="shared" si="152"/>
        <v/>
      </c>
      <c r="G1642" s="14"/>
      <c r="H1642" s="15" t="str">
        <f t="shared" si="153"/>
        <v/>
      </c>
      <c r="I1642" s="23" t="str">
        <f t="shared" si="154"/>
        <v/>
      </c>
      <c r="J1642" s="13" t="str">
        <f t="shared" si="155"/>
        <v/>
      </c>
      <c r="K1642" s="24" t="str">
        <f>IF(B1642="","",TRIM(IF(COUNTIF('Registru borderouri'!$B$5:$B$504,B1642)=0,"Borderou inexistent în registru. ","")&amp;IF(AND(D1642&lt;&gt;"",E1642=""),"Cod necunoscut. ","")&amp;IF(N(G1642)&lt;=0,"Lipsește cantitatea. ","")&amp;IF(AND(J1642&lt;&gt;"",COUNTIF('Registru borderouri'!$B$5:$B$504,B1642)&gt;0),IF(J1642&lt;&gt;INDEX('Registru borderouri'!$H$5:$H$504,MATCH(B1642,'Registru borderouri'!$B$5:$B$504,0)),"Produs de alt tip decât borderoul. ",""),"")))</f>
        <v/>
      </c>
    </row>
    <row r="1643" spans="1:11" x14ac:dyDescent="0.2">
      <c r="A1643" s="1" t="str">
        <f t="shared" si="150"/>
        <v/>
      </c>
      <c r="B1643" s="21"/>
      <c r="C1643" s="22" t="str">
        <f>IF(B1643="","",COUNTIF(INDEX($B:$B,5):B1643,B1643))</f>
        <v/>
      </c>
      <c r="D1643" s="21"/>
      <c r="E1643" s="13" t="str">
        <f t="shared" si="151"/>
        <v/>
      </c>
      <c r="F1643" s="22" t="str">
        <f t="shared" si="152"/>
        <v/>
      </c>
      <c r="G1643" s="14"/>
      <c r="H1643" s="15" t="str">
        <f t="shared" si="153"/>
        <v/>
      </c>
      <c r="I1643" s="23" t="str">
        <f t="shared" si="154"/>
        <v/>
      </c>
      <c r="J1643" s="13" t="str">
        <f t="shared" si="155"/>
        <v/>
      </c>
      <c r="K1643" s="24" t="str">
        <f>IF(B1643="","",TRIM(IF(COUNTIF('Registru borderouri'!$B$5:$B$504,B1643)=0,"Borderou inexistent în registru. ","")&amp;IF(AND(D1643&lt;&gt;"",E1643=""),"Cod necunoscut. ","")&amp;IF(N(G1643)&lt;=0,"Lipsește cantitatea. ","")&amp;IF(AND(J1643&lt;&gt;"",COUNTIF('Registru borderouri'!$B$5:$B$504,B1643)&gt;0),IF(J1643&lt;&gt;INDEX('Registru borderouri'!$H$5:$H$504,MATCH(B1643,'Registru borderouri'!$B$5:$B$504,0)),"Produs de alt tip decât borderoul. ",""),"")))</f>
        <v/>
      </c>
    </row>
    <row r="1644" spans="1:11" x14ac:dyDescent="0.2">
      <c r="A1644" s="1" t="str">
        <f t="shared" si="150"/>
        <v/>
      </c>
      <c r="B1644" s="21"/>
      <c r="C1644" s="22" t="str">
        <f>IF(B1644="","",COUNTIF(INDEX($B:$B,5):B1644,B1644))</f>
        <v/>
      </c>
      <c r="D1644" s="21"/>
      <c r="E1644" s="13" t="str">
        <f t="shared" si="151"/>
        <v/>
      </c>
      <c r="F1644" s="22" t="str">
        <f t="shared" si="152"/>
        <v/>
      </c>
      <c r="G1644" s="14"/>
      <c r="H1644" s="15" t="str">
        <f t="shared" si="153"/>
        <v/>
      </c>
      <c r="I1644" s="23" t="str">
        <f t="shared" si="154"/>
        <v/>
      </c>
      <c r="J1644" s="13" t="str">
        <f t="shared" si="155"/>
        <v/>
      </c>
      <c r="K1644" s="24" t="str">
        <f>IF(B1644="","",TRIM(IF(COUNTIF('Registru borderouri'!$B$5:$B$504,B1644)=0,"Borderou inexistent în registru. ","")&amp;IF(AND(D1644&lt;&gt;"",E1644=""),"Cod necunoscut. ","")&amp;IF(N(G1644)&lt;=0,"Lipsește cantitatea. ","")&amp;IF(AND(J1644&lt;&gt;"",COUNTIF('Registru borderouri'!$B$5:$B$504,B1644)&gt;0),IF(J1644&lt;&gt;INDEX('Registru borderouri'!$H$5:$H$504,MATCH(B1644,'Registru borderouri'!$B$5:$B$504,0)),"Produs de alt tip decât borderoul. ",""),"")))</f>
        <v/>
      </c>
    </row>
    <row r="1645" spans="1:11" x14ac:dyDescent="0.2">
      <c r="A1645" s="1" t="str">
        <f t="shared" si="150"/>
        <v/>
      </c>
      <c r="B1645" s="21"/>
      <c r="C1645" s="22" t="str">
        <f>IF(B1645="","",COUNTIF(INDEX($B:$B,5):B1645,B1645))</f>
        <v/>
      </c>
      <c r="D1645" s="21"/>
      <c r="E1645" s="13" t="str">
        <f t="shared" si="151"/>
        <v/>
      </c>
      <c r="F1645" s="22" t="str">
        <f t="shared" si="152"/>
        <v/>
      </c>
      <c r="G1645" s="14"/>
      <c r="H1645" s="15" t="str">
        <f t="shared" si="153"/>
        <v/>
      </c>
      <c r="I1645" s="23" t="str">
        <f t="shared" si="154"/>
        <v/>
      </c>
      <c r="J1645" s="13" t="str">
        <f t="shared" si="155"/>
        <v/>
      </c>
      <c r="K1645" s="24" t="str">
        <f>IF(B1645="","",TRIM(IF(COUNTIF('Registru borderouri'!$B$5:$B$504,B1645)=0,"Borderou inexistent în registru. ","")&amp;IF(AND(D1645&lt;&gt;"",E1645=""),"Cod necunoscut. ","")&amp;IF(N(G1645)&lt;=0,"Lipsește cantitatea. ","")&amp;IF(AND(J1645&lt;&gt;"",COUNTIF('Registru borderouri'!$B$5:$B$504,B1645)&gt;0),IF(J1645&lt;&gt;INDEX('Registru borderouri'!$H$5:$H$504,MATCH(B1645,'Registru borderouri'!$B$5:$B$504,0)),"Produs de alt tip decât borderoul. ",""),"")))</f>
        <v/>
      </c>
    </row>
    <row r="1646" spans="1:11" x14ac:dyDescent="0.2">
      <c r="A1646" s="1" t="str">
        <f t="shared" si="150"/>
        <v/>
      </c>
      <c r="B1646" s="21"/>
      <c r="C1646" s="22" t="str">
        <f>IF(B1646="","",COUNTIF(INDEX($B:$B,5):B1646,B1646))</f>
        <v/>
      </c>
      <c r="D1646" s="21"/>
      <c r="E1646" s="13" t="str">
        <f t="shared" si="151"/>
        <v/>
      </c>
      <c r="F1646" s="22" t="str">
        <f t="shared" si="152"/>
        <v/>
      </c>
      <c r="G1646" s="14"/>
      <c r="H1646" s="15" t="str">
        <f t="shared" si="153"/>
        <v/>
      </c>
      <c r="I1646" s="23" t="str">
        <f t="shared" si="154"/>
        <v/>
      </c>
      <c r="J1646" s="13" t="str">
        <f t="shared" si="155"/>
        <v/>
      </c>
      <c r="K1646" s="24" t="str">
        <f>IF(B1646="","",TRIM(IF(COUNTIF('Registru borderouri'!$B$5:$B$504,B1646)=0,"Borderou inexistent în registru. ","")&amp;IF(AND(D1646&lt;&gt;"",E1646=""),"Cod necunoscut. ","")&amp;IF(N(G1646)&lt;=0,"Lipsește cantitatea. ","")&amp;IF(AND(J1646&lt;&gt;"",COUNTIF('Registru borderouri'!$B$5:$B$504,B1646)&gt;0),IF(J1646&lt;&gt;INDEX('Registru borderouri'!$H$5:$H$504,MATCH(B1646,'Registru borderouri'!$B$5:$B$504,0)),"Produs de alt tip decât borderoul. ",""),"")))</f>
        <v/>
      </c>
    </row>
    <row r="1647" spans="1:11" x14ac:dyDescent="0.2">
      <c r="A1647" s="1" t="str">
        <f t="shared" si="150"/>
        <v/>
      </c>
      <c r="B1647" s="21"/>
      <c r="C1647" s="22" t="str">
        <f>IF(B1647="","",COUNTIF(INDEX($B:$B,5):B1647,B1647))</f>
        <v/>
      </c>
      <c r="D1647" s="21"/>
      <c r="E1647" s="13" t="str">
        <f t="shared" si="151"/>
        <v/>
      </c>
      <c r="F1647" s="22" t="str">
        <f t="shared" si="152"/>
        <v/>
      </c>
      <c r="G1647" s="14"/>
      <c r="H1647" s="15" t="str">
        <f t="shared" si="153"/>
        <v/>
      </c>
      <c r="I1647" s="23" t="str">
        <f t="shared" si="154"/>
        <v/>
      </c>
      <c r="J1647" s="13" t="str">
        <f t="shared" si="155"/>
        <v/>
      </c>
      <c r="K1647" s="24" t="str">
        <f>IF(B1647="","",TRIM(IF(COUNTIF('Registru borderouri'!$B$5:$B$504,B1647)=0,"Borderou inexistent în registru. ","")&amp;IF(AND(D1647&lt;&gt;"",E1647=""),"Cod necunoscut. ","")&amp;IF(N(G1647)&lt;=0,"Lipsește cantitatea. ","")&amp;IF(AND(J1647&lt;&gt;"",COUNTIF('Registru borderouri'!$B$5:$B$504,B1647)&gt;0),IF(J1647&lt;&gt;INDEX('Registru borderouri'!$H$5:$H$504,MATCH(B1647,'Registru borderouri'!$B$5:$B$504,0)),"Produs de alt tip decât borderoul. ",""),"")))</f>
        <v/>
      </c>
    </row>
    <row r="1648" spans="1:11" x14ac:dyDescent="0.2">
      <c r="A1648" s="1" t="str">
        <f t="shared" si="150"/>
        <v/>
      </c>
      <c r="B1648" s="21"/>
      <c r="C1648" s="22" t="str">
        <f>IF(B1648="","",COUNTIF(INDEX($B:$B,5):B1648,B1648))</f>
        <v/>
      </c>
      <c r="D1648" s="21"/>
      <c r="E1648" s="13" t="str">
        <f t="shared" si="151"/>
        <v/>
      </c>
      <c r="F1648" s="22" t="str">
        <f t="shared" si="152"/>
        <v/>
      </c>
      <c r="G1648" s="14"/>
      <c r="H1648" s="15" t="str">
        <f t="shared" si="153"/>
        <v/>
      </c>
      <c r="I1648" s="23" t="str">
        <f t="shared" si="154"/>
        <v/>
      </c>
      <c r="J1648" s="13" t="str">
        <f t="shared" si="155"/>
        <v/>
      </c>
      <c r="K1648" s="24" t="str">
        <f>IF(B1648="","",TRIM(IF(COUNTIF('Registru borderouri'!$B$5:$B$504,B1648)=0,"Borderou inexistent în registru. ","")&amp;IF(AND(D1648&lt;&gt;"",E1648=""),"Cod necunoscut. ","")&amp;IF(N(G1648)&lt;=0,"Lipsește cantitatea. ","")&amp;IF(AND(J1648&lt;&gt;"",COUNTIF('Registru borderouri'!$B$5:$B$504,B1648)&gt;0),IF(J1648&lt;&gt;INDEX('Registru borderouri'!$H$5:$H$504,MATCH(B1648,'Registru borderouri'!$B$5:$B$504,0)),"Produs de alt tip decât borderoul. ",""),"")))</f>
        <v/>
      </c>
    </row>
    <row r="1649" spans="1:11" x14ac:dyDescent="0.2">
      <c r="A1649" s="1" t="str">
        <f t="shared" si="150"/>
        <v/>
      </c>
      <c r="B1649" s="21"/>
      <c r="C1649" s="22" t="str">
        <f>IF(B1649="","",COUNTIF(INDEX($B:$B,5):B1649,B1649))</f>
        <v/>
      </c>
      <c r="D1649" s="21"/>
      <c r="E1649" s="13" t="str">
        <f t="shared" si="151"/>
        <v/>
      </c>
      <c r="F1649" s="22" t="str">
        <f t="shared" si="152"/>
        <v/>
      </c>
      <c r="G1649" s="14"/>
      <c r="H1649" s="15" t="str">
        <f t="shared" si="153"/>
        <v/>
      </c>
      <c r="I1649" s="23" t="str">
        <f t="shared" si="154"/>
        <v/>
      </c>
      <c r="J1649" s="13" t="str">
        <f t="shared" si="155"/>
        <v/>
      </c>
      <c r="K1649" s="24" t="str">
        <f>IF(B1649="","",TRIM(IF(COUNTIF('Registru borderouri'!$B$5:$B$504,B1649)=0,"Borderou inexistent în registru. ","")&amp;IF(AND(D1649&lt;&gt;"",E1649=""),"Cod necunoscut. ","")&amp;IF(N(G1649)&lt;=0,"Lipsește cantitatea. ","")&amp;IF(AND(J1649&lt;&gt;"",COUNTIF('Registru borderouri'!$B$5:$B$504,B1649)&gt;0),IF(J1649&lt;&gt;INDEX('Registru borderouri'!$H$5:$H$504,MATCH(B1649,'Registru borderouri'!$B$5:$B$504,0)),"Produs de alt tip decât borderoul. ",""),"")))</f>
        <v/>
      </c>
    </row>
    <row r="1650" spans="1:11" x14ac:dyDescent="0.2">
      <c r="A1650" s="1" t="str">
        <f t="shared" si="150"/>
        <v/>
      </c>
      <c r="B1650" s="21"/>
      <c r="C1650" s="22" t="str">
        <f>IF(B1650="","",COUNTIF(INDEX($B:$B,5):B1650,B1650))</f>
        <v/>
      </c>
      <c r="D1650" s="21"/>
      <c r="E1650" s="13" t="str">
        <f t="shared" si="151"/>
        <v/>
      </c>
      <c r="F1650" s="22" t="str">
        <f t="shared" si="152"/>
        <v/>
      </c>
      <c r="G1650" s="14"/>
      <c r="H1650" s="15" t="str">
        <f t="shared" si="153"/>
        <v/>
      </c>
      <c r="I1650" s="23" t="str">
        <f t="shared" si="154"/>
        <v/>
      </c>
      <c r="J1650" s="13" t="str">
        <f t="shared" si="155"/>
        <v/>
      </c>
      <c r="K1650" s="24" t="str">
        <f>IF(B1650="","",TRIM(IF(COUNTIF('Registru borderouri'!$B$5:$B$504,B1650)=0,"Borderou inexistent în registru. ","")&amp;IF(AND(D1650&lt;&gt;"",E1650=""),"Cod necunoscut. ","")&amp;IF(N(G1650)&lt;=0,"Lipsește cantitatea. ","")&amp;IF(AND(J1650&lt;&gt;"",COUNTIF('Registru borderouri'!$B$5:$B$504,B1650)&gt;0),IF(J1650&lt;&gt;INDEX('Registru borderouri'!$H$5:$H$504,MATCH(B1650,'Registru borderouri'!$B$5:$B$504,0)),"Produs de alt tip decât borderoul. ",""),"")))</f>
        <v/>
      </c>
    </row>
    <row r="1651" spans="1:11" x14ac:dyDescent="0.2">
      <c r="A1651" s="1" t="str">
        <f t="shared" si="150"/>
        <v/>
      </c>
      <c r="B1651" s="21"/>
      <c r="C1651" s="22" t="str">
        <f>IF(B1651="","",COUNTIF(INDEX($B:$B,5):B1651,B1651))</f>
        <v/>
      </c>
      <c r="D1651" s="21"/>
      <c r="E1651" s="13" t="str">
        <f t="shared" si="151"/>
        <v/>
      </c>
      <c r="F1651" s="22" t="str">
        <f t="shared" si="152"/>
        <v/>
      </c>
      <c r="G1651" s="14"/>
      <c r="H1651" s="15" t="str">
        <f t="shared" si="153"/>
        <v/>
      </c>
      <c r="I1651" s="23" t="str">
        <f t="shared" si="154"/>
        <v/>
      </c>
      <c r="J1651" s="13" t="str">
        <f t="shared" si="155"/>
        <v/>
      </c>
      <c r="K1651" s="24" t="str">
        <f>IF(B1651="","",TRIM(IF(COUNTIF('Registru borderouri'!$B$5:$B$504,B1651)=0,"Borderou inexistent în registru. ","")&amp;IF(AND(D1651&lt;&gt;"",E1651=""),"Cod necunoscut. ","")&amp;IF(N(G1651)&lt;=0,"Lipsește cantitatea. ","")&amp;IF(AND(J1651&lt;&gt;"",COUNTIF('Registru borderouri'!$B$5:$B$504,B1651)&gt;0),IF(J1651&lt;&gt;INDEX('Registru borderouri'!$H$5:$H$504,MATCH(B1651,'Registru borderouri'!$B$5:$B$504,0)),"Produs de alt tip decât borderoul. ",""),"")))</f>
        <v/>
      </c>
    </row>
    <row r="1652" spans="1:11" x14ac:dyDescent="0.2">
      <c r="A1652" s="1" t="str">
        <f t="shared" si="150"/>
        <v/>
      </c>
      <c r="B1652" s="21"/>
      <c r="C1652" s="22" t="str">
        <f>IF(B1652="","",COUNTIF(INDEX($B:$B,5):B1652,B1652))</f>
        <v/>
      </c>
      <c r="D1652" s="21"/>
      <c r="E1652" s="13" t="str">
        <f t="shared" si="151"/>
        <v/>
      </c>
      <c r="F1652" s="22" t="str">
        <f t="shared" si="152"/>
        <v/>
      </c>
      <c r="G1652" s="14"/>
      <c r="H1652" s="15" t="str">
        <f t="shared" si="153"/>
        <v/>
      </c>
      <c r="I1652" s="23" t="str">
        <f t="shared" si="154"/>
        <v/>
      </c>
      <c r="J1652" s="13" t="str">
        <f t="shared" si="155"/>
        <v/>
      </c>
      <c r="K1652" s="24" t="str">
        <f>IF(B1652="","",TRIM(IF(COUNTIF('Registru borderouri'!$B$5:$B$504,B1652)=0,"Borderou inexistent în registru. ","")&amp;IF(AND(D1652&lt;&gt;"",E1652=""),"Cod necunoscut. ","")&amp;IF(N(G1652)&lt;=0,"Lipsește cantitatea. ","")&amp;IF(AND(J1652&lt;&gt;"",COUNTIF('Registru borderouri'!$B$5:$B$504,B1652)&gt;0),IF(J1652&lt;&gt;INDEX('Registru borderouri'!$H$5:$H$504,MATCH(B1652,'Registru borderouri'!$B$5:$B$504,0)),"Produs de alt tip decât borderoul. ",""),"")))</f>
        <v/>
      </c>
    </row>
    <row r="1653" spans="1:11" x14ac:dyDescent="0.2">
      <c r="A1653" s="1" t="str">
        <f t="shared" si="150"/>
        <v/>
      </c>
      <c r="B1653" s="21"/>
      <c r="C1653" s="22" t="str">
        <f>IF(B1653="","",COUNTIF(INDEX($B:$B,5):B1653,B1653))</f>
        <v/>
      </c>
      <c r="D1653" s="21"/>
      <c r="E1653" s="13" t="str">
        <f t="shared" si="151"/>
        <v/>
      </c>
      <c r="F1653" s="22" t="str">
        <f t="shared" si="152"/>
        <v/>
      </c>
      <c r="G1653" s="14"/>
      <c r="H1653" s="15" t="str">
        <f t="shared" si="153"/>
        <v/>
      </c>
      <c r="I1653" s="23" t="str">
        <f t="shared" si="154"/>
        <v/>
      </c>
      <c r="J1653" s="13" t="str">
        <f t="shared" si="155"/>
        <v/>
      </c>
      <c r="K1653" s="24" t="str">
        <f>IF(B1653="","",TRIM(IF(COUNTIF('Registru borderouri'!$B$5:$B$504,B1653)=0,"Borderou inexistent în registru. ","")&amp;IF(AND(D1653&lt;&gt;"",E1653=""),"Cod necunoscut. ","")&amp;IF(N(G1653)&lt;=0,"Lipsește cantitatea. ","")&amp;IF(AND(J1653&lt;&gt;"",COUNTIF('Registru borderouri'!$B$5:$B$504,B1653)&gt;0),IF(J1653&lt;&gt;INDEX('Registru borderouri'!$H$5:$H$504,MATCH(B1653,'Registru borderouri'!$B$5:$B$504,0)),"Produs de alt tip decât borderoul. ",""),"")))</f>
        <v/>
      </c>
    </row>
    <row r="1654" spans="1:11" x14ac:dyDescent="0.2">
      <c r="A1654" s="1" t="str">
        <f t="shared" si="150"/>
        <v/>
      </c>
      <c r="B1654" s="21"/>
      <c r="C1654" s="22" t="str">
        <f>IF(B1654="","",COUNTIF(INDEX($B:$B,5):B1654,B1654))</f>
        <v/>
      </c>
      <c r="D1654" s="21"/>
      <c r="E1654" s="13" t="str">
        <f t="shared" si="151"/>
        <v/>
      </c>
      <c r="F1654" s="22" t="str">
        <f t="shared" si="152"/>
        <v/>
      </c>
      <c r="G1654" s="14"/>
      <c r="H1654" s="15" t="str">
        <f t="shared" si="153"/>
        <v/>
      </c>
      <c r="I1654" s="23" t="str">
        <f t="shared" si="154"/>
        <v/>
      </c>
      <c r="J1654" s="13" t="str">
        <f t="shared" si="155"/>
        <v/>
      </c>
      <c r="K1654" s="24" t="str">
        <f>IF(B1654="","",TRIM(IF(COUNTIF('Registru borderouri'!$B$5:$B$504,B1654)=0,"Borderou inexistent în registru. ","")&amp;IF(AND(D1654&lt;&gt;"",E1654=""),"Cod necunoscut. ","")&amp;IF(N(G1654)&lt;=0,"Lipsește cantitatea. ","")&amp;IF(AND(J1654&lt;&gt;"",COUNTIF('Registru borderouri'!$B$5:$B$504,B1654)&gt;0),IF(J1654&lt;&gt;INDEX('Registru borderouri'!$H$5:$H$504,MATCH(B1654,'Registru borderouri'!$B$5:$B$504,0)),"Produs de alt tip decât borderoul. ",""),"")))</f>
        <v/>
      </c>
    </row>
    <row r="1655" spans="1:11" x14ac:dyDescent="0.2">
      <c r="A1655" s="1" t="str">
        <f t="shared" si="150"/>
        <v/>
      </c>
      <c r="B1655" s="21"/>
      <c r="C1655" s="22" t="str">
        <f>IF(B1655="","",COUNTIF(INDEX($B:$B,5):B1655,B1655))</f>
        <v/>
      </c>
      <c r="D1655" s="21"/>
      <c r="E1655" s="13" t="str">
        <f t="shared" si="151"/>
        <v/>
      </c>
      <c r="F1655" s="22" t="str">
        <f t="shared" si="152"/>
        <v/>
      </c>
      <c r="G1655" s="14"/>
      <c r="H1655" s="15" t="str">
        <f t="shared" si="153"/>
        <v/>
      </c>
      <c r="I1655" s="23" t="str">
        <f t="shared" si="154"/>
        <v/>
      </c>
      <c r="J1655" s="13" t="str">
        <f t="shared" si="155"/>
        <v/>
      </c>
      <c r="K1655" s="24" t="str">
        <f>IF(B1655="","",TRIM(IF(COUNTIF('Registru borderouri'!$B$5:$B$504,B1655)=0,"Borderou inexistent în registru. ","")&amp;IF(AND(D1655&lt;&gt;"",E1655=""),"Cod necunoscut. ","")&amp;IF(N(G1655)&lt;=0,"Lipsește cantitatea. ","")&amp;IF(AND(J1655&lt;&gt;"",COUNTIF('Registru borderouri'!$B$5:$B$504,B1655)&gt;0),IF(J1655&lt;&gt;INDEX('Registru borderouri'!$H$5:$H$504,MATCH(B1655,'Registru borderouri'!$B$5:$B$504,0)),"Produs de alt tip decât borderoul. ",""),"")))</f>
        <v/>
      </c>
    </row>
    <row r="1656" spans="1:11" x14ac:dyDescent="0.2">
      <c r="A1656" s="1" t="str">
        <f t="shared" si="150"/>
        <v/>
      </c>
      <c r="B1656" s="21"/>
      <c r="C1656" s="22" t="str">
        <f>IF(B1656="","",COUNTIF(INDEX($B:$B,5):B1656,B1656))</f>
        <v/>
      </c>
      <c r="D1656" s="21"/>
      <c r="E1656" s="13" t="str">
        <f t="shared" si="151"/>
        <v/>
      </c>
      <c r="F1656" s="22" t="str">
        <f t="shared" si="152"/>
        <v/>
      </c>
      <c r="G1656" s="14"/>
      <c r="H1656" s="15" t="str">
        <f t="shared" si="153"/>
        <v/>
      </c>
      <c r="I1656" s="23" t="str">
        <f t="shared" si="154"/>
        <v/>
      </c>
      <c r="J1656" s="13" t="str">
        <f t="shared" si="155"/>
        <v/>
      </c>
      <c r="K1656" s="24" t="str">
        <f>IF(B1656="","",TRIM(IF(COUNTIF('Registru borderouri'!$B$5:$B$504,B1656)=0,"Borderou inexistent în registru. ","")&amp;IF(AND(D1656&lt;&gt;"",E1656=""),"Cod necunoscut. ","")&amp;IF(N(G1656)&lt;=0,"Lipsește cantitatea. ","")&amp;IF(AND(J1656&lt;&gt;"",COUNTIF('Registru borderouri'!$B$5:$B$504,B1656)&gt;0),IF(J1656&lt;&gt;INDEX('Registru borderouri'!$H$5:$H$504,MATCH(B1656,'Registru borderouri'!$B$5:$B$504,0)),"Produs de alt tip decât borderoul. ",""),"")))</f>
        <v/>
      </c>
    </row>
    <row r="1657" spans="1:11" x14ac:dyDescent="0.2">
      <c r="A1657" s="1" t="str">
        <f t="shared" si="150"/>
        <v/>
      </c>
      <c r="B1657" s="21"/>
      <c r="C1657" s="22" t="str">
        <f>IF(B1657="","",COUNTIF(INDEX($B:$B,5):B1657,B1657))</f>
        <v/>
      </c>
      <c r="D1657" s="21"/>
      <c r="E1657" s="13" t="str">
        <f t="shared" si="151"/>
        <v/>
      </c>
      <c r="F1657" s="22" t="str">
        <f t="shared" si="152"/>
        <v/>
      </c>
      <c r="G1657" s="14"/>
      <c r="H1657" s="15" t="str">
        <f t="shared" si="153"/>
        <v/>
      </c>
      <c r="I1657" s="23" t="str">
        <f t="shared" si="154"/>
        <v/>
      </c>
      <c r="J1657" s="13" t="str">
        <f t="shared" si="155"/>
        <v/>
      </c>
      <c r="K1657" s="24" t="str">
        <f>IF(B1657="","",TRIM(IF(COUNTIF('Registru borderouri'!$B$5:$B$504,B1657)=0,"Borderou inexistent în registru. ","")&amp;IF(AND(D1657&lt;&gt;"",E1657=""),"Cod necunoscut. ","")&amp;IF(N(G1657)&lt;=0,"Lipsește cantitatea. ","")&amp;IF(AND(J1657&lt;&gt;"",COUNTIF('Registru borderouri'!$B$5:$B$504,B1657)&gt;0),IF(J1657&lt;&gt;INDEX('Registru borderouri'!$H$5:$H$504,MATCH(B1657,'Registru borderouri'!$B$5:$B$504,0)),"Produs de alt tip decât borderoul. ",""),"")))</f>
        <v/>
      </c>
    </row>
    <row r="1658" spans="1:11" x14ac:dyDescent="0.2">
      <c r="A1658" s="1" t="str">
        <f t="shared" si="150"/>
        <v/>
      </c>
      <c r="B1658" s="21"/>
      <c r="C1658" s="22" t="str">
        <f>IF(B1658="","",COUNTIF(INDEX($B:$B,5):B1658,B1658))</f>
        <v/>
      </c>
      <c r="D1658" s="21"/>
      <c r="E1658" s="13" t="str">
        <f t="shared" si="151"/>
        <v/>
      </c>
      <c r="F1658" s="22" t="str">
        <f t="shared" si="152"/>
        <v/>
      </c>
      <c r="G1658" s="14"/>
      <c r="H1658" s="15" t="str">
        <f t="shared" si="153"/>
        <v/>
      </c>
      <c r="I1658" s="23" t="str">
        <f t="shared" si="154"/>
        <v/>
      </c>
      <c r="J1658" s="13" t="str">
        <f t="shared" si="155"/>
        <v/>
      </c>
      <c r="K1658" s="24" t="str">
        <f>IF(B1658="","",TRIM(IF(COUNTIF('Registru borderouri'!$B$5:$B$504,B1658)=0,"Borderou inexistent în registru. ","")&amp;IF(AND(D1658&lt;&gt;"",E1658=""),"Cod necunoscut. ","")&amp;IF(N(G1658)&lt;=0,"Lipsește cantitatea. ","")&amp;IF(AND(J1658&lt;&gt;"",COUNTIF('Registru borderouri'!$B$5:$B$504,B1658)&gt;0),IF(J1658&lt;&gt;INDEX('Registru borderouri'!$H$5:$H$504,MATCH(B1658,'Registru borderouri'!$B$5:$B$504,0)),"Produs de alt tip decât borderoul. ",""),"")))</f>
        <v/>
      </c>
    </row>
    <row r="1659" spans="1:11" x14ac:dyDescent="0.2">
      <c r="A1659" s="1" t="str">
        <f t="shared" si="150"/>
        <v/>
      </c>
      <c r="B1659" s="21"/>
      <c r="C1659" s="22" t="str">
        <f>IF(B1659="","",COUNTIF(INDEX($B:$B,5):B1659,B1659))</f>
        <v/>
      </c>
      <c r="D1659" s="21"/>
      <c r="E1659" s="13" t="str">
        <f t="shared" si="151"/>
        <v/>
      </c>
      <c r="F1659" s="22" t="str">
        <f t="shared" si="152"/>
        <v/>
      </c>
      <c r="G1659" s="14"/>
      <c r="H1659" s="15" t="str">
        <f t="shared" si="153"/>
        <v/>
      </c>
      <c r="I1659" s="23" t="str">
        <f t="shared" si="154"/>
        <v/>
      </c>
      <c r="J1659" s="13" t="str">
        <f t="shared" si="155"/>
        <v/>
      </c>
      <c r="K1659" s="24" t="str">
        <f>IF(B1659="","",TRIM(IF(COUNTIF('Registru borderouri'!$B$5:$B$504,B1659)=0,"Borderou inexistent în registru. ","")&amp;IF(AND(D1659&lt;&gt;"",E1659=""),"Cod necunoscut. ","")&amp;IF(N(G1659)&lt;=0,"Lipsește cantitatea. ","")&amp;IF(AND(J1659&lt;&gt;"",COUNTIF('Registru borderouri'!$B$5:$B$504,B1659)&gt;0),IF(J1659&lt;&gt;INDEX('Registru borderouri'!$H$5:$H$504,MATCH(B1659,'Registru borderouri'!$B$5:$B$504,0)),"Produs de alt tip decât borderoul. ",""),"")))</f>
        <v/>
      </c>
    </row>
    <row r="1660" spans="1:11" x14ac:dyDescent="0.2">
      <c r="A1660" s="1" t="str">
        <f t="shared" si="150"/>
        <v/>
      </c>
      <c r="B1660" s="21"/>
      <c r="C1660" s="22" t="str">
        <f>IF(B1660="","",COUNTIF(INDEX($B:$B,5):B1660,B1660))</f>
        <v/>
      </c>
      <c r="D1660" s="21"/>
      <c r="E1660" s="13" t="str">
        <f t="shared" si="151"/>
        <v/>
      </c>
      <c r="F1660" s="22" t="str">
        <f t="shared" si="152"/>
        <v/>
      </c>
      <c r="G1660" s="14"/>
      <c r="H1660" s="15" t="str">
        <f t="shared" si="153"/>
        <v/>
      </c>
      <c r="I1660" s="23" t="str">
        <f t="shared" si="154"/>
        <v/>
      </c>
      <c r="J1660" s="13" t="str">
        <f t="shared" si="155"/>
        <v/>
      </c>
      <c r="K1660" s="24" t="str">
        <f>IF(B1660="","",TRIM(IF(COUNTIF('Registru borderouri'!$B$5:$B$504,B1660)=0,"Borderou inexistent în registru. ","")&amp;IF(AND(D1660&lt;&gt;"",E1660=""),"Cod necunoscut. ","")&amp;IF(N(G1660)&lt;=0,"Lipsește cantitatea. ","")&amp;IF(AND(J1660&lt;&gt;"",COUNTIF('Registru borderouri'!$B$5:$B$504,B1660)&gt;0),IF(J1660&lt;&gt;INDEX('Registru borderouri'!$H$5:$H$504,MATCH(B1660,'Registru borderouri'!$B$5:$B$504,0)),"Produs de alt tip decât borderoul. ",""),"")))</f>
        <v/>
      </c>
    </row>
    <row r="1661" spans="1:11" x14ac:dyDescent="0.2">
      <c r="A1661" s="1" t="str">
        <f t="shared" si="150"/>
        <v/>
      </c>
      <c r="B1661" s="21"/>
      <c r="C1661" s="22" t="str">
        <f>IF(B1661="","",COUNTIF(INDEX($B:$B,5):B1661,B1661))</f>
        <v/>
      </c>
      <c r="D1661" s="21"/>
      <c r="E1661" s="13" t="str">
        <f t="shared" si="151"/>
        <v/>
      </c>
      <c r="F1661" s="22" t="str">
        <f t="shared" si="152"/>
        <v/>
      </c>
      <c r="G1661" s="14"/>
      <c r="H1661" s="15" t="str">
        <f t="shared" si="153"/>
        <v/>
      </c>
      <c r="I1661" s="23" t="str">
        <f t="shared" si="154"/>
        <v/>
      </c>
      <c r="J1661" s="13" t="str">
        <f t="shared" si="155"/>
        <v/>
      </c>
      <c r="K1661" s="24" t="str">
        <f>IF(B1661="","",TRIM(IF(COUNTIF('Registru borderouri'!$B$5:$B$504,B1661)=0,"Borderou inexistent în registru. ","")&amp;IF(AND(D1661&lt;&gt;"",E1661=""),"Cod necunoscut. ","")&amp;IF(N(G1661)&lt;=0,"Lipsește cantitatea. ","")&amp;IF(AND(J1661&lt;&gt;"",COUNTIF('Registru borderouri'!$B$5:$B$504,B1661)&gt;0),IF(J1661&lt;&gt;INDEX('Registru borderouri'!$H$5:$H$504,MATCH(B1661,'Registru borderouri'!$B$5:$B$504,0)),"Produs de alt tip decât borderoul. ",""),"")))</f>
        <v/>
      </c>
    </row>
    <row r="1662" spans="1:11" x14ac:dyDescent="0.2">
      <c r="A1662" s="1" t="str">
        <f t="shared" si="150"/>
        <v/>
      </c>
      <c r="B1662" s="21"/>
      <c r="C1662" s="22" t="str">
        <f>IF(B1662="","",COUNTIF(INDEX($B:$B,5):B1662,B1662))</f>
        <v/>
      </c>
      <c r="D1662" s="21"/>
      <c r="E1662" s="13" t="str">
        <f t="shared" si="151"/>
        <v/>
      </c>
      <c r="F1662" s="22" t="str">
        <f t="shared" si="152"/>
        <v/>
      </c>
      <c r="G1662" s="14"/>
      <c r="H1662" s="15" t="str">
        <f t="shared" si="153"/>
        <v/>
      </c>
      <c r="I1662" s="23" t="str">
        <f t="shared" si="154"/>
        <v/>
      </c>
      <c r="J1662" s="13" t="str">
        <f t="shared" si="155"/>
        <v/>
      </c>
      <c r="K1662" s="24" t="str">
        <f>IF(B1662="","",TRIM(IF(COUNTIF('Registru borderouri'!$B$5:$B$504,B1662)=0,"Borderou inexistent în registru. ","")&amp;IF(AND(D1662&lt;&gt;"",E1662=""),"Cod necunoscut. ","")&amp;IF(N(G1662)&lt;=0,"Lipsește cantitatea. ","")&amp;IF(AND(J1662&lt;&gt;"",COUNTIF('Registru borderouri'!$B$5:$B$504,B1662)&gt;0),IF(J1662&lt;&gt;INDEX('Registru borderouri'!$H$5:$H$504,MATCH(B1662,'Registru borderouri'!$B$5:$B$504,0)),"Produs de alt tip decât borderoul. ",""),"")))</f>
        <v/>
      </c>
    </row>
    <row r="1663" spans="1:11" x14ac:dyDescent="0.2">
      <c r="A1663" s="1" t="str">
        <f t="shared" si="150"/>
        <v/>
      </c>
      <c r="B1663" s="21"/>
      <c r="C1663" s="22" t="str">
        <f>IF(B1663="","",COUNTIF(INDEX($B:$B,5):B1663,B1663))</f>
        <v/>
      </c>
      <c r="D1663" s="21"/>
      <c r="E1663" s="13" t="str">
        <f t="shared" si="151"/>
        <v/>
      </c>
      <c r="F1663" s="22" t="str">
        <f t="shared" si="152"/>
        <v/>
      </c>
      <c r="G1663" s="14"/>
      <c r="H1663" s="15" t="str">
        <f t="shared" si="153"/>
        <v/>
      </c>
      <c r="I1663" s="23" t="str">
        <f t="shared" si="154"/>
        <v/>
      </c>
      <c r="J1663" s="13" t="str">
        <f t="shared" si="155"/>
        <v/>
      </c>
      <c r="K1663" s="24" t="str">
        <f>IF(B1663="","",TRIM(IF(COUNTIF('Registru borderouri'!$B$5:$B$504,B1663)=0,"Borderou inexistent în registru. ","")&amp;IF(AND(D1663&lt;&gt;"",E1663=""),"Cod necunoscut. ","")&amp;IF(N(G1663)&lt;=0,"Lipsește cantitatea. ","")&amp;IF(AND(J1663&lt;&gt;"",COUNTIF('Registru borderouri'!$B$5:$B$504,B1663)&gt;0),IF(J1663&lt;&gt;INDEX('Registru borderouri'!$H$5:$H$504,MATCH(B1663,'Registru borderouri'!$B$5:$B$504,0)),"Produs de alt tip decât borderoul. ",""),"")))</f>
        <v/>
      </c>
    </row>
    <row r="1664" spans="1:11" x14ac:dyDescent="0.2">
      <c r="A1664" s="1" t="str">
        <f t="shared" si="150"/>
        <v/>
      </c>
      <c r="B1664" s="21"/>
      <c r="C1664" s="22" t="str">
        <f>IF(B1664="","",COUNTIF(INDEX($B:$B,5):B1664,B1664))</f>
        <v/>
      </c>
      <c r="D1664" s="21"/>
      <c r="E1664" s="13" t="str">
        <f t="shared" si="151"/>
        <v/>
      </c>
      <c r="F1664" s="22" t="str">
        <f t="shared" si="152"/>
        <v/>
      </c>
      <c r="G1664" s="14"/>
      <c r="H1664" s="15" t="str">
        <f t="shared" si="153"/>
        <v/>
      </c>
      <c r="I1664" s="23" t="str">
        <f t="shared" si="154"/>
        <v/>
      </c>
      <c r="J1664" s="13" t="str">
        <f t="shared" si="155"/>
        <v/>
      </c>
      <c r="K1664" s="24" t="str">
        <f>IF(B1664="","",TRIM(IF(COUNTIF('Registru borderouri'!$B$5:$B$504,B1664)=0,"Borderou inexistent în registru. ","")&amp;IF(AND(D1664&lt;&gt;"",E1664=""),"Cod necunoscut. ","")&amp;IF(N(G1664)&lt;=0,"Lipsește cantitatea. ","")&amp;IF(AND(J1664&lt;&gt;"",COUNTIF('Registru borderouri'!$B$5:$B$504,B1664)&gt;0),IF(J1664&lt;&gt;INDEX('Registru borderouri'!$H$5:$H$504,MATCH(B1664,'Registru borderouri'!$B$5:$B$504,0)),"Produs de alt tip decât borderoul. ",""),"")))</f>
        <v/>
      </c>
    </row>
    <row r="1665" spans="1:11" x14ac:dyDescent="0.2">
      <c r="A1665" s="1" t="str">
        <f t="shared" si="150"/>
        <v/>
      </c>
      <c r="B1665" s="21"/>
      <c r="C1665" s="22" t="str">
        <f>IF(B1665="","",COUNTIF(INDEX($B:$B,5):B1665,B1665))</f>
        <v/>
      </c>
      <c r="D1665" s="21"/>
      <c r="E1665" s="13" t="str">
        <f t="shared" si="151"/>
        <v/>
      </c>
      <c r="F1665" s="22" t="str">
        <f t="shared" si="152"/>
        <v/>
      </c>
      <c r="G1665" s="14"/>
      <c r="H1665" s="15" t="str">
        <f t="shared" si="153"/>
        <v/>
      </c>
      <c r="I1665" s="23" t="str">
        <f t="shared" si="154"/>
        <v/>
      </c>
      <c r="J1665" s="13" t="str">
        <f t="shared" si="155"/>
        <v/>
      </c>
      <c r="K1665" s="24" t="str">
        <f>IF(B1665="","",TRIM(IF(COUNTIF('Registru borderouri'!$B$5:$B$504,B1665)=0,"Borderou inexistent în registru. ","")&amp;IF(AND(D1665&lt;&gt;"",E1665=""),"Cod necunoscut. ","")&amp;IF(N(G1665)&lt;=0,"Lipsește cantitatea. ","")&amp;IF(AND(J1665&lt;&gt;"",COUNTIF('Registru borderouri'!$B$5:$B$504,B1665)&gt;0),IF(J1665&lt;&gt;INDEX('Registru borderouri'!$H$5:$H$504,MATCH(B1665,'Registru borderouri'!$B$5:$B$504,0)),"Produs de alt tip decât borderoul. ",""),"")))</f>
        <v/>
      </c>
    </row>
    <row r="1666" spans="1:11" x14ac:dyDescent="0.2">
      <c r="A1666" s="1" t="str">
        <f t="shared" si="150"/>
        <v/>
      </c>
      <c r="B1666" s="21"/>
      <c r="C1666" s="22" t="str">
        <f>IF(B1666="","",COUNTIF(INDEX($B:$B,5):B1666,B1666))</f>
        <v/>
      </c>
      <c r="D1666" s="21"/>
      <c r="E1666" s="13" t="str">
        <f t="shared" si="151"/>
        <v/>
      </c>
      <c r="F1666" s="22" t="str">
        <f t="shared" si="152"/>
        <v/>
      </c>
      <c r="G1666" s="14"/>
      <c r="H1666" s="15" t="str">
        <f t="shared" si="153"/>
        <v/>
      </c>
      <c r="I1666" s="23" t="str">
        <f t="shared" si="154"/>
        <v/>
      </c>
      <c r="J1666" s="13" t="str">
        <f t="shared" si="155"/>
        <v/>
      </c>
      <c r="K1666" s="24" t="str">
        <f>IF(B1666="","",TRIM(IF(COUNTIF('Registru borderouri'!$B$5:$B$504,B1666)=0,"Borderou inexistent în registru. ","")&amp;IF(AND(D1666&lt;&gt;"",E1666=""),"Cod necunoscut. ","")&amp;IF(N(G1666)&lt;=0,"Lipsește cantitatea. ","")&amp;IF(AND(J1666&lt;&gt;"",COUNTIF('Registru borderouri'!$B$5:$B$504,B1666)&gt;0),IF(J1666&lt;&gt;INDEX('Registru borderouri'!$H$5:$H$504,MATCH(B1666,'Registru borderouri'!$B$5:$B$504,0)),"Produs de alt tip decât borderoul. ",""),"")))</f>
        <v/>
      </c>
    </row>
    <row r="1667" spans="1:11" x14ac:dyDescent="0.2">
      <c r="A1667" s="1" t="str">
        <f t="shared" si="150"/>
        <v/>
      </c>
      <c r="B1667" s="21"/>
      <c r="C1667" s="22" t="str">
        <f>IF(B1667="","",COUNTIF(INDEX($B:$B,5):B1667,B1667))</f>
        <v/>
      </c>
      <c r="D1667" s="21"/>
      <c r="E1667" s="13" t="str">
        <f t="shared" si="151"/>
        <v/>
      </c>
      <c r="F1667" s="22" t="str">
        <f t="shared" si="152"/>
        <v/>
      </c>
      <c r="G1667" s="14"/>
      <c r="H1667" s="15" t="str">
        <f t="shared" si="153"/>
        <v/>
      </c>
      <c r="I1667" s="23" t="str">
        <f t="shared" si="154"/>
        <v/>
      </c>
      <c r="J1667" s="13" t="str">
        <f t="shared" si="155"/>
        <v/>
      </c>
      <c r="K1667" s="24" t="str">
        <f>IF(B1667="","",TRIM(IF(COUNTIF('Registru borderouri'!$B$5:$B$504,B1667)=0,"Borderou inexistent în registru. ","")&amp;IF(AND(D1667&lt;&gt;"",E1667=""),"Cod necunoscut. ","")&amp;IF(N(G1667)&lt;=0,"Lipsește cantitatea. ","")&amp;IF(AND(J1667&lt;&gt;"",COUNTIF('Registru borderouri'!$B$5:$B$504,B1667)&gt;0),IF(J1667&lt;&gt;INDEX('Registru borderouri'!$H$5:$H$504,MATCH(B1667,'Registru borderouri'!$B$5:$B$504,0)),"Produs de alt tip decât borderoul. ",""),"")))</f>
        <v/>
      </c>
    </row>
    <row r="1668" spans="1:11" x14ac:dyDescent="0.2">
      <c r="A1668" s="1" t="str">
        <f t="shared" si="150"/>
        <v/>
      </c>
      <c r="B1668" s="21"/>
      <c r="C1668" s="22" t="str">
        <f>IF(B1668="","",COUNTIF(INDEX($B:$B,5):B1668,B1668))</f>
        <v/>
      </c>
      <c r="D1668" s="21"/>
      <c r="E1668" s="13" t="str">
        <f t="shared" si="151"/>
        <v/>
      </c>
      <c r="F1668" s="22" t="str">
        <f t="shared" si="152"/>
        <v/>
      </c>
      <c r="G1668" s="14"/>
      <c r="H1668" s="15" t="str">
        <f t="shared" si="153"/>
        <v/>
      </c>
      <c r="I1668" s="23" t="str">
        <f t="shared" si="154"/>
        <v/>
      </c>
      <c r="J1668" s="13" t="str">
        <f t="shared" si="155"/>
        <v/>
      </c>
      <c r="K1668" s="24" t="str">
        <f>IF(B1668="","",TRIM(IF(COUNTIF('Registru borderouri'!$B$5:$B$504,B1668)=0,"Borderou inexistent în registru. ","")&amp;IF(AND(D1668&lt;&gt;"",E1668=""),"Cod necunoscut. ","")&amp;IF(N(G1668)&lt;=0,"Lipsește cantitatea. ","")&amp;IF(AND(J1668&lt;&gt;"",COUNTIF('Registru borderouri'!$B$5:$B$504,B1668)&gt;0),IF(J1668&lt;&gt;INDEX('Registru borderouri'!$H$5:$H$504,MATCH(B1668,'Registru borderouri'!$B$5:$B$504,0)),"Produs de alt tip decât borderoul. ",""),"")))</f>
        <v/>
      </c>
    </row>
    <row r="1669" spans="1:11" x14ac:dyDescent="0.2">
      <c r="A1669" s="1" t="str">
        <f t="shared" ref="A1669:A1732" si="156">IF(B1669="","",B1669&amp;"|"&amp;C1669)</f>
        <v/>
      </c>
      <c r="B1669" s="21"/>
      <c r="C1669" s="22" t="str">
        <f>IF(B1669="","",COUNTIF(INDEX($B:$B,5):B1669,B1669))</f>
        <v/>
      </c>
      <c r="D1669" s="21"/>
      <c r="E1669" s="13" t="str">
        <f t="shared" ref="E1669:E1732" si="157">IF(D1669="","",IFERROR(VLOOKUP(D1669,Catalog,2,FALSE),""))</f>
        <v/>
      </c>
      <c r="F1669" s="22" t="str">
        <f t="shared" ref="F1669:F1732" si="158">IF(D1669="","",IFERROR(VLOOKUP(D1669,Catalog,3,FALSE),""))</f>
        <v/>
      </c>
      <c r="G1669" s="14"/>
      <c r="H1669" s="15" t="str">
        <f t="shared" ref="H1669:H1732" si="159">IF(D1669="","",IFERROR(VLOOKUP(D1669,Catalog,4,FALSE),""))</f>
        <v/>
      </c>
      <c r="I1669" s="23" t="str">
        <f t="shared" ref="I1669:I1732" si="160">IF(OR(N(G1669)=0,N(H1669)=0),"",ROUND(G1669*H1669,2))</f>
        <v/>
      </c>
      <c r="J1669" s="13" t="str">
        <f t="shared" ref="J1669:J1732" si="161">IF(D1669="","",IFERROR(VLOOKUP(D1669,Catalog,5,FALSE),""))</f>
        <v/>
      </c>
      <c r="K1669" s="24" t="str">
        <f>IF(B1669="","",TRIM(IF(COUNTIF('Registru borderouri'!$B$5:$B$504,B1669)=0,"Borderou inexistent în registru. ","")&amp;IF(AND(D1669&lt;&gt;"",E1669=""),"Cod necunoscut. ","")&amp;IF(N(G1669)&lt;=0,"Lipsește cantitatea. ","")&amp;IF(AND(J1669&lt;&gt;"",COUNTIF('Registru borderouri'!$B$5:$B$504,B1669)&gt;0),IF(J1669&lt;&gt;INDEX('Registru borderouri'!$H$5:$H$504,MATCH(B1669,'Registru borderouri'!$B$5:$B$504,0)),"Produs de alt tip decât borderoul. ",""),"")))</f>
        <v/>
      </c>
    </row>
    <row r="1670" spans="1:11" x14ac:dyDescent="0.2">
      <c r="A1670" s="1" t="str">
        <f t="shared" si="156"/>
        <v/>
      </c>
      <c r="B1670" s="21"/>
      <c r="C1670" s="22" t="str">
        <f>IF(B1670="","",COUNTIF(INDEX($B:$B,5):B1670,B1670))</f>
        <v/>
      </c>
      <c r="D1670" s="21"/>
      <c r="E1670" s="13" t="str">
        <f t="shared" si="157"/>
        <v/>
      </c>
      <c r="F1670" s="22" t="str">
        <f t="shared" si="158"/>
        <v/>
      </c>
      <c r="G1670" s="14"/>
      <c r="H1670" s="15" t="str">
        <f t="shared" si="159"/>
        <v/>
      </c>
      <c r="I1670" s="23" t="str">
        <f t="shared" si="160"/>
        <v/>
      </c>
      <c r="J1670" s="13" t="str">
        <f t="shared" si="161"/>
        <v/>
      </c>
      <c r="K1670" s="24" t="str">
        <f>IF(B1670="","",TRIM(IF(COUNTIF('Registru borderouri'!$B$5:$B$504,B1670)=0,"Borderou inexistent în registru. ","")&amp;IF(AND(D1670&lt;&gt;"",E1670=""),"Cod necunoscut. ","")&amp;IF(N(G1670)&lt;=0,"Lipsește cantitatea. ","")&amp;IF(AND(J1670&lt;&gt;"",COUNTIF('Registru borderouri'!$B$5:$B$504,B1670)&gt;0),IF(J1670&lt;&gt;INDEX('Registru borderouri'!$H$5:$H$504,MATCH(B1670,'Registru borderouri'!$B$5:$B$504,0)),"Produs de alt tip decât borderoul. ",""),"")))</f>
        <v/>
      </c>
    </row>
    <row r="1671" spans="1:11" x14ac:dyDescent="0.2">
      <c r="A1671" s="1" t="str">
        <f t="shared" si="156"/>
        <v/>
      </c>
      <c r="B1671" s="21"/>
      <c r="C1671" s="22" t="str">
        <f>IF(B1671="","",COUNTIF(INDEX($B:$B,5):B1671,B1671))</f>
        <v/>
      </c>
      <c r="D1671" s="21"/>
      <c r="E1671" s="13" t="str">
        <f t="shared" si="157"/>
        <v/>
      </c>
      <c r="F1671" s="22" t="str">
        <f t="shared" si="158"/>
        <v/>
      </c>
      <c r="G1671" s="14"/>
      <c r="H1671" s="15" t="str">
        <f t="shared" si="159"/>
        <v/>
      </c>
      <c r="I1671" s="23" t="str">
        <f t="shared" si="160"/>
        <v/>
      </c>
      <c r="J1671" s="13" t="str">
        <f t="shared" si="161"/>
        <v/>
      </c>
      <c r="K1671" s="24" t="str">
        <f>IF(B1671="","",TRIM(IF(COUNTIF('Registru borderouri'!$B$5:$B$504,B1671)=0,"Borderou inexistent în registru. ","")&amp;IF(AND(D1671&lt;&gt;"",E1671=""),"Cod necunoscut. ","")&amp;IF(N(G1671)&lt;=0,"Lipsește cantitatea. ","")&amp;IF(AND(J1671&lt;&gt;"",COUNTIF('Registru borderouri'!$B$5:$B$504,B1671)&gt;0),IF(J1671&lt;&gt;INDEX('Registru borderouri'!$H$5:$H$504,MATCH(B1671,'Registru borderouri'!$B$5:$B$504,0)),"Produs de alt tip decât borderoul. ",""),"")))</f>
        <v/>
      </c>
    </row>
    <row r="1672" spans="1:11" x14ac:dyDescent="0.2">
      <c r="A1672" s="1" t="str">
        <f t="shared" si="156"/>
        <v/>
      </c>
      <c r="B1672" s="21"/>
      <c r="C1672" s="22" t="str">
        <f>IF(B1672="","",COUNTIF(INDEX($B:$B,5):B1672,B1672))</f>
        <v/>
      </c>
      <c r="D1672" s="21"/>
      <c r="E1672" s="13" t="str">
        <f t="shared" si="157"/>
        <v/>
      </c>
      <c r="F1672" s="22" t="str">
        <f t="shared" si="158"/>
        <v/>
      </c>
      <c r="G1672" s="14"/>
      <c r="H1672" s="15" t="str">
        <f t="shared" si="159"/>
        <v/>
      </c>
      <c r="I1672" s="23" t="str">
        <f t="shared" si="160"/>
        <v/>
      </c>
      <c r="J1672" s="13" t="str">
        <f t="shared" si="161"/>
        <v/>
      </c>
      <c r="K1672" s="24" t="str">
        <f>IF(B1672="","",TRIM(IF(COUNTIF('Registru borderouri'!$B$5:$B$504,B1672)=0,"Borderou inexistent în registru. ","")&amp;IF(AND(D1672&lt;&gt;"",E1672=""),"Cod necunoscut. ","")&amp;IF(N(G1672)&lt;=0,"Lipsește cantitatea. ","")&amp;IF(AND(J1672&lt;&gt;"",COUNTIF('Registru borderouri'!$B$5:$B$504,B1672)&gt;0),IF(J1672&lt;&gt;INDEX('Registru borderouri'!$H$5:$H$504,MATCH(B1672,'Registru borderouri'!$B$5:$B$504,0)),"Produs de alt tip decât borderoul. ",""),"")))</f>
        <v/>
      </c>
    </row>
    <row r="1673" spans="1:11" x14ac:dyDescent="0.2">
      <c r="A1673" s="1" t="str">
        <f t="shared" si="156"/>
        <v/>
      </c>
      <c r="B1673" s="21"/>
      <c r="C1673" s="22" t="str">
        <f>IF(B1673="","",COUNTIF(INDEX($B:$B,5):B1673,B1673))</f>
        <v/>
      </c>
      <c r="D1673" s="21"/>
      <c r="E1673" s="13" t="str">
        <f t="shared" si="157"/>
        <v/>
      </c>
      <c r="F1673" s="22" t="str">
        <f t="shared" si="158"/>
        <v/>
      </c>
      <c r="G1673" s="14"/>
      <c r="H1673" s="15" t="str">
        <f t="shared" si="159"/>
        <v/>
      </c>
      <c r="I1673" s="23" t="str">
        <f t="shared" si="160"/>
        <v/>
      </c>
      <c r="J1673" s="13" t="str">
        <f t="shared" si="161"/>
        <v/>
      </c>
      <c r="K1673" s="24" t="str">
        <f>IF(B1673="","",TRIM(IF(COUNTIF('Registru borderouri'!$B$5:$B$504,B1673)=0,"Borderou inexistent în registru. ","")&amp;IF(AND(D1673&lt;&gt;"",E1673=""),"Cod necunoscut. ","")&amp;IF(N(G1673)&lt;=0,"Lipsește cantitatea. ","")&amp;IF(AND(J1673&lt;&gt;"",COUNTIF('Registru borderouri'!$B$5:$B$504,B1673)&gt;0),IF(J1673&lt;&gt;INDEX('Registru borderouri'!$H$5:$H$504,MATCH(B1673,'Registru borderouri'!$B$5:$B$504,0)),"Produs de alt tip decât borderoul. ",""),"")))</f>
        <v/>
      </c>
    </row>
    <row r="1674" spans="1:11" x14ac:dyDescent="0.2">
      <c r="A1674" s="1" t="str">
        <f t="shared" si="156"/>
        <v/>
      </c>
      <c r="B1674" s="21"/>
      <c r="C1674" s="22" t="str">
        <f>IF(B1674="","",COUNTIF(INDEX($B:$B,5):B1674,B1674))</f>
        <v/>
      </c>
      <c r="D1674" s="21"/>
      <c r="E1674" s="13" t="str">
        <f t="shared" si="157"/>
        <v/>
      </c>
      <c r="F1674" s="22" t="str">
        <f t="shared" si="158"/>
        <v/>
      </c>
      <c r="G1674" s="14"/>
      <c r="H1674" s="15" t="str">
        <f t="shared" si="159"/>
        <v/>
      </c>
      <c r="I1674" s="23" t="str">
        <f t="shared" si="160"/>
        <v/>
      </c>
      <c r="J1674" s="13" t="str">
        <f t="shared" si="161"/>
        <v/>
      </c>
      <c r="K1674" s="24" t="str">
        <f>IF(B1674="","",TRIM(IF(COUNTIF('Registru borderouri'!$B$5:$B$504,B1674)=0,"Borderou inexistent în registru. ","")&amp;IF(AND(D1674&lt;&gt;"",E1674=""),"Cod necunoscut. ","")&amp;IF(N(G1674)&lt;=0,"Lipsește cantitatea. ","")&amp;IF(AND(J1674&lt;&gt;"",COUNTIF('Registru borderouri'!$B$5:$B$504,B1674)&gt;0),IF(J1674&lt;&gt;INDEX('Registru borderouri'!$H$5:$H$504,MATCH(B1674,'Registru borderouri'!$B$5:$B$504,0)),"Produs de alt tip decât borderoul. ",""),"")))</f>
        <v/>
      </c>
    </row>
    <row r="1675" spans="1:11" x14ac:dyDescent="0.2">
      <c r="A1675" s="1" t="str">
        <f t="shared" si="156"/>
        <v/>
      </c>
      <c r="B1675" s="21"/>
      <c r="C1675" s="22" t="str">
        <f>IF(B1675="","",COUNTIF(INDEX($B:$B,5):B1675,B1675))</f>
        <v/>
      </c>
      <c r="D1675" s="21"/>
      <c r="E1675" s="13" t="str">
        <f t="shared" si="157"/>
        <v/>
      </c>
      <c r="F1675" s="22" t="str">
        <f t="shared" si="158"/>
        <v/>
      </c>
      <c r="G1675" s="14"/>
      <c r="H1675" s="15" t="str">
        <f t="shared" si="159"/>
        <v/>
      </c>
      <c r="I1675" s="23" t="str">
        <f t="shared" si="160"/>
        <v/>
      </c>
      <c r="J1675" s="13" t="str">
        <f t="shared" si="161"/>
        <v/>
      </c>
      <c r="K1675" s="24" t="str">
        <f>IF(B1675="","",TRIM(IF(COUNTIF('Registru borderouri'!$B$5:$B$504,B1675)=0,"Borderou inexistent în registru. ","")&amp;IF(AND(D1675&lt;&gt;"",E1675=""),"Cod necunoscut. ","")&amp;IF(N(G1675)&lt;=0,"Lipsește cantitatea. ","")&amp;IF(AND(J1675&lt;&gt;"",COUNTIF('Registru borderouri'!$B$5:$B$504,B1675)&gt;0),IF(J1675&lt;&gt;INDEX('Registru borderouri'!$H$5:$H$504,MATCH(B1675,'Registru borderouri'!$B$5:$B$504,0)),"Produs de alt tip decât borderoul. ",""),"")))</f>
        <v/>
      </c>
    </row>
    <row r="1676" spans="1:11" x14ac:dyDescent="0.2">
      <c r="A1676" s="1" t="str">
        <f t="shared" si="156"/>
        <v/>
      </c>
      <c r="B1676" s="21"/>
      <c r="C1676" s="22" t="str">
        <f>IF(B1676="","",COUNTIF(INDEX($B:$B,5):B1676,B1676))</f>
        <v/>
      </c>
      <c r="D1676" s="21"/>
      <c r="E1676" s="13" t="str">
        <f t="shared" si="157"/>
        <v/>
      </c>
      <c r="F1676" s="22" t="str">
        <f t="shared" si="158"/>
        <v/>
      </c>
      <c r="G1676" s="14"/>
      <c r="H1676" s="15" t="str">
        <f t="shared" si="159"/>
        <v/>
      </c>
      <c r="I1676" s="23" t="str">
        <f t="shared" si="160"/>
        <v/>
      </c>
      <c r="J1676" s="13" t="str">
        <f t="shared" si="161"/>
        <v/>
      </c>
      <c r="K1676" s="24" t="str">
        <f>IF(B1676="","",TRIM(IF(COUNTIF('Registru borderouri'!$B$5:$B$504,B1676)=0,"Borderou inexistent în registru. ","")&amp;IF(AND(D1676&lt;&gt;"",E1676=""),"Cod necunoscut. ","")&amp;IF(N(G1676)&lt;=0,"Lipsește cantitatea. ","")&amp;IF(AND(J1676&lt;&gt;"",COUNTIF('Registru borderouri'!$B$5:$B$504,B1676)&gt;0),IF(J1676&lt;&gt;INDEX('Registru borderouri'!$H$5:$H$504,MATCH(B1676,'Registru borderouri'!$B$5:$B$504,0)),"Produs de alt tip decât borderoul. ",""),"")))</f>
        <v/>
      </c>
    </row>
    <row r="1677" spans="1:11" x14ac:dyDescent="0.2">
      <c r="A1677" s="1" t="str">
        <f t="shared" si="156"/>
        <v/>
      </c>
      <c r="B1677" s="21"/>
      <c r="C1677" s="22" t="str">
        <f>IF(B1677="","",COUNTIF(INDEX($B:$B,5):B1677,B1677))</f>
        <v/>
      </c>
      <c r="D1677" s="21"/>
      <c r="E1677" s="13" t="str">
        <f t="shared" si="157"/>
        <v/>
      </c>
      <c r="F1677" s="22" t="str">
        <f t="shared" si="158"/>
        <v/>
      </c>
      <c r="G1677" s="14"/>
      <c r="H1677" s="15" t="str">
        <f t="shared" si="159"/>
        <v/>
      </c>
      <c r="I1677" s="23" t="str">
        <f t="shared" si="160"/>
        <v/>
      </c>
      <c r="J1677" s="13" t="str">
        <f t="shared" si="161"/>
        <v/>
      </c>
      <c r="K1677" s="24" t="str">
        <f>IF(B1677="","",TRIM(IF(COUNTIF('Registru borderouri'!$B$5:$B$504,B1677)=0,"Borderou inexistent în registru. ","")&amp;IF(AND(D1677&lt;&gt;"",E1677=""),"Cod necunoscut. ","")&amp;IF(N(G1677)&lt;=0,"Lipsește cantitatea. ","")&amp;IF(AND(J1677&lt;&gt;"",COUNTIF('Registru borderouri'!$B$5:$B$504,B1677)&gt;0),IF(J1677&lt;&gt;INDEX('Registru borderouri'!$H$5:$H$504,MATCH(B1677,'Registru borderouri'!$B$5:$B$504,0)),"Produs de alt tip decât borderoul. ",""),"")))</f>
        <v/>
      </c>
    </row>
    <row r="1678" spans="1:11" x14ac:dyDescent="0.2">
      <c r="A1678" s="1" t="str">
        <f t="shared" si="156"/>
        <v/>
      </c>
      <c r="B1678" s="21"/>
      <c r="C1678" s="22" t="str">
        <f>IF(B1678="","",COUNTIF(INDEX($B:$B,5):B1678,B1678))</f>
        <v/>
      </c>
      <c r="D1678" s="21"/>
      <c r="E1678" s="13" t="str">
        <f t="shared" si="157"/>
        <v/>
      </c>
      <c r="F1678" s="22" t="str">
        <f t="shared" si="158"/>
        <v/>
      </c>
      <c r="G1678" s="14"/>
      <c r="H1678" s="15" t="str">
        <f t="shared" si="159"/>
        <v/>
      </c>
      <c r="I1678" s="23" t="str">
        <f t="shared" si="160"/>
        <v/>
      </c>
      <c r="J1678" s="13" t="str">
        <f t="shared" si="161"/>
        <v/>
      </c>
      <c r="K1678" s="24" t="str">
        <f>IF(B1678="","",TRIM(IF(COUNTIF('Registru borderouri'!$B$5:$B$504,B1678)=0,"Borderou inexistent în registru. ","")&amp;IF(AND(D1678&lt;&gt;"",E1678=""),"Cod necunoscut. ","")&amp;IF(N(G1678)&lt;=0,"Lipsește cantitatea. ","")&amp;IF(AND(J1678&lt;&gt;"",COUNTIF('Registru borderouri'!$B$5:$B$504,B1678)&gt;0),IF(J1678&lt;&gt;INDEX('Registru borderouri'!$H$5:$H$504,MATCH(B1678,'Registru borderouri'!$B$5:$B$504,0)),"Produs de alt tip decât borderoul. ",""),"")))</f>
        <v/>
      </c>
    </row>
    <row r="1679" spans="1:11" x14ac:dyDescent="0.2">
      <c r="A1679" s="1" t="str">
        <f t="shared" si="156"/>
        <v/>
      </c>
      <c r="B1679" s="21"/>
      <c r="C1679" s="22" t="str">
        <f>IF(B1679="","",COUNTIF(INDEX($B:$B,5):B1679,B1679))</f>
        <v/>
      </c>
      <c r="D1679" s="21"/>
      <c r="E1679" s="13" t="str">
        <f t="shared" si="157"/>
        <v/>
      </c>
      <c r="F1679" s="22" t="str">
        <f t="shared" si="158"/>
        <v/>
      </c>
      <c r="G1679" s="14"/>
      <c r="H1679" s="15" t="str">
        <f t="shared" si="159"/>
        <v/>
      </c>
      <c r="I1679" s="23" t="str">
        <f t="shared" si="160"/>
        <v/>
      </c>
      <c r="J1679" s="13" t="str">
        <f t="shared" si="161"/>
        <v/>
      </c>
      <c r="K1679" s="24" t="str">
        <f>IF(B1679="","",TRIM(IF(COUNTIF('Registru borderouri'!$B$5:$B$504,B1679)=0,"Borderou inexistent în registru. ","")&amp;IF(AND(D1679&lt;&gt;"",E1679=""),"Cod necunoscut. ","")&amp;IF(N(G1679)&lt;=0,"Lipsește cantitatea. ","")&amp;IF(AND(J1679&lt;&gt;"",COUNTIF('Registru borderouri'!$B$5:$B$504,B1679)&gt;0),IF(J1679&lt;&gt;INDEX('Registru borderouri'!$H$5:$H$504,MATCH(B1679,'Registru borderouri'!$B$5:$B$504,0)),"Produs de alt tip decât borderoul. ",""),"")))</f>
        <v/>
      </c>
    </row>
    <row r="1680" spans="1:11" x14ac:dyDescent="0.2">
      <c r="A1680" s="1" t="str">
        <f t="shared" si="156"/>
        <v/>
      </c>
      <c r="B1680" s="21"/>
      <c r="C1680" s="22" t="str">
        <f>IF(B1680="","",COUNTIF(INDEX($B:$B,5):B1680,B1680))</f>
        <v/>
      </c>
      <c r="D1680" s="21"/>
      <c r="E1680" s="13" t="str">
        <f t="shared" si="157"/>
        <v/>
      </c>
      <c r="F1680" s="22" t="str">
        <f t="shared" si="158"/>
        <v/>
      </c>
      <c r="G1680" s="14"/>
      <c r="H1680" s="15" t="str">
        <f t="shared" si="159"/>
        <v/>
      </c>
      <c r="I1680" s="23" t="str">
        <f t="shared" si="160"/>
        <v/>
      </c>
      <c r="J1680" s="13" t="str">
        <f t="shared" si="161"/>
        <v/>
      </c>
      <c r="K1680" s="24" t="str">
        <f>IF(B1680="","",TRIM(IF(COUNTIF('Registru borderouri'!$B$5:$B$504,B1680)=0,"Borderou inexistent în registru. ","")&amp;IF(AND(D1680&lt;&gt;"",E1680=""),"Cod necunoscut. ","")&amp;IF(N(G1680)&lt;=0,"Lipsește cantitatea. ","")&amp;IF(AND(J1680&lt;&gt;"",COUNTIF('Registru borderouri'!$B$5:$B$504,B1680)&gt;0),IF(J1680&lt;&gt;INDEX('Registru borderouri'!$H$5:$H$504,MATCH(B1680,'Registru borderouri'!$B$5:$B$504,0)),"Produs de alt tip decât borderoul. ",""),"")))</f>
        <v/>
      </c>
    </row>
    <row r="1681" spans="1:11" x14ac:dyDescent="0.2">
      <c r="A1681" s="1" t="str">
        <f t="shared" si="156"/>
        <v/>
      </c>
      <c r="B1681" s="21"/>
      <c r="C1681" s="22" t="str">
        <f>IF(B1681="","",COUNTIF(INDEX($B:$B,5):B1681,B1681))</f>
        <v/>
      </c>
      <c r="D1681" s="21"/>
      <c r="E1681" s="13" t="str">
        <f t="shared" si="157"/>
        <v/>
      </c>
      <c r="F1681" s="22" t="str">
        <f t="shared" si="158"/>
        <v/>
      </c>
      <c r="G1681" s="14"/>
      <c r="H1681" s="15" t="str">
        <f t="shared" si="159"/>
        <v/>
      </c>
      <c r="I1681" s="23" t="str">
        <f t="shared" si="160"/>
        <v/>
      </c>
      <c r="J1681" s="13" t="str">
        <f t="shared" si="161"/>
        <v/>
      </c>
      <c r="K1681" s="24" t="str">
        <f>IF(B1681="","",TRIM(IF(COUNTIF('Registru borderouri'!$B$5:$B$504,B1681)=0,"Borderou inexistent în registru. ","")&amp;IF(AND(D1681&lt;&gt;"",E1681=""),"Cod necunoscut. ","")&amp;IF(N(G1681)&lt;=0,"Lipsește cantitatea. ","")&amp;IF(AND(J1681&lt;&gt;"",COUNTIF('Registru borderouri'!$B$5:$B$504,B1681)&gt;0),IF(J1681&lt;&gt;INDEX('Registru borderouri'!$H$5:$H$504,MATCH(B1681,'Registru borderouri'!$B$5:$B$504,0)),"Produs de alt tip decât borderoul. ",""),"")))</f>
        <v/>
      </c>
    </row>
    <row r="1682" spans="1:11" x14ac:dyDescent="0.2">
      <c r="A1682" s="1" t="str">
        <f t="shared" si="156"/>
        <v/>
      </c>
      <c r="B1682" s="21"/>
      <c r="C1682" s="22" t="str">
        <f>IF(B1682="","",COUNTIF(INDEX($B:$B,5):B1682,B1682))</f>
        <v/>
      </c>
      <c r="D1682" s="21"/>
      <c r="E1682" s="13" t="str">
        <f t="shared" si="157"/>
        <v/>
      </c>
      <c r="F1682" s="22" t="str">
        <f t="shared" si="158"/>
        <v/>
      </c>
      <c r="G1682" s="14"/>
      <c r="H1682" s="15" t="str">
        <f t="shared" si="159"/>
        <v/>
      </c>
      <c r="I1682" s="23" t="str">
        <f t="shared" si="160"/>
        <v/>
      </c>
      <c r="J1682" s="13" t="str">
        <f t="shared" si="161"/>
        <v/>
      </c>
      <c r="K1682" s="24" t="str">
        <f>IF(B1682="","",TRIM(IF(COUNTIF('Registru borderouri'!$B$5:$B$504,B1682)=0,"Borderou inexistent în registru. ","")&amp;IF(AND(D1682&lt;&gt;"",E1682=""),"Cod necunoscut. ","")&amp;IF(N(G1682)&lt;=0,"Lipsește cantitatea. ","")&amp;IF(AND(J1682&lt;&gt;"",COUNTIF('Registru borderouri'!$B$5:$B$504,B1682)&gt;0),IF(J1682&lt;&gt;INDEX('Registru borderouri'!$H$5:$H$504,MATCH(B1682,'Registru borderouri'!$B$5:$B$504,0)),"Produs de alt tip decât borderoul. ",""),"")))</f>
        <v/>
      </c>
    </row>
    <row r="1683" spans="1:11" x14ac:dyDescent="0.2">
      <c r="A1683" s="1" t="str">
        <f t="shared" si="156"/>
        <v/>
      </c>
      <c r="B1683" s="21"/>
      <c r="C1683" s="22" t="str">
        <f>IF(B1683="","",COUNTIF(INDEX($B:$B,5):B1683,B1683))</f>
        <v/>
      </c>
      <c r="D1683" s="21"/>
      <c r="E1683" s="13" t="str">
        <f t="shared" si="157"/>
        <v/>
      </c>
      <c r="F1683" s="22" t="str">
        <f t="shared" si="158"/>
        <v/>
      </c>
      <c r="G1683" s="14"/>
      <c r="H1683" s="15" t="str">
        <f t="shared" si="159"/>
        <v/>
      </c>
      <c r="I1683" s="23" t="str">
        <f t="shared" si="160"/>
        <v/>
      </c>
      <c r="J1683" s="13" t="str">
        <f t="shared" si="161"/>
        <v/>
      </c>
      <c r="K1683" s="24" t="str">
        <f>IF(B1683="","",TRIM(IF(COUNTIF('Registru borderouri'!$B$5:$B$504,B1683)=0,"Borderou inexistent în registru. ","")&amp;IF(AND(D1683&lt;&gt;"",E1683=""),"Cod necunoscut. ","")&amp;IF(N(G1683)&lt;=0,"Lipsește cantitatea. ","")&amp;IF(AND(J1683&lt;&gt;"",COUNTIF('Registru borderouri'!$B$5:$B$504,B1683)&gt;0),IF(J1683&lt;&gt;INDEX('Registru borderouri'!$H$5:$H$504,MATCH(B1683,'Registru borderouri'!$B$5:$B$504,0)),"Produs de alt tip decât borderoul. ",""),"")))</f>
        <v/>
      </c>
    </row>
    <row r="1684" spans="1:11" x14ac:dyDescent="0.2">
      <c r="A1684" s="1" t="str">
        <f t="shared" si="156"/>
        <v/>
      </c>
      <c r="B1684" s="21"/>
      <c r="C1684" s="22" t="str">
        <f>IF(B1684="","",COUNTIF(INDEX($B:$B,5):B1684,B1684))</f>
        <v/>
      </c>
      <c r="D1684" s="21"/>
      <c r="E1684" s="13" t="str">
        <f t="shared" si="157"/>
        <v/>
      </c>
      <c r="F1684" s="22" t="str">
        <f t="shared" si="158"/>
        <v/>
      </c>
      <c r="G1684" s="14"/>
      <c r="H1684" s="15" t="str">
        <f t="shared" si="159"/>
        <v/>
      </c>
      <c r="I1684" s="23" t="str">
        <f t="shared" si="160"/>
        <v/>
      </c>
      <c r="J1684" s="13" t="str">
        <f t="shared" si="161"/>
        <v/>
      </c>
      <c r="K1684" s="24" t="str">
        <f>IF(B1684="","",TRIM(IF(COUNTIF('Registru borderouri'!$B$5:$B$504,B1684)=0,"Borderou inexistent în registru. ","")&amp;IF(AND(D1684&lt;&gt;"",E1684=""),"Cod necunoscut. ","")&amp;IF(N(G1684)&lt;=0,"Lipsește cantitatea. ","")&amp;IF(AND(J1684&lt;&gt;"",COUNTIF('Registru borderouri'!$B$5:$B$504,B1684)&gt;0),IF(J1684&lt;&gt;INDEX('Registru borderouri'!$H$5:$H$504,MATCH(B1684,'Registru borderouri'!$B$5:$B$504,0)),"Produs de alt tip decât borderoul. ",""),"")))</f>
        <v/>
      </c>
    </row>
    <row r="1685" spans="1:11" x14ac:dyDescent="0.2">
      <c r="A1685" s="1" t="str">
        <f t="shared" si="156"/>
        <v/>
      </c>
      <c r="B1685" s="21"/>
      <c r="C1685" s="22" t="str">
        <f>IF(B1685="","",COUNTIF(INDEX($B:$B,5):B1685,B1685))</f>
        <v/>
      </c>
      <c r="D1685" s="21"/>
      <c r="E1685" s="13" t="str">
        <f t="shared" si="157"/>
        <v/>
      </c>
      <c r="F1685" s="22" t="str">
        <f t="shared" si="158"/>
        <v/>
      </c>
      <c r="G1685" s="14"/>
      <c r="H1685" s="15" t="str">
        <f t="shared" si="159"/>
        <v/>
      </c>
      <c r="I1685" s="23" t="str">
        <f t="shared" si="160"/>
        <v/>
      </c>
      <c r="J1685" s="13" t="str">
        <f t="shared" si="161"/>
        <v/>
      </c>
      <c r="K1685" s="24" t="str">
        <f>IF(B1685="","",TRIM(IF(COUNTIF('Registru borderouri'!$B$5:$B$504,B1685)=0,"Borderou inexistent în registru. ","")&amp;IF(AND(D1685&lt;&gt;"",E1685=""),"Cod necunoscut. ","")&amp;IF(N(G1685)&lt;=0,"Lipsește cantitatea. ","")&amp;IF(AND(J1685&lt;&gt;"",COUNTIF('Registru borderouri'!$B$5:$B$504,B1685)&gt;0),IF(J1685&lt;&gt;INDEX('Registru borderouri'!$H$5:$H$504,MATCH(B1685,'Registru borderouri'!$B$5:$B$504,0)),"Produs de alt tip decât borderoul. ",""),"")))</f>
        <v/>
      </c>
    </row>
    <row r="1686" spans="1:11" x14ac:dyDescent="0.2">
      <c r="A1686" s="1" t="str">
        <f t="shared" si="156"/>
        <v/>
      </c>
      <c r="B1686" s="21"/>
      <c r="C1686" s="22" t="str">
        <f>IF(B1686="","",COUNTIF(INDEX($B:$B,5):B1686,B1686))</f>
        <v/>
      </c>
      <c r="D1686" s="21"/>
      <c r="E1686" s="13" t="str">
        <f t="shared" si="157"/>
        <v/>
      </c>
      <c r="F1686" s="22" t="str">
        <f t="shared" si="158"/>
        <v/>
      </c>
      <c r="G1686" s="14"/>
      <c r="H1686" s="15" t="str">
        <f t="shared" si="159"/>
        <v/>
      </c>
      <c r="I1686" s="23" t="str">
        <f t="shared" si="160"/>
        <v/>
      </c>
      <c r="J1686" s="13" t="str">
        <f t="shared" si="161"/>
        <v/>
      </c>
      <c r="K1686" s="24" t="str">
        <f>IF(B1686="","",TRIM(IF(COUNTIF('Registru borderouri'!$B$5:$B$504,B1686)=0,"Borderou inexistent în registru. ","")&amp;IF(AND(D1686&lt;&gt;"",E1686=""),"Cod necunoscut. ","")&amp;IF(N(G1686)&lt;=0,"Lipsește cantitatea. ","")&amp;IF(AND(J1686&lt;&gt;"",COUNTIF('Registru borderouri'!$B$5:$B$504,B1686)&gt;0),IF(J1686&lt;&gt;INDEX('Registru borderouri'!$H$5:$H$504,MATCH(B1686,'Registru borderouri'!$B$5:$B$504,0)),"Produs de alt tip decât borderoul. ",""),"")))</f>
        <v/>
      </c>
    </row>
    <row r="1687" spans="1:11" x14ac:dyDescent="0.2">
      <c r="A1687" s="1" t="str">
        <f t="shared" si="156"/>
        <v/>
      </c>
      <c r="B1687" s="21"/>
      <c r="C1687" s="22" t="str">
        <f>IF(B1687="","",COUNTIF(INDEX($B:$B,5):B1687,B1687))</f>
        <v/>
      </c>
      <c r="D1687" s="21"/>
      <c r="E1687" s="13" t="str">
        <f t="shared" si="157"/>
        <v/>
      </c>
      <c r="F1687" s="22" t="str">
        <f t="shared" si="158"/>
        <v/>
      </c>
      <c r="G1687" s="14"/>
      <c r="H1687" s="15" t="str">
        <f t="shared" si="159"/>
        <v/>
      </c>
      <c r="I1687" s="23" t="str">
        <f t="shared" si="160"/>
        <v/>
      </c>
      <c r="J1687" s="13" t="str">
        <f t="shared" si="161"/>
        <v/>
      </c>
      <c r="K1687" s="24" t="str">
        <f>IF(B1687="","",TRIM(IF(COUNTIF('Registru borderouri'!$B$5:$B$504,B1687)=0,"Borderou inexistent în registru. ","")&amp;IF(AND(D1687&lt;&gt;"",E1687=""),"Cod necunoscut. ","")&amp;IF(N(G1687)&lt;=0,"Lipsește cantitatea. ","")&amp;IF(AND(J1687&lt;&gt;"",COUNTIF('Registru borderouri'!$B$5:$B$504,B1687)&gt;0),IF(J1687&lt;&gt;INDEX('Registru borderouri'!$H$5:$H$504,MATCH(B1687,'Registru borderouri'!$B$5:$B$504,0)),"Produs de alt tip decât borderoul. ",""),"")))</f>
        <v/>
      </c>
    </row>
    <row r="1688" spans="1:11" x14ac:dyDescent="0.2">
      <c r="A1688" s="1" t="str">
        <f t="shared" si="156"/>
        <v/>
      </c>
      <c r="B1688" s="21"/>
      <c r="C1688" s="22" t="str">
        <f>IF(B1688="","",COUNTIF(INDEX($B:$B,5):B1688,B1688))</f>
        <v/>
      </c>
      <c r="D1688" s="21"/>
      <c r="E1688" s="13" t="str">
        <f t="shared" si="157"/>
        <v/>
      </c>
      <c r="F1688" s="22" t="str">
        <f t="shared" si="158"/>
        <v/>
      </c>
      <c r="G1688" s="14"/>
      <c r="H1688" s="15" t="str">
        <f t="shared" si="159"/>
        <v/>
      </c>
      <c r="I1688" s="23" t="str">
        <f t="shared" si="160"/>
        <v/>
      </c>
      <c r="J1688" s="13" t="str">
        <f t="shared" si="161"/>
        <v/>
      </c>
      <c r="K1688" s="24" t="str">
        <f>IF(B1688="","",TRIM(IF(COUNTIF('Registru borderouri'!$B$5:$B$504,B1688)=0,"Borderou inexistent în registru. ","")&amp;IF(AND(D1688&lt;&gt;"",E1688=""),"Cod necunoscut. ","")&amp;IF(N(G1688)&lt;=0,"Lipsește cantitatea. ","")&amp;IF(AND(J1688&lt;&gt;"",COUNTIF('Registru borderouri'!$B$5:$B$504,B1688)&gt;0),IF(J1688&lt;&gt;INDEX('Registru borderouri'!$H$5:$H$504,MATCH(B1688,'Registru borderouri'!$B$5:$B$504,0)),"Produs de alt tip decât borderoul. ",""),"")))</f>
        <v/>
      </c>
    </row>
    <row r="1689" spans="1:11" x14ac:dyDescent="0.2">
      <c r="A1689" s="1" t="str">
        <f t="shared" si="156"/>
        <v/>
      </c>
      <c r="B1689" s="21"/>
      <c r="C1689" s="22" t="str">
        <f>IF(B1689="","",COUNTIF(INDEX($B:$B,5):B1689,B1689))</f>
        <v/>
      </c>
      <c r="D1689" s="21"/>
      <c r="E1689" s="13" t="str">
        <f t="shared" si="157"/>
        <v/>
      </c>
      <c r="F1689" s="22" t="str">
        <f t="shared" si="158"/>
        <v/>
      </c>
      <c r="G1689" s="14"/>
      <c r="H1689" s="15" t="str">
        <f t="shared" si="159"/>
        <v/>
      </c>
      <c r="I1689" s="23" t="str">
        <f t="shared" si="160"/>
        <v/>
      </c>
      <c r="J1689" s="13" t="str">
        <f t="shared" si="161"/>
        <v/>
      </c>
      <c r="K1689" s="24" t="str">
        <f>IF(B1689="","",TRIM(IF(COUNTIF('Registru borderouri'!$B$5:$B$504,B1689)=0,"Borderou inexistent în registru. ","")&amp;IF(AND(D1689&lt;&gt;"",E1689=""),"Cod necunoscut. ","")&amp;IF(N(G1689)&lt;=0,"Lipsește cantitatea. ","")&amp;IF(AND(J1689&lt;&gt;"",COUNTIF('Registru borderouri'!$B$5:$B$504,B1689)&gt;0),IF(J1689&lt;&gt;INDEX('Registru borderouri'!$H$5:$H$504,MATCH(B1689,'Registru borderouri'!$B$5:$B$504,0)),"Produs de alt tip decât borderoul. ",""),"")))</f>
        <v/>
      </c>
    </row>
    <row r="1690" spans="1:11" x14ac:dyDescent="0.2">
      <c r="A1690" s="1" t="str">
        <f t="shared" si="156"/>
        <v/>
      </c>
      <c r="B1690" s="21"/>
      <c r="C1690" s="22" t="str">
        <f>IF(B1690="","",COUNTIF(INDEX($B:$B,5):B1690,B1690))</f>
        <v/>
      </c>
      <c r="D1690" s="21"/>
      <c r="E1690" s="13" t="str">
        <f t="shared" si="157"/>
        <v/>
      </c>
      <c r="F1690" s="22" t="str">
        <f t="shared" si="158"/>
        <v/>
      </c>
      <c r="G1690" s="14"/>
      <c r="H1690" s="15" t="str">
        <f t="shared" si="159"/>
        <v/>
      </c>
      <c r="I1690" s="23" t="str">
        <f t="shared" si="160"/>
        <v/>
      </c>
      <c r="J1690" s="13" t="str">
        <f t="shared" si="161"/>
        <v/>
      </c>
      <c r="K1690" s="24" t="str">
        <f>IF(B1690="","",TRIM(IF(COUNTIF('Registru borderouri'!$B$5:$B$504,B1690)=0,"Borderou inexistent în registru. ","")&amp;IF(AND(D1690&lt;&gt;"",E1690=""),"Cod necunoscut. ","")&amp;IF(N(G1690)&lt;=0,"Lipsește cantitatea. ","")&amp;IF(AND(J1690&lt;&gt;"",COUNTIF('Registru borderouri'!$B$5:$B$504,B1690)&gt;0),IF(J1690&lt;&gt;INDEX('Registru borderouri'!$H$5:$H$504,MATCH(B1690,'Registru borderouri'!$B$5:$B$504,0)),"Produs de alt tip decât borderoul. ",""),"")))</f>
        <v/>
      </c>
    </row>
    <row r="1691" spans="1:11" x14ac:dyDescent="0.2">
      <c r="A1691" s="1" t="str">
        <f t="shared" si="156"/>
        <v/>
      </c>
      <c r="B1691" s="21"/>
      <c r="C1691" s="22" t="str">
        <f>IF(B1691="","",COUNTIF(INDEX($B:$B,5):B1691,B1691))</f>
        <v/>
      </c>
      <c r="D1691" s="21"/>
      <c r="E1691" s="13" t="str">
        <f t="shared" si="157"/>
        <v/>
      </c>
      <c r="F1691" s="22" t="str">
        <f t="shared" si="158"/>
        <v/>
      </c>
      <c r="G1691" s="14"/>
      <c r="H1691" s="15" t="str">
        <f t="shared" si="159"/>
        <v/>
      </c>
      <c r="I1691" s="23" t="str">
        <f t="shared" si="160"/>
        <v/>
      </c>
      <c r="J1691" s="13" t="str">
        <f t="shared" si="161"/>
        <v/>
      </c>
      <c r="K1691" s="24" t="str">
        <f>IF(B1691="","",TRIM(IF(COUNTIF('Registru borderouri'!$B$5:$B$504,B1691)=0,"Borderou inexistent în registru. ","")&amp;IF(AND(D1691&lt;&gt;"",E1691=""),"Cod necunoscut. ","")&amp;IF(N(G1691)&lt;=0,"Lipsește cantitatea. ","")&amp;IF(AND(J1691&lt;&gt;"",COUNTIF('Registru borderouri'!$B$5:$B$504,B1691)&gt;0),IF(J1691&lt;&gt;INDEX('Registru borderouri'!$H$5:$H$504,MATCH(B1691,'Registru borderouri'!$B$5:$B$504,0)),"Produs de alt tip decât borderoul. ",""),"")))</f>
        <v/>
      </c>
    </row>
    <row r="1692" spans="1:11" x14ac:dyDescent="0.2">
      <c r="A1692" s="1" t="str">
        <f t="shared" si="156"/>
        <v/>
      </c>
      <c r="B1692" s="21"/>
      <c r="C1692" s="22" t="str">
        <f>IF(B1692="","",COUNTIF(INDEX($B:$B,5):B1692,B1692))</f>
        <v/>
      </c>
      <c r="D1692" s="21"/>
      <c r="E1692" s="13" t="str">
        <f t="shared" si="157"/>
        <v/>
      </c>
      <c r="F1692" s="22" t="str">
        <f t="shared" si="158"/>
        <v/>
      </c>
      <c r="G1692" s="14"/>
      <c r="H1692" s="15" t="str">
        <f t="shared" si="159"/>
        <v/>
      </c>
      <c r="I1692" s="23" t="str">
        <f t="shared" si="160"/>
        <v/>
      </c>
      <c r="J1692" s="13" t="str">
        <f t="shared" si="161"/>
        <v/>
      </c>
      <c r="K1692" s="24" t="str">
        <f>IF(B1692="","",TRIM(IF(COUNTIF('Registru borderouri'!$B$5:$B$504,B1692)=0,"Borderou inexistent în registru. ","")&amp;IF(AND(D1692&lt;&gt;"",E1692=""),"Cod necunoscut. ","")&amp;IF(N(G1692)&lt;=0,"Lipsește cantitatea. ","")&amp;IF(AND(J1692&lt;&gt;"",COUNTIF('Registru borderouri'!$B$5:$B$504,B1692)&gt;0),IF(J1692&lt;&gt;INDEX('Registru borderouri'!$H$5:$H$504,MATCH(B1692,'Registru borderouri'!$B$5:$B$504,0)),"Produs de alt tip decât borderoul. ",""),"")))</f>
        <v/>
      </c>
    </row>
    <row r="1693" spans="1:11" x14ac:dyDescent="0.2">
      <c r="A1693" s="1" t="str">
        <f t="shared" si="156"/>
        <v/>
      </c>
      <c r="B1693" s="21"/>
      <c r="C1693" s="22" t="str">
        <f>IF(B1693="","",COUNTIF(INDEX($B:$B,5):B1693,B1693))</f>
        <v/>
      </c>
      <c r="D1693" s="21"/>
      <c r="E1693" s="13" t="str">
        <f t="shared" si="157"/>
        <v/>
      </c>
      <c r="F1693" s="22" t="str">
        <f t="shared" si="158"/>
        <v/>
      </c>
      <c r="G1693" s="14"/>
      <c r="H1693" s="15" t="str">
        <f t="shared" si="159"/>
        <v/>
      </c>
      <c r="I1693" s="23" t="str">
        <f t="shared" si="160"/>
        <v/>
      </c>
      <c r="J1693" s="13" t="str">
        <f t="shared" si="161"/>
        <v/>
      </c>
      <c r="K1693" s="24" t="str">
        <f>IF(B1693="","",TRIM(IF(COUNTIF('Registru borderouri'!$B$5:$B$504,B1693)=0,"Borderou inexistent în registru. ","")&amp;IF(AND(D1693&lt;&gt;"",E1693=""),"Cod necunoscut. ","")&amp;IF(N(G1693)&lt;=0,"Lipsește cantitatea. ","")&amp;IF(AND(J1693&lt;&gt;"",COUNTIF('Registru borderouri'!$B$5:$B$504,B1693)&gt;0),IF(J1693&lt;&gt;INDEX('Registru borderouri'!$H$5:$H$504,MATCH(B1693,'Registru borderouri'!$B$5:$B$504,0)),"Produs de alt tip decât borderoul. ",""),"")))</f>
        <v/>
      </c>
    </row>
    <row r="1694" spans="1:11" x14ac:dyDescent="0.2">
      <c r="A1694" s="1" t="str">
        <f t="shared" si="156"/>
        <v/>
      </c>
      <c r="B1694" s="21"/>
      <c r="C1694" s="22" t="str">
        <f>IF(B1694="","",COUNTIF(INDEX($B:$B,5):B1694,B1694))</f>
        <v/>
      </c>
      <c r="D1694" s="21"/>
      <c r="E1694" s="13" t="str">
        <f t="shared" si="157"/>
        <v/>
      </c>
      <c r="F1694" s="22" t="str">
        <f t="shared" si="158"/>
        <v/>
      </c>
      <c r="G1694" s="14"/>
      <c r="H1694" s="15" t="str">
        <f t="shared" si="159"/>
        <v/>
      </c>
      <c r="I1694" s="23" t="str">
        <f t="shared" si="160"/>
        <v/>
      </c>
      <c r="J1694" s="13" t="str">
        <f t="shared" si="161"/>
        <v/>
      </c>
      <c r="K1694" s="24" t="str">
        <f>IF(B1694="","",TRIM(IF(COUNTIF('Registru borderouri'!$B$5:$B$504,B1694)=0,"Borderou inexistent în registru. ","")&amp;IF(AND(D1694&lt;&gt;"",E1694=""),"Cod necunoscut. ","")&amp;IF(N(G1694)&lt;=0,"Lipsește cantitatea. ","")&amp;IF(AND(J1694&lt;&gt;"",COUNTIF('Registru borderouri'!$B$5:$B$504,B1694)&gt;0),IF(J1694&lt;&gt;INDEX('Registru borderouri'!$H$5:$H$504,MATCH(B1694,'Registru borderouri'!$B$5:$B$504,0)),"Produs de alt tip decât borderoul. ",""),"")))</f>
        <v/>
      </c>
    </row>
    <row r="1695" spans="1:11" x14ac:dyDescent="0.2">
      <c r="A1695" s="1" t="str">
        <f t="shared" si="156"/>
        <v/>
      </c>
      <c r="B1695" s="21"/>
      <c r="C1695" s="22" t="str">
        <f>IF(B1695="","",COUNTIF(INDEX($B:$B,5):B1695,B1695))</f>
        <v/>
      </c>
      <c r="D1695" s="21"/>
      <c r="E1695" s="13" t="str">
        <f t="shared" si="157"/>
        <v/>
      </c>
      <c r="F1695" s="22" t="str">
        <f t="shared" si="158"/>
        <v/>
      </c>
      <c r="G1695" s="14"/>
      <c r="H1695" s="15" t="str">
        <f t="shared" si="159"/>
        <v/>
      </c>
      <c r="I1695" s="23" t="str">
        <f t="shared" si="160"/>
        <v/>
      </c>
      <c r="J1695" s="13" t="str">
        <f t="shared" si="161"/>
        <v/>
      </c>
      <c r="K1695" s="24" t="str">
        <f>IF(B1695="","",TRIM(IF(COUNTIF('Registru borderouri'!$B$5:$B$504,B1695)=0,"Borderou inexistent în registru. ","")&amp;IF(AND(D1695&lt;&gt;"",E1695=""),"Cod necunoscut. ","")&amp;IF(N(G1695)&lt;=0,"Lipsește cantitatea. ","")&amp;IF(AND(J1695&lt;&gt;"",COUNTIF('Registru borderouri'!$B$5:$B$504,B1695)&gt;0),IF(J1695&lt;&gt;INDEX('Registru borderouri'!$H$5:$H$504,MATCH(B1695,'Registru borderouri'!$B$5:$B$504,0)),"Produs de alt tip decât borderoul. ",""),"")))</f>
        <v/>
      </c>
    </row>
    <row r="1696" spans="1:11" x14ac:dyDescent="0.2">
      <c r="A1696" s="1" t="str">
        <f t="shared" si="156"/>
        <v/>
      </c>
      <c r="B1696" s="21"/>
      <c r="C1696" s="22" t="str">
        <f>IF(B1696="","",COUNTIF(INDEX($B:$B,5):B1696,B1696))</f>
        <v/>
      </c>
      <c r="D1696" s="21"/>
      <c r="E1696" s="13" t="str">
        <f t="shared" si="157"/>
        <v/>
      </c>
      <c r="F1696" s="22" t="str">
        <f t="shared" si="158"/>
        <v/>
      </c>
      <c r="G1696" s="14"/>
      <c r="H1696" s="15" t="str">
        <f t="shared" si="159"/>
        <v/>
      </c>
      <c r="I1696" s="23" t="str">
        <f t="shared" si="160"/>
        <v/>
      </c>
      <c r="J1696" s="13" t="str">
        <f t="shared" si="161"/>
        <v/>
      </c>
      <c r="K1696" s="24" t="str">
        <f>IF(B1696="","",TRIM(IF(COUNTIF('Registru borderouri'!$B$5:$B$504,B1696)=0,"Borderou inexistent în registru. ","")&amp;IF(AND(D1696&lt;&gt;"",E1696=""),"Cod necunoscut. ","")&amp;IF(N(G1696)&lt;=0,"Lipsește cantitatea. ","")&amp;IF(AND(J1696&lt;&gt;"",COUNTIF('Registru borderouri'!$B$5:$B$504,B1696)&gt;0),IF(J1696&lt;&gt;INDEX('Registru borderouri'!$H$5:$H$504,MATCH(B1696,'Registru borderouri'!$B$5:$B$504,0)),"Produs de alt tip decât borderoul. ",""),"")))</f>
        <v/>
      </c>
    </row>
    <row r="1697" spans="1:11" x14ac:dyDescent="0.2">
      <c r="A1697" s="1" t="str">
        <f t="shared" si="156"/>
        <v/>
      </c>
      <c r="B1697" s="21"/>
      <c r="C1697" s="22" t="str">
        <f>IF(B1697="","",COUNTIF(INDEX($B:$B,5):B1697,B1697))</f>
        <v/>
      </c>
      <c r="D1697" s="21"/>
      <c r="E1697" s="13" t="str">
        <f t="shared" si="157"/>
        <v/>
      </c>
      <c r="F1697" s="22" t="str">
        <f t="shared" si="158"/>
        <v/>
      </c>
      <c r="G1697" s="14"/>
      <c r="H1697" s="15" t="str">
        <f t="shared" si="159"/>
        <v/>
      </c>
      <c r="I1697" s="23" t="str">
        <f t="shared" si="160"/>
        <v/>
      </c>
      <c r="J1697" s="13" t="str">
        <f t="shared" si="161"/>
        <v/>
      </c>
      <c r="K1697" s="24" t="str">
        <f>IF(B1697="","",TRIM(IF(COUNTIF('Registru borderouri'!$B$5:$B$504,B1697)=0,"Borderou inexistent în registru. ","")&amp;IF(AND(D1697&lt;&gt;"",E1697=""),"Cod necunoscut. ","")&amp;IF(N(G1697)&lt;=0,"Lipsește cantitatea. ","")&amp;IF(AND(J1697&lt;&gt;"",COUNTIF('Registru borderouri'!$B$5:$B$504,B1697)&gt;0),IF(J1697&lt;&gt;INDEX('Registru borderouri'!$H$5:$H$504,MATCH(B1697,'Registru borderouri'!$B$5:$B$504,0)),"Produs de alt tip decât borderoul. ",""),"")))</f>
        <v/>
      </c>
    </row>
    <row r="1698" spans="1:11" x14ac:dyDescent="0.2">
      <c r="A1698" s="1" t="str">
        <f t="shared" si="156"/>
        <v/>
      </c>
      <c r="B1698" s="21"/>
      <c r="C1698" s="22" t="str">
        <f>IF(B1698="","",COUNTIF(INDEX($B:$B,5):B1698,B1698))</f>
        <v/>
      </c>
      <c r="D1698" s="21"/>
      <c r="E1698" s="13" t="str">
        <f t="shared" si="157"/>
        <v/>
      </c>
      <c r="F1698" s="22" t="str">
        <f t="shared" si="158"/>
        <v/>
      </c>
      <c r="G1698" s="14"/>
      <c r="H1698" s="15" t="str">
        <f t="shared" si="159"/>
        <v/>
      </c>
      <c r="I1698" s="23" t="str">
        <f t="shared" si="160"/>
        <v/>
      </c>
      <c r="J1698" s="13" t="str">
        <f t="shared" si="161"/>
        <v/>
      </c>
      <c r="K1698" s="24" t="str">
        <f>IF(B1698="","",TRIM(IF(COUNTIF('Registru borderouri'!$B$5:$B$504,B1698)=0,"Borderou inexistent în registru. ","")&amp;IF(AND(D1698&lt;&gt;"",E1698=""),"Cod necunoscut. ","")&amp;IF(N(G1698)&lt;=0,"Lipsește cantitatea. ","")&amp;IF(AND(J1698&lt;&gt;"",COUNTIF('Registru borderouri'!$B$5:$B$504,B1698)&gt;0),IF(J1698&lt;&gt;INDEX('Registru borderouri'!$H$5:$H$504,MATCH(B1698,'Registru borderouri'!$B$5:$B$504,0)),"Produs de alt tip decât borderoul. ",""),"")))</f>
        <v/>
      </c>
    </row>
    <row r="1699" spans="1:11" x14ac:dyDescent="0.2">
      <c r="A1699" s="1" t="str">
        <f t="shared" si="156"/>
        <v/>
      </c>
      <c r="B1699" s="21"/>
      <c r="C1699" s="22" t="str">
        <f>IF(B1699="","",COUNTIF(INDEX($B:$B,5):B1699,B1699))</f>
        <v/>
      </c>
      <c r="D1699" s="21"/>
      <c r="E1699" s="13" t="str">
        <f t="shared" si="157"/>
        <v/>
      </c>
      <c r="F1699" s="22" t="str">
        <f t="shared" si="158"/>
        <v/>
      </c>
      <c r="G1699" s="14"/>
      <c r="H1699" s="15" t="str">
        <f t="shared" si="159"/>
        <v/>
      </c>
      <c r="I1699" s="23" t="str">
        <f t="shared" si="160"/>
        <v/>
      </c>
      <c r="J1699" s="13" t="str">
        <f t="shared" si="161"/>
        <v/>
      </c>
      <c r="K1699" s="24" t="str">
        <f>IF(B1699="","",TRIM(IF(COUNTIF('Registru borderouri'!$B$5:$B$504,B1699)=0,"Borderou inexistent în registru. ","")&amp;IF(AND(D1699&lt;&gt;"",E1699=""),"Cod necunoscut. ","")&amp;IF(N(G1699)&lt;=0,"Lipsește cantitatea. ","")&amp;IF(AND(J1699&lt;&gt;"",COUNTIF('Registru borderouri'!$B$5:$B$504,B1699)&gt;0),IF(J1699&lt;&gt;INDEX('Registru borderouri'!$H$5:$H$504,MATCH(B1699,'Registru borderouri'!$B$5:$B$504,0)),"Produs de alt tip decât borderoul. ",""),"")))</f>
        <v/>
      </c>
    </row>
    <row r="1700" spans="1:11" x14ac:dyDescent="0.2">
      <c r="A1700" s="1" t="str">
        <f t="shared" si="156"/>
        <v/>
      </c>
      <c r="B1700" s="21"/>
      <c r="C1700" s="22" t="str">
        <f>IF(B1700="","",COUNTIF(INDEX($B:$B,5):B1700,B1700))</f>
        <v/>
      </c>
      <c r="D1700" s="21"/>
      <c r="E1700" s="13" t="str">
        <f t="shared" si="157"/>
        <v/>
      </c>
      <c r="F1700" s="22" t="str">
        <f t="shared" si="158"/>
        <v/>
      </c>
      <c r="G1700" s="14"/>
      <c r="H1700" s="15" t="str">
        <f t="shared" si="159"/>
        <v/>
      </c>
      <c r="I1700" s="23" t="str">
        <f t="shared" si="160"/>
        <v/>
      </c>
      <c r="J1700" s="13" t="str">
        <f t="shared" si="161"/>
        <v/>
      </c>
      <c r="K1700" s="24" t="str">
        <f>IF(B1700="","",TRIM(IF(COUNTIF('Registru borderouri'!$B$5:$B$504,B1700)=0,"Borderou inexistent în registru. ","")&amp;IF(AND(D1700&lt;&gt;"",E1700=""),"Cod necunoscut. ","")&amp;IF(N(G1700)&lt;=0,"Lipsește cantitatea. ","")&amp;IF(AND(J1700&lt;&gt;"",COUNTIF('Registru borderouri'!$B$5:$B$504,B1700)&gt;0),IF(J1700&lt;&gt;INDEX('Registru borderouri'!$H$5:$H$504,MATCH(B1700,'Registru borderouri'!$B$5:$B$504,0)),"Produs de alt tip decât borderoul. ",""),"")))</f>
        <v/>
      </c>
    </row>
    <row r="1701" spans="1:11" x14ac:dyDescent="0.2">
      <c r="A1701" s="1" t="str">
        <f t="shared" si="156"/>
        <v/>
      </c>
      <c r="B1701" s="21"/>
      <c r="C1701" s="22" t="str">
        <f>IF(B1701="","",COUNTIF(INDEX($B:$B,5):B1701,B1701))</f>
        <v/>
      </c>
      <c r="D1701" s="21"/>
      <c r="E1701" s="13" t="str">
        <f t="shared" si="157"/>
        <v/>
      </c>
      <c r="F1701" s="22" t="str">
        <f t="shared" si="158"/>
        <v/>
      </c>
      <c r="G1701" s="14"/>
      <c r="H1701" s="15" t="str">
        <f t="shared" si="159"/>
        <v/>
      </c>
      <c r="I1701" s="23" t="str">
        <f t="shared" si="160"/>
        <v/>
      </c>
      <c r="J1701" s="13" t="str">
        <f t="shared" si="161"/>
        <v/>
      </c>
      <c r="K1701" s="24" t="str">
        <f>IF(B1701="","",TRIM(IF(COUNTIF('Registru borderouri'!$B$5:$B$504,B1701)=0,"Borderou inexistent în registru. ","")&amp;IF(AND(D1701&lt;&gt;"",E1701=""),"Cod necunoscut. ","")&amp;IF(N(G1701)&lt;=0,"Lipsește cantitatea. ","")&amp;IF(AND(J1701&lt;&gt;"",COUNTIF('Registru borderouri'!$B$5:$B$504,B1701)&gt;0),IF(J1701&lt;&gt;INDEX('Registru borderouri'!$H$5:$H$504,MATCH(B1701,'Registru borderouri'!$B$5:$B$504,0)),"Produs de alt tip decât borderoul. ",""),"")))</f>
        <v/>
      </c>
    </row>
    <row r="1702" spans="1:11" x14ac:dyDescent="0.2">
      <c r="A1702" s="1" t="str">
        <f t="shared" si="156"/>
        <v/>
      </c>
      <c r="B1702" s="21"/>
      <c r="C1702" s="22" t="str">
        <f>IF(B1702="","",COUNTIF(INDEX($B:$B,5):B1702,B1702))</f>
        <v/>
      </c>
      <c r="D1702" s="21"/>
      <c r="E1702" s="13" t="str">
        <f t="shared" si="157"/>
        <v/>
      </c>
      <c r="F1702" s="22" t="str">
        <f t="shared" si="158"/>
        <v/>
      </c>
      <c r="G1702" s="14"/>
      <c r="H1702" s="15" t="str">
        <f t="shared" si="159"/>
        <v/>
      </c>
      <c r="I1702" s="23" t="str">
        <f t="shared" si="160"/>
        <v/>
      </c>
      <c r="J1702" s="13" t="str">
        <f t="shared" si="161"/>
        <v/>
      </c>
      <c r="K1702" s="24" t="str">
        <f>IF(B1702="","",TRIM(IF(COUNTIF('Registru borderouri'!$B$5:$B$504,B1702)=0,"Borderou inexistent în registru. ","")&amp;IF(AND(D1702&lt;&gt;"",E1702=""),"Cod necunoscut. ","")&amp;IF(N(G1702)&lt;=0,"Lipsește cantitatea. ","")&amp;IF(AND(J1702&lt;&gt;"",COUNTIF('Registru borderouri'!$B$5:$B$504,B1702)&gt;0),IF(J1702&lt;&gt;INDEX('Registru borderouri'!$H$5:$H$504,MATCH(B1702,'Registru borderouri'!$B$5:$B$504,0)),"Produs de alt tip decât borderoul. ",""),"")))</f>
        <v/>
      </c>
    </row>
    <row r="1703" spans="1:11" x14ac:dyDescent="0.2">
      <c r="A1703" s="1" t="str">
        <f t="shared" si="156"/>
        <v/>
      </c>
      <c r="B1703" s="21"/>
      <c r="C1703" s="22" t="str">
        <f>IF(B1703="","",COUNTIF(INDEX($B:$B,5):B1703,B1703))</f>
        <v/>
      </c>
      <c r="D1703" s="21"/>
      <c r="E1703" s="13" t="str">
        <f t="shared" si="157"/>
        <v/>
      </c>
      <c r="F1703" s="22" t="str">
        <f t="shared" si="158"/>
        <v/>
      </c>
      <c r="G1703" s="14"/>
      <c r="H1703" s="15" t="str">
        <f t="shared" si="159"/>
        <v/>
      </c>
      <c r="I1703" s="23" t="str">
        <f t="shared" si="160"/>
        <v/>
      </c>
      <c r="J1703" s="13" t="str">
        <f t="shared" si="161"/>
        <v/>
      </c>
      <c r="K1703" s="24" t="str">
        <f>IF(B1703="","",TRIM(IF(COUNTIF('Registru borderouri'!$B$5:$B$504,B1703)=0,"Borderou inexistent în registru. ","")&amp;IF(AND(D1703&lt;&gt;"",E1703=""),"Cod necunoscut. ","")&amp;IF(N(G1703)&lt;=0,"Lipsește cantitatea. ","")&amp;IF(AND(J1703&lt;&gt;"",COUNTIF('Registru borderouri'!$B$5:$B$504,B1703)&gt;0),IF(J1703&lt;&gt;INDEX('Registru borderouri'!$H$5:$H$504,MATCH(B1703,'Registru borderouri'!$B$5:$B$504,0)),"Produs de alt tip decât borderoul. ",""),"")))</f>
        <v/>
      </c>
    </row>
    <row r="1704" spans="1:11" x14ac:dyDescent="0.2">
      <c r="A1704" s="1" t="str">
        <f t="shared" si="156"/>
        <v/>
      </c>
      <c r="B1704" s="21"/>
      <c r="C1704" s="22" t="str">
        <f>IF(B1704="","",COUNTIF(INDEX($B:$B,5):B1704,B1704))</f>
        <v/>
      </c>
      <c r="D1704" s="21"/>
      <c r="E1704" s="13" t="str">
        <f t="shared" si="157"/>
        <v/>
      </c>
      <c r="F1704" s="22" t="str">
        <f t="shared" si="158"/>
        <v/>
      </c>
      <c r="G1704" s="14"/>
      <c r="H1704" s="15" t="str">
        <f t="shared" si="159"/>
        <v/>
      </c>
      <c r="I1704" s="23" t="str">
        <f t="shared" si="160"/>
        <v/>
      </c>
      <c r="J1704" s="13" t="str">
        <f t="shared" si="161"/>
        <v/>
      </c>
      <c r="K1704" s="24" t="str">
        <f>IF(B1704="","",TRIM(IF(COUNTIF('Registru borderouri'!$B$5:$B$504,B1704)=0,"Borderou inexistent în registru. ","")&amp;IF(AND(D1704&lt;&gt;"",E1704=""),"Cod necunoscut. ","")&amp;IF(N(G1704)&lt;=0,"Lipsește cantitatea. ","")&amp;IF(AND(J1704&lt;&gt;"",COUNTIF('Registru borderouri'!$B$5:$B$504,B1704)&gt;0),IF(J1704&lt;&gt;INDEX('Registru borderouri'!$H$5:$H$504,MATCH(B1704,'Registru borderouri'!$B$5:$B$504,0)),"Produs de alt tip decât borderoul. ",""),"")))</f>
        <v/>
      </c>
    </row>
    <row r="1705" spans="1:11" x14ac:dyDescent="0.2">
      <c r="A1705" s="1" t="str">
        <f t="shared" si="156"/>
        <v/>
      </c>
      <c r="B1705" s="21"/>
      <c r="C1705" s="22" t="str">
        <f>IF(B1705="","",COUNTIF(INDEX($B:$B,5):B1705,B1705))</f>
        <v/>
      </c>
      <c r="D1705" s="21"/>
      <c r="E1705" s="13" t="str">
        <f t="shared" si="157"/>
        <v/>
      </c>
      <c r="F1705" s="22" t="str">
        <f t="shared" si="158"/>
        <v/>
      </c>
      <c r="G1705" s="14"/>
      <c r="H1705" s="15" t="str">
        <f t="shared" si="159"/>
        <v/>
      </c>
      <c r="I1705" s="23" t="str">
        <f t="shared" si="160"/>
        <v/>
      </c>
      <c r="J1705" s="13" t="str">
        <f t="shared" si="161"/>
        <v/>
      </c>
      <c r="K1705" s="24" t="str">
        <f>IF(B1705="","",TRIM(IF(COUNTIF('Registru borderouri'!$B$5:$B$504,B1705)=0,"Borderou inexistent în registru. ","")&amp;IF(AND(D1705&lt;&gt;"",E1705=""),"Cod necunoscut. ","")&amp;IF(N(G1705)&lt;=0,"Lipsește cantitatea. ","")&amp;IF(AND(J1705&lt;&gt;"",COUNTIF('Registru borderouri'!$B$5:$B$504,B1705)&gt;0),IF(J1705&lt;&gt;INDEX('Registru borderouri'!$H$5:$H$504,MATCH(B1705,'Registru borderouri'!$B$5:$B$504,0)),"Produs de alt tip decât borderoul. ",""),"")))</f>
        <v/>
      </c>
    </row>
    <row r="1706" spans="1:11" x14ac:dyDescent="0.2">
      <c r="A1706" s="1" t="str">
        <f t="shared" si="156"/>
        <v/>
      </c>
      <c r="B1706" s="21"/>
      <c r="C1706" s="22" t="str">
        <f>IF(B1706="","",COUNTIF(INDEX($B:$B,5):B1706,B1706))</f>
        <v/>
      </c>
      <c r="D1706" s="21"/>
      <c r="E1706" s="13" t="str">
        <f t="shared" si="157"/>
        <v/>
      </c>
      <c r="F1706" s="22" t="str">
        <f t="shared" si="158"/>
        <v/>
      </c>
      <c r="G1706" s="14"/>
      <c r="H1706" s="15" t="str">
        <f t="shared" si="159"/>
        <v/>
      </c>
      <c r="I1706" s="23" t="str">
        <f t="shared" si="160"/>
        <v/>
      </c>
      <c r="J1706" s="13" t="str">
        <f t="shared" si="161"/>
        <v/>
      </c>
      <c r="K1706" s="24" t="str">
        <f>IF(B1706="","",TRIM(IF(COUNTIF('Registru borderouri'!$B$5:$B$504,B1706)=0,"Borderou inexistent în registru. ","")&amp;IF(AND(D1706&lt;&gt;"",E1706=""),"Cod necunoscut. ","")&amp;IF(N(G1706)&lt;=0,"Lipsește cantitatea. ","")&amp;IF(AND(J1706&lt;&gt;"",COUNTIF('Registru borderouri'!$B$5:$B$504,B1706)&gt;0),IF(J1706&lt;&gt;INDEX('Registru borderouri'!$H$5:$H$504,MATCH(B1706,'Registru borderouri'!$B$5:$B$504,0)),"Produs de alt tip decât borderoul. ",""),"")))</f>
        <v/>
      </c>
    </row>
    <row r="1707" spans="1:11" x14ac:dyDescent="0.2">
      <c r="A1707" s="1" t="str">
        <f t="shared" si="156"/>
        <v/>
      </c>
      <c r="B1707" s="21"/>
      <c r="C1707" s="22" t="str">
        <f>IF(B1707="","",COUNTIF(INDEX($B:$B,5):B1707,B1707))</f>
        <v/>
      </c>
      <c r="D1707" s="21"/>
      <c r="E1707" s="13" t="str">
        <f t="shared" si="157"/>
        <v/>
      </c>
      <c r="F1707" s="22" t="str">
        <f t="shared" si="158"/>
        <v/>
      </c>
      <c r="G1707" s="14"/>
      <c r="H1707" s="15" t="str">
        <f t="shared" si="159"/>
        <v/>
      </c>
      <c r="I1707" s="23" t="str">
        <f t="shared" si="160"/>
        <v/>
      </c>
      <c r="J1707" s="13" t="str">
        <f t="shared" si="161"/>
        <v/>
      </c>
      <c r="K1707" s="24" t="str">
        <f>IF(B1707="","",TRIM(IF(COUNTIF('Registru borderouri'!$B$5:$B$504,B1707)=0,"Borderou inexistent în registru. ","")&amp;IF(AND(D1707&lt;&gt;"",E1707=""),"Cod necunoscut. ","")&amp;IF(N(G1707)&lt;=0,"Lipsește cantitatea. ","")&amp;IF(AND(J1707&lt;&gt;"",COUNTIF('Registru borderouri'!$B$5:$B$504,B1707)&gt;0),IF(J1707&lt;&gt;INDEX('Registru borderouri'!$H$5:$H$504,MATCH(B1707,'Registru borderouri'!$B$5:$B$504,0)),"Produs de alt tip decât borderoul. ",""),"")))</f>
        <v/>
      </c>
    </row>
    <row r="1708" spans="1:11" x14ac:dyDescent="0.2">
      <c r="A1708" s="1" t="str">
        <f t="shared" si="156"/>
        <v/>
      </c>
      <c r="B1708" s="21"/>
      <c r="C1708" s="22" t="str">
        <f>IF(B1708="","",COUNTIF(INDEX($B:$B,5):B1708,B1708))</f>
        <v/>
      </c>
      <c r="D1708" s="21"/>
      <c r="E1708" s="13" t="str">
        <f t="shared" si="157"/>
        <v/>
      </c>
      <c r="F1708" s="22" t="str">
        <f t="shared" si="158"/>
        <v/>
      </c>
      <c r="G1708" s="14"/>
      <c r="H1708" s="15" t="str">
        <f t="shared" si="159"/>
        <v/>
      </c>
      <c r="I1708" s="23" t="str">
        <f t="shared" si="160"/>
        <v/>
      </c>
      <c r="J1708" s="13" t="str">
        <f t="shared" si="161"/>
        <v/>
      </c>
      <c r="K1708" s="24" t="str">
        <f>IF(B1708="","",TRIM(IF(COUNTIF('Registru borderouri'!$B$5:$B$504,B1708)=0,"Borderou inexistent în registru. ","")&amp;IF(AND(D1708&lt;&gt;"",E1708=""),"Cod necunoscut. ","")&amp;IF(N(G1708)&lt;=0,"Lipsește cantitatea. ","")&amp;IF(AND(J1708&lt;&gt;"",COUNTIF('Registru borderouri'!$B$5:$B$504,B1708)&gt;0),IF(J1708&lt;&gt;INDEX('Registru borderouri'!$H$5:$H$504,MATCH(B1708,'Registru borderouri'!$B$5:$B$504,0)),"Produs de alt tip decât borderoul. ",""),"")))</f>
        <v/>
      </c>
    </row>
    <row r="1709" spans="1:11" x14ac:dyDescent="0.2">
      <c r="A1709" s="1" t="str">
        <f t="shared" si="156"/>
        <v/>
      </c>
      <c r="B1709" s="21"/>
      <c r="C1709" s="22" t="str">
        <f>IF(B1709="","",COUNTIF(INDEX($B:$B,5):B1709,B1709))</f>
        <v/>
      </c>
      <c r="D1709" s="21"/>
      <c r="E1709" s="13" t="str">
        <f t="shared" si="157"/>
        <v/>
      </c>
      <c r="F1709" s="22" t="str">
        <f t="shared" si="158"/>
        <v/>
      </c>
      <c r="G1709" s="14"/>
      <c r="H1709" s="15" t="str">
        <f t="shared" si="159"/>
        <v/>
      </c>
      <c r="I1709" s="23" t="str">
        <f t="shared" si="160"/>
        <v/>
      </c>
      <c r="J1709" s="13" t="str">
        <f t="shared" si="161"/>
        <v/>
      </c>
      <c r="K1709" s="24" t="str">
        <f>IF(B1709="","",TRIM(IF(COUNTIF('Registru borderouri'!$B$5:$B$504,B1709)=0,"Borderou inexistent în registru. ","")&amp;IF(AND(D1709&lt;&gt;"",E1709=""),"Cod necunoscut. ","")&amp;IF(N(G1709)&lt;=0,"Lipsește cantitatea. ","")&amp;IF(AND(J1709&lt;&gt;"",COUNTIF('Registru borderouri'!$B$5:$B$504,B1709)&gt;0),IF(J1709&lt;&gt;INDEX('Registru borderouri'!$H$5:$H$504,MATCH(B1709,'Registru borderouri'!$B$5:$B$504,0)),"Produs de alt tip decât borderoul. ",""),"")))</f>
        <v/>
      </c>
    </row>
    <row r="1710" spans="1:11" x14ac:dyDescent="0.2">
      <c r="A1710" s="1" t="str">
        <f t="shared" si="156"/>
        <v/>
      </c>
      <c r="B1710" s="21"/>
      <c r="C1710" s="22" t="str">
        <f>IF(B1710="","",COUNTIF(INDEX($B:$B,5):B1710,B1710))</f>
        <v/>
      </c>
      <c r="D1710" s="21"/>
      <c r="E1710" s="13" t="str">
        <f t="shared" si="157"/>
        <v/>
      </c>
      <c r="F1710" s="22" t="str">
        <f t="shared" si="158"/>
        <v/>
      </c>
      <c r="G1710" s="14"/>
      <c r="H1710" s="15" t="str">
        <f t="shared" si="159"/>
        <v/>
      </c>
      <c r="I1710" s="23" t="str">
        <f t="shared" si="160"/>
        <v/>
      </c>
      <c r="J1710" s="13" t="str">
        <f t="shared" si="161"/>
        <v/>
      </c>
      <c r="K1710" s="24" t="str">
        <f>IF(B1710="","",TRIM(IF(COUNTIF('Registru borderouri'!$B$5:$B$504,B1710)=0,"Borderou inexistent în registru. ","")&amp;IF(AND(D1710&lt;&gt;"",E1710=""),"Cod necunoscut. ","")&amp;IF(N(G1710)&lt;=0,"Lipsește cantitatea. ","")&amp;IF(AND(J1710&lt;&gt;"",COUNTIF('Registru borderouri'!$B$5:$B$504,B1710)&gt;0),IF(J1710&lt;&gt;INDEX('Registru borderouri'!$H$5:$H$504,MATCH(B1710,'Registru borderouri'!$B$5:$B$504,0)),"Produs de alt tip decât borderoul. ",""),"")))</f>
        <v/>
      </c>
    </row>
    <row r="1711" spans="1:11" x14ac:dyDescent="0.2">
      <c r="A1711" s="1" t="str">
        <f t="shared" si="156"/>
        <v/>
      </c>
      <c r="B1711" s="21"/>
      <c r="C1711" s="22" t="str">
        <f>IF(B1711="","",COUNTIF(INDEX($B:$B,5):B1711,B1711))</f>
        <v/>
      </c>
      <c r="D1711" s="21"/>
      <c r="E1711" s="13" t="str">
        <f t="shared" si="157"/>
        <v/>
      </c>
      <c r="F1711" s="22" t="str">
        <f t="shared" si="158"/>
        <v/>
      </c>
      <c r="G1711" s="14"/>
      <c r="H1711" s="15" t="str">
        <f t="shared" si="159"/>
        <v/>
      </c>
      <c r="I1711" s="23" t="str">
        <f t="shared" si="160"/>
        <v/>
      </c>
      <c r="J1711" s="13" t="str">
        <f t="shared" si="161"/>
        <v/>
      </c>
      <c r="K1711" s="24" t="str">
        <f>IF(B1711="","",TRIM(IF(COUNTIF('Registru borderouri'!$B$5:$B$504,B1711)=0,"Borderou inexistent în registru. ","")&amp;IF(AND(D1711&lt;&gt;"",E1711=""),"Cod necunoscut. ","")&amp;IF(N(G1711)&lt;=0,"Lipsește cantitatea. ","")&amp;IF(AND(J1711&lt;&gt;"",COUNTIF('Registru borderouri'!$B$5:$B$504,B1711)&gt;0),IF(J1711&lt;&gt;INDEX('Registru borderouri'!$H$5:$H$504,MATCH(B1711,'Registru borderouri'!$B$5:$B$504,0)),"Produs de alt tip decât borderoul. ",""),"")))</f>
        <v/>
      </c>
    </row>
    <row r="1712" spans="1:11" x14ac:dyDescent="0.2">
      <c r="A1712" s="1" t="str">
        <f t="shared" si="156"/>
        <v/>
      </c>
      <c r="B1712" s="21"/>
      <c r="C1712" s="22" t="str">
        <f>IF(B1712="","",COUNTIF(INDEX($B:$B,5):B1712,B1712))</f>
        <v/>
      </c>
      <c r="D1712" s="21"/>
      <c r="E1712" s="13" t="str">
        <f t="shared" si="157"/>
        <v/>
      </c>
      <c r="F1712" s="22" t="str">
        <f t="shared" si="158"/>
        <v/>
      </c>
      <c r="G1712" s="14"/>
      <c r="H1712" s="15" t="str">
        <f t="shared" si="159"/>
        <v/>
      </c>
      <c r="I1712" s="23" t="str">
        <f t="shared" si="160"/>
        <v/>
      </c>
      <c r="J1712" s="13" t="str">
        <f t="shared" si="161"/>
        <v/>
      </c>
      <c r="K1712" s="24" t="str">
        <f>IF(B1712="","",TRIM(IF(COUNTIF('Registru borderouri'!$B$5:$B$504,B1712)=0,"Borderou inexistent în registru. ","")&amp;IF(AND(D1712&lt;&gt;"",E1712=""),"Cod necunoscut. ","")&amp;IF(N(G1712)&lt;=0,"Lipsește cantitatea. ","")&amp;IF(AND(J1712&lt;&gt;"",COUNTIF('Registru borderouri'!$B$5:$B$504,B1712)&gt;0),IF(J1712&lt;&gt;INDEX('Registru borderouri'!$H$5:$H$504,MATCH(B1712,'Registru borderouri'!$B$5:$B$504,0)),"Produs de alt tip decât borderoul. ",""),"")))</f>
        <v/>
      </c>
    </row>
    <row r="1713" spans="1:11" x14ac:dyDescent="0.2">
      <c r="A1713" s="1" t="str">
        <f t="shared" si="156"/>
        <v/>
      </c>
      <c r="B1713" s="21"/>
      <c r="C1713" s="22" t="str">
        <f>IF(B1713="","",COUNTIF(INDEX($B:$B,5):B1713,B1713))</f>
        <v/>
      </c>
      <c r="D1713" s="21"/>
      <c r="E1713" s="13" t="str">
        <f t="shared" si="157"/>
        <v/>
      </c>
      <c r="F1713" s="22" t="str">
        <f t="shared" si="158"/>
        <v/>
      </c>
      <c r="G1713" s="14"/>
      <c r="H1713" s="15" t="str">
        <f t="shared" si="159"/>
        <v/>
      </c>
      <c r="I1713" s="23" t="str">
        <f t="shared" si="160"/>
        <v/>
      </c>
      <c r="J1713" s="13" t="str">
        <f t="shared" si="161"/>
        <v/>
      </c>
      <c r="K1713" s="24" t="str">
        <f>IF(B1713="","",TRIM(IF(COUNTIF('Registru borderouri'!$B$5:$B$504,B1713)=0,"Borderou inexistent în registru. ","")&amp;IF(AND(D1713&lt;&gt;"",E1713=""),"Cod necunoscut. ","")&amp;IF(N(G1713)&lt;=0,"Lipsește cantitatea. ","")&amp;IF(AND(J1713&lt;&gt;"",COUNTIF('Registru borderouri'!$B$5:$B$504,B1713)&gt;0),IF(J1713&lt;&gt;INDEX('Registru borderouri'!$H$5:$H$504,MATCH(B1713,'Registru borderouri'!$B$5:$B$504,0)),"Produs de alt tip decât borderoul. ",""),"")))</f>
        <v/>
      </c>
    </row>
    <row r="1714" spans="1:11" x14ac:dyDescent="0.2">
      <c r="A1714" s="1" t="str">
        <f t="shared" si="156"/>
        <v/>
      </c>
      <c r="B1714" s="21"/>
      <c r="C1714" s="22" t="str">
        <f>IF(B1714="","",COUNTIF(INDEX($B:$B,5):B1714,B1714))</f>
        <v/>
      </c>
      <c r="D1714" s="21"/>
      <c r="E1714" s="13" t="str">
        <f t="shared" si="157"/>
        <v/>
      </c>
      <c r="F1714" s="22" t="str">
        <f t="shared" si="158"/>
        <v/>
      </c>
      <c r="G1714" s="14"/>
      <c r="H1714" s="15" t="str">
        <f t="shared" si="159"/>
        <v/>
      </c>
      <c r="I1714" s="23" t="str">
        <f t="shared" si="160"/>
        <v/>
      </c>
      <c r="J1714" s="13" t="str">
        <f t="shared" si="161"/>
        <v/>
      </c>
      <c r="K1714" s="24" t="str">
        <f>IF(B1714="","",TRIM(IF(COUNTIF('Registru borderouri'!$B$5:$B$504,B1714)=0,"Borderou inexistent în registru. ","")&amp;IF(AND(D1714&lt;&gt;"",E1714=""),"Cod necunoscut. ","")&amp;IF(N(G1714)&lt;=0,"Lipsește cantitatea. ","")&amp;IF(AND(J1714&lt;&gt;"",COUNTIF('Registru borderouri'!$B$5:$B$504,B1714)&gt;0),IF(J1714&lt;&gt;INDEX('Registru borderouri'!$H$5:$H$504,MATCH(B1714,'Registru borderouri'!$B$5:$B$504,0)),"Produs de alt tip decât borderoul. ",""),"")))</f>
        <v/>
      </c>
    </row>
    <row r="1715" spans="1:11" x14ac:dyDescent="0.2">
      <c r="A1715" s="1" t="str">
        <f t="shared" si="156"/>
        <v/>
      </c>
      <c r="B1715" s="21"/>
      <c r="C1715" s="22" t="str">
        <f>IF(B1715="","",COUNTIF(INDEX($B:$B,5):B1715,B1715))</f>
        <v/>
      </c>
      <c r="D1715" s="21"/>
      <c r="E1715" s="13" t="str">
        <f t="shared" si="157"/>
        <v/>
      </c>
      <c r="F1715" s="22" t="str">
        <f t="shared" si="158"/>
        <v/>
      </c>
      <c r="G1715" s="14"/>
      <c r="H1715" s="15" t="str">
        <f t="shared" si="159"/>
        <v/>
      </c>
      <c r="I1715" s="23" t="str">
        <f t="shared" si="160"/>
        <v/>
      </c>
      <c r="J1715" s="13" t="str">
        <f t="shared" si="161"/>
        <v/>
      </c>
      <c r="K1715" s="24" t="str">
        <f>IF(B1715="","",TRIM(IF(COUNTIF('Registru borderouri'!$B$5:$B$504,B1715)=0,"Borderou inexistent în registru. ","")&amp;IF(AND(D1715&lt;&gt;"",E1715=""),"Cod necunoscut. ","")&amp;IF(N(G1715)&lt;=0,"Lipsește cantitatea. ","")&amp;IF(AND(J1715&lt;&gt;"",COUNTIF('Registru borderouri'!$B$5:$B$504,B1715)&gt;0),IF(J1715&lt;&gt;INDEX('Registru borderouri'!$H$5:$H$504,MATCH(B1715,'Registru borderouri'!$B$5:$B$504,0)),"Produs de alt tip decât borderoul. ",""),"")))</f>
        <v/>
      </c>
    </row>
    <row r="1716" spans="1:11" x14ac:dyDescent="0.2">
      <c r="A1716" s="1" t="str">
        <f t="shared" si="156"/>
        <v/>
      </c>
      <c r="B1716" s="21"/>
      <c r="C1716" s="22" t="str">
        <f>IF(B1716="","",COUNTIF(INDEX($B:$B,5):B1716,B1716))</f>
        <v/>
      </c>
      <c r="D1716" s="21"/>
      <c r="E1716" s="13" t="str">
        <f t="shared" si="157"/>
        <v/>
      </c>
      <c r="F1716" s="22" t="str">
        <f t="shared" si="158"/>
        <v/>
      </c>
      <c r="G1716" s="14"/>
      <c r="H1716" s="15" t="str">
        <f t="shared" si="159"/>
        <v/>
      </c>
      <c r="I1716" s="23" t="str">
        <f t="shared" si="160"/>
        <v/>
      </c>
      <c r="J1716" s="13" t="str">
        <f t="shared" si="161"/>
        <v/>
      </c>
      <c r="K1716" s="24" t="str">
        <f>IF(B1716="","",TRIM(IF(COUNTIF('Registru borderouri'!$B$5:$B$504,B1716)=0,"Borderou inexistent în registru. ","")&amp;IF(AND(D1716&lt;&gt;"",E1716=""),"Cod necunoscut. ","")&amp;IF(N(G1716)&lt;=0,"Lipsește cantitatea. ","")&amp;IF(AND(J1716&lt;&gt;"",COUNTIF('Registru borderouri'!$B$5:$B$504,B1716)&gt;0),IF(J1716&lt;&gt;INDEX('Registru borderouri'!$H$5:$H$504,MATCH(B1716,'Registru borderouri'!$B$5:$B$504,0)),"Produs de alt tip decât borderoul. ",""),"")))</f>
        <v/>
      </c>
    </row>
    <row r="1717" spans="1:11" x14ac:dyDescent="0.2">
      <c r="A1717" s="1" t="str">
        <f t="shared" si="156"/>
        <v/>
      </c>
      <c r="B1717" s="21"/>
      <c r="C1717" s="22" t="str">
        <f>IF(B1717="","",COUNTIF(INDEX($B:$B,5):B1717,B1717))</f>
        <v/>
      </c>
      <c r="D1717" s="21"/>
      <c r="E1717" s="13" t="str">
        <f t="shared" si="157"/>
        <v/>
      </c>
      <c r="F1717" s="22" t="str">
        <f t="shared" si="158"/>
        <v/>
      </c>
      <c r="G1717" s="14"/>
      <c r="H1717" s="15" t="str">
        <f t="shared" si="159"/>
        <v/>
      </c>
      <c r="I1717" s="23" t="str">
        <f t="shared" si="160"/>
        <v/>
      </c>
      <c r="J1717" s="13" t="str">
        <f t="shared" si="161"/>
        <v/>
      </c>
      <c r="K1717" s="24" t="str">
        <f>IF(B1717="","",TRIM(IF(COUNTIF('Registru borderouri'!$B$5:$B$504,B1717)=0,"Borderou inexistent în registru. ","")&amp;IF(AND(D1717&lt;&gt;"",E1717=""),"Cod necunoscut. ","")&amp;IF(N(G1717)&lt;=0,"Lipsește cantitatea. ","")&amp;IF(AND(J1717&lt;&gt;"",COUNTIF('Registru borderouri'!$B$5:$B$504,B1717)&gt;0),IF(J1717&lt;&gt;INDEX('Registru borderouri'!$H$5:$H$504,MATCH(B1717,'Registru borderouri'!$B$5:$B$504,0)),"Produs de alt tip decât borderoul. ",""),"")))</f>
        <v/>
      </c>
    </row>
    <row r="1718" spans="1:11" x14ac:dyDescent="0.2">
      <c r="A1718" s="1" t="str">
        <f t="shared" si="156"/>
        <v/>
      </c>
      <c r="B1718" s="21"/>
      <c r="C1718" s="22" t="str">
        <f>IF(B1718="","",COUNTIF(INDEX($B:$B,5):B1718,B1718))</f>
        <v/>
      </c>
      <c r="D1718" s="21"/>
      <c r="E1718" s="13" t="str">
        <f t="shared" si="157"/>
        <v/>
      </c>
      <c r="F1718" s="22" t="str">
        <f t="shared" si="158"/>
        <v/>
      </c>
      <c r="G1718" s="14"/>
      <c r="H1718" s="15" t="str">
        <f t="shared" si="159"/>
        <v/>
      </c>
      <c r="I1718" s="23" t="str">
        <f t="shared" si="160"/>
        <v/>
      </c>
      <c r="J1718" s="13" t="str">
        <f t="shared" si="161"/>
        <v/>
      </c>
      <c r="K1718" s="24" t="str">
        <f>IF(B1718="","",TRIM(IF(COUNTIF('Registru borderouri'!$B$5:$B$504,B1718)=0,"Borderou inexistent în registru. ","")&amp;IF(AND(D1718&lt;&gt;"",E1718=""),"Cod necunoscut. ","")&amp;IF(N(G1718)&lt;=0,"Lipsește cantitatea. ","")&amp;IF(AND(J1718&lt;&gt;"",COUNTIF('Registru borderouri'!$B$5:$B$504,B1718)&gt;0),IF(J1718&lt;&gt;INDEX('Registru borderouri'!$H$5:$H$504,MATCH(B1718,'Registru borderouri'!$B$5:$B$504,0)),"Produs de alt tip decât borderoul. ",""),"")))</f>
        <v/>
      </c>
    </row>
    <row r="1719" spans="1:11" x14ac:dyDescent="0.2">
      <c r="A1719" s="1" t="str">
        <f t="shared" si="156"/>
        <v/>
      </c>
      <c r="B1719" s="21"/>
      <c r="C1719" s="22" t="str">
        <f>IF(B1719="","",COUNTIF(INDEX($B:$B,5):B1719,B1719))</f>
        <v/>
      </c>
      <c r="D1719" s="21"/>
      <c r="E1719" s="13" t="str">
        <f t="shared" si="157"/>
        <v/>
      </c>
      <c r="F1719" s="22" t="str">
        <f t="shared" si="158"/>
        <v/>
      </c>
      <c r="G1719" s="14"/>
      <c r="H1719" s="15" t="str">
        <f t="shared" si="159"/>
        <v/>
      </c>
      <c r="I1719" s="23" t="str">
        <f t="shared" si="160"/>
        <v/>
      </c>
      <c r="J1719" s="13" t="str">
        <f t="shared" si="161"/>
        <v/>
      </c>
      <c r="K1719" s="24" t="str">
        <f>IF(B1719="","",TRIM(IF(COUNTIF('Registru borderouri'!$B$5:$B$504,B1719)=0,"Borderou inexistent în registru. ","")&amp;IF(AND(D1719&lt;&gt;"",E1719=""),"Cod necunoscut. ","")&amp;IF(N(G1719)&lt;=0,"Lipsește cantitatea. ","")&amp;IF(AND(J1719&lt;&gt;"",COUNTIF('Registru borderouri'!$B$5:$B$504,B1719)&gt;0),IF(J1719&lt;&gt;INDEX('Registru borderouri'!$H$5:$H$504,MATCH(B1719,'Registru borderouri'!$B$5:$B$504,0)),"Produs de alt tip decât borderoul. ",""),"")))</f>
        <v/>
      </c>
    </row>
    <row r="1720" spans="1:11" x14ac:dyDescent="0.2">
      <c r="A1720" s="1" t="str">
        <f t="shared" si="156"/>
        <v/>
      </c>
      <c r="B1720" s="21"/>
      <c r="C1720" s="22" t="str">
        <f>IF(B1720="","",COUNTIF(INDEX($B:$B,5):B1720,B1720))</f>
        <v/>
      </c>
      <c r="D1720" s="21"/>
      <c r="E1720" s="13" t="str">
        <f t="shared" si="157"/>
        <v/>
      </c>
      <c r="F1720" s="22" t="str">
        <f t="shared" si="158"/>
        <v/>
      </c>
      <c r="G1720" s="14"/>
      <c r="H1720" s="15" t="str">
        <f t="shared" si="159"/>
        <v/>
      </c>
      <c r="I1720" s="23" t="str">
        <f t="shared" si="160"/>
        <v/>
      </c>
      <c r="J1720" s="13" t="str">
        <f t="shared" si="161"/>
        <v/>
      </c>
      <c r="K1720" s="24" t="str">
        <f>IF(B1720="","",TRIM(IF(COUNTIF('Registru borderouri'!$B$5:$B$504,B1720)=0,"Borderou inexistent în registru. ","")&amp;IF(AND(D1720&lt;&gt;"",E1720=""),"Cod necunoscut. ","")&amp;IF(N(G1720)&lt;=0,"Lipsește cantitatea. ","")&amp;IF(AND(J1720&lt;&gt;"",COUNTIF('Registru borderouri'!$B$5:$B$504,B1720)&gt;0),IF(J1720&lt;&gt;INDEX('Registru borderouri'!$H$5:$H$504,MATCH(B1720,'Registru borderouri'!$B$5:$B$504,0)),"Produs de alt tip decât borderoul. ",""),"")))</f>
        <v/>
      </c>
    </row>
    <row r="1721" spans="1:11" x14ac:dyDescent="0.2">
      <c r="A1721" s="1" t="str">
        <f t="shared" si="156"/>
        <v/>
      </c>
      <c r="B1721" s="21"/>
      <c r="C1721" s="22" t="str">
        <f>IF(B1721="","",COUNTIF(INDEX($B:$B,5):B1721,B1721))</f>
        <v/>
      </c>
      <c r="D1721" s="21"/>
      <c r="E1721" s="13" t="str">
        <f t="shared" si="157"/>
        <v/>
      </c>
      <c r="F1721" s="22" t="str">
        <f t="shared" si="158"/>
        <v/>
      </c>
      <c r="G1721" s="14"/>
      <c r="H1721" s="15" t="str">
        <f t="shared" si="159"/>
        <v/>
      </c>
      <c r="I1721" s="23" t="str">
        <f t="shared" si="160"/>
        <v/>
      </c>
      <c r="J1721" s="13" t="str">
        <f t="shared" si="161"/>
        <v/>
      </c>
      <c r="K1721" s="24" t="str">
        <f>IF(B1721="","",TRIM(IF(COUNTIF('Registru borderouri'!$B$5:$B$504,B1721)=0,"Borderou inexistent în registru. ","")&amp;IF(AND(D1721&lt;&gt;"",E1721=""),"Cod necunoscut. ","")&amp;IF(N(G1721)&lt;=0,"Lipsește cantitatea. ","")&amp;IF(AND(J1721&lt;&gt;"",COUNTIF('Registru borderouri'!$B$5:$B$504,B1721)&gt;0),IF(J1721&lt;&gt;INDEX('Registru borderouri'!$H$5:$H$504,MATCH(B1721,'Registru borderouri'!$B$5:$B$504,0)),"Produs de alt tip decât borderoul. ",""),"")))</f>
        <v/>
      </c>
    </row>
    <row r="1722" spans="1:11" x14ac:dyDescent="0.2">
      <c r="A1722" s="1" t="str">
        <f t="shared" si="156"/>
        <v/>
      </c>
      <c r="B1722" s="21"/>
      <c r="C1722" s="22" t="str">
        <f>IF(B1722="","",COUNTIF(INDEX($B:$B,5):B1722,B1722))</f>
        <v/>
      </c>
      <c r="D1722" s="21"/>
      <c r="E1722" s="13" t="str">
        <f t="shared" si="157"/>
        <v/>
      </c>
      <c r="F1722" s="22" t="str">
        <f t="shared" si="158"/>
        <v/>
      </c>
      <c r="G1722" s="14"/>
      <c r="H1722" s="15" t="str">
        <f t="shared" si="159"/>
        <v/>
      </c>
      <c r="I1722" s="23" t="str">
        <f t="shared" si="160"/>
        <v/>
      </c>
      <c r="J1722" s="13" t="str">
        <f t="shared" si="161"/>
        <v/>
      </c>
      <c r="K1722" s="24" t="str">
        <f>IF(B1722="","",TRIM(IF(COUNTIF('Registru borderouri'!$B$5:$B$504,B1722)=0,"Borderou inexistent în registru. ","")&amp;IF(AND(D1722&lt;&gt;"",E1722=""),"Cod necunoscut. ","")&amp;IF(N(G1722)&lt;=0,"Lipsește cantitatea. ","")&amp;IF(AND(J1722&lt;&gt;"",COUNTIF('Registru borderouri'!$B$5:$B$504,B1722)&gt;0),IF(J1722&lt;&gt;INDEX('Registru borderouri'!$H$5:$H$504,MATCH(B1722,'Registru borderouri'!$B$5:$B$504,0)),"Produs de alt tip decât borderoul. ",""),"")))</f>
        <v/>
      </c>
    </row>
    <row r="1723" spans="1:11" x14ac:dyDescent="0.2">
      <c r="A1723" s="1" t="str">
        <f t="shared" si="156"/>
        <v/>
      </c>
      <c r="B1723" s="21"/>
      <c r="C1723" s="22" t="str">
        <f>IF(B1723="","",COUNTIF(INDEX($B:$B,5):B1723,B1723))</f>
        <v/>
      </c>
      <c r="D1723" s="21"/>
      <c r="E1723" s="13" t="str">
        <f t="shared" si="157"/>
        <v/>
      </c>
      <c r="F1723" s="22" t="str">
        <f t="shared" si="158"/>
        <v/>
      </c>
      <c r="G1723" s="14"/>
      <c r="H1723" s="15" t="str">
        <f t="shared" si="159"/>
        <v/>
      </c>
      <c r="I1723" s="23" t="str">
        <f t="shared" si="160"/>
        <v/>
      </c>
      <c r="J1723" s="13" t="str">
        <f t="shared" si="161"/>
        <v/>
      </c>
      <c r="K1723" s="24" t="str">
        <f>IF(B1723="","",TRIM(IF(COUNTIF('Registru borderouri'!$B$5:$B$504,B1723)=0,"Borderou inexistent în registru. ","")&amp;IF(AND(D1723&lt;&gt;"",E1723=""),"Cod necunoscut. ","")&amp;IF(N(G1723)&lt;=0,"Lipsește cantitatea. ","")&amp;IF(AND(J1723&lt;&gt;"",COUNTIF('Registru borderouri'!$B$5:$B$504,B1723)&gt;0),IF(J1723&lt;&gt;INDEX('Registru borderouri'!$H$5:$H$504,MATCH(B1723,'Registru borderouri'!$B$5:$B$504,0)),"Produs de alt tip decât borderoul. ",""),"")))</f>
        <v/>
      </c>
    </row>
    <row r="1724" spans="1:11" x14ac:dyDescent="0.2">
      <c r="A1724" s="1" t="str">
        <f t="shared" si="156"/>
        <v/>
      </c>
      <c r="B1724" s="21"/>
      <c r="C1724" s="22" t="str">
        <f>IF(B1724="","",COUNTIF(INDEX($B:$B,5):B1724,B1724))</f>
        <v/>
      </c>
      <c r="D1724" s="21"/>
      <c r="E1724" s="13" t="str">
        <f t="shared" si="157"/>
        <v/>
      </c>
      <c r="F1724" s="22" t="str">
        <f t="shared" si="158"/>
        <v/>
      </c>
      <c r="G1724" s="14"/>
      <c r="H1724" s="15" t="str">
        <f t="shared" si="159"/>
        <v/>
      </c>
      <c r="I1724" s="23" t="str">
        <f t="shared" si="160"/>
        <v/>
      </c>
      <c r="J1724" s="13" t="str">
        <f t="shared" si="161"/>
        <v/>
      </c>
      <c r="K1724" s="24" t="str">
        <f>IF(B1724="","",TRIM(IF(COUNTIF('Registru borderouri'!$B$5:$B$504,B1724)=0,"Borderou inexistent în registru. ","")&amp;IF(AND(D1724&lt;&gt;"",E1724=""),"Cod necunoscut. ","")&amp;IF(N(G1724)&lt;=0,"Lipsește cantitatea. ","")&amp;IF(AND(J1724&lt;&gt;"",COUNTIF('Registru borderouri'!$B$5:$B$504,B1724)&gt;0),IF(J1724&lt;&gt;INDEX('Registru borderouri'!$H$5:$H$504,MATCH(B1724,'Registru borderouri'!$B$5:$B$504,0)),"Produs de alt tip decât borderoul. ",""),"")))</f>
        <v/>
      </c>
    </row>
    <row r="1725" spans="1:11" x14ac:dyDescent="0.2">
      <c r="A1725" s="1" t="str">
        <f t="shared" si="156"/>
        <v/>
      </c>
      <c r="B1725" s="21"/>
      <c r="C1725" s="22" t="str">
        <f>IF(B1725="","",COUNTIF(INDEX($B:$B,5):B1725,B1725))</f>
        <v/>
      </c>
      <c r="D1725" s="21"/>
      <c r="E1725" s="13" t="str">
        <f t="shared" si="157"/>
        <v/>
      </c>
      <c r="F1725" s="22" t="str">
        <f t="shared" si="158"/>
        <v/>
      </c>
      <c r="G1725" s="14"/>
      <c r="H1725" s="15" t="str">
        <f t="shared" si="159"/>
        <v/>
      </c>
      <c r="I1725" s="23" t="str">
        <f t="shared" si="160"/>
        <v/>
      </c>
      <c r="J1725" s="13" t="str">
        <f t="shared" si="161"/>
        <v/>
      </c>
      <c r="K1725" s="24" t="str">
        <f>IF(B1725="","",TRIM(IF(COUNTIF('Registru borderouri'!$B$5:$B$504,B1725)=0,"Borderou inexistent în registru. ","")&amp;IF(AND(D1725&lt;&gt;"",E1725=""),"Cod necunoscut. ","")&amp;IF(N(G1725)&lt;=0,"Lipsește cantitatea. ","")&amp;IF(AND(J1725&lt;&gt;"",COUNTIF('Registru borderouri'!$B$5:$B$504,B1725)&gt;0),IF(J1725&lt;&gt;INDEX('Registru borderouri'!$H$5:$H$504,MATCH(B1725,'Registru borderouri'!$B$5:$B$504,0)),"Produs de alt tip decât borderoul. ",""),"")))</f>
        <v/>
      </c>
    </row>
    <row r="1726" spans="1:11" x14ac:dyDescent="0.2">
      <c r="A1726" s="1" t="str">
        <f t="shared" si="156"/>
        <v/>
      </c>
      <c r="B1726" s="21"/>
      <c r="C1726" s="22" t="str">
        <f>IF(B1726="","",COUNTIF(INDEX($B:$B,5):B1726,B1726))</f>
        <v/>
      </c>
      <c r="D1726" s="21"/>
      <c r="E1726" s="13" t="str">
        <f t="shared" si="157"/>
        <v/>
      </c>
      <c r="F1726" s="22" t="str">
        <f t="shared" si="158"/>
        <v/>
      </c>
      <c r="G1726" s="14"/>
      <c r="H1726" s="15" t="str">
        <f t="shared" si="159"/>
        <v/>
      </c>
      <c r="I1726" s="23" t="str">
        <f t="shared" si="160"/>
        <v/>
      </c>
      <c r="J1726" s="13" t="str">
        <f t="shared" si="161"/>
        <v/>
      </c>
      <c r="K1726" s="24" t="str">
        <f>IF(B1726="","",TRIM(IF(COUNTIF('Registru borderouri'!$B$5:$B$504,B1726)=0,"Borderou inexistent în registru. ","")&amp;IF(AND(D1726&lt;&gt;"",E1726=""),"Cod necunoscut. ","")&amp;IF(N(G1726)&lt;=0,"Lipsește cantitatea. ","")&amp;IF(AND(J1726&lt;&gt;"",COUNTIF('Registru borderouri'!$B$5:$B$504,B1726)&gt;0),IF(J1726&lt;&gt;INDEX('Registru borderouri'!$H$5:$H$504,MATCH(B1726,'Registru borderouri'!$B$5:$B$504,0)),"Produs de alt tip decât borderoul. ",""),"")))</f>
        <v/>
      </c>
    </row>
    <row r="1727" spans="1:11" x14ac:dyDescent="0.2">
      <c r="A1727" s="1" t="str">
        <f t="shared" si="156"/>
        <v/>
      </c>
      <c r="B1727" s="21"/>
      <c r="C1727" s="22" t="str">
        <f>IF(B1727="","",COUNTIF(INDEX($B:$B,5):B1727,B1727))</f>
        <v/>
      </c>
      <c r="D1727" s="21"/>
      <c r="E1727" s="13" t="str">
        <f t="shared" si="157"/>
        <v/>
      </c>
      <c r="F1727" s="22" t="str">
        <f t="shared" si="158"/>
        <v/>
      </c>
      <c r="G1727" s="14"/>
      <c r="H1727" s="15" t="str">
        <f t="shared" si="159"/>
        <v/>
      </c>
      <c r="I1727" s="23" t="str">
        <f t="shared" si="160"/>
        <v/>
      </c>
      <c r="J1727" s="13" t="str">
        <f t="shared" si="161"/>
        <v/>
      </c>
      <c r="K1727" s="24" t="str">
        <f>IF(B1727="","",TRIM(IF(COUNTIF('Registru borderouri'!$B$5:$B$504,B1727)=0,"Borderou inexistent în registru. ","")&amp;IF(AND(D1727&lt;&gt;"",E1727=""),"Cod necunoscut. ","")&amp;IF(N(G1727)&lt;=0,"Lipsește cantitatea. ","")&amp;IF(AND(J1727&lt;&gt;"",COUNTIF('Registru borderouri'!$B$5:$B$504,B1727)&gt;0),IF(J1727&lt;&gt;INDEX('Registru borderouri'!$H$5:$H$504,MATCH(B1727,'Registru borderouri'!$B$5:$B$504,0)),"Produs de alt tip decât borderoul. ",""),"")))</f>
        <v/>
      </c>
    </row>
    <row r="1728" spans="1:11" x14ac:dyDescent="0.2">
      <c r="A1728" s="1" t="str">
        <f t="shared" si="156"/>
        <v/>
      </c>
      <c r="B1728" s="21"/>
      <c r="C1728" s="22" t="str">
        <f>IF(B1728="","",COUNTIF(INDEX($B:$B,5):B1728,B1728))</f>
        <v/>
      </c>
      <c r="D1728" s="21"/>
      <c r="E1728" s="13" t="str">
        <f t="shared" si="157"/>
        <v/>
      </c>
      <c r="F1728" s="22" t="str">
        <f t="shared" si="158"/>
        <v/>
      </c>
      <c r="G1728" s="14"/>
      <c r="H1728" s="15" t="str">
        <f t="shared" si="159"/>
        <v/>
      </c>
      <c r="I1728" s="23" t="str">
        <f t="shared" si="160"/>
        <v/>
      </c>
      <c r="J1728" s="13" t="str">
        <f t="shared" si="161"/>
        <v/>
      </c>
      <c r="K1728" s="24" t="str">
        <f>IF(B1728="","",TRIM(IF(COUNTIF('Registru borderouri'!$B$5:$B$504,B1728)=0,"Borderou inexistent în registru. ","")&amp;IF(AND(D1728&lt;&gt;"",E1728=""),"Cod necunoscut. ","")&amp;IF(N(G1728)&lt;=0,"Lipsește cantitatea. ","")&amp;IF(AND(J1728&lt;&gt;"",COUNTIF('Registru borderouri'!$B$5:$B$504,B1728)&gt;0),IF(J1728&lt;&gt;INDEX('Registru borderouri'!$H$5:$H$504,MATCH(B1728,'Registru borderouri'!$B$5:$B$504,0)),"Produs de alt tip decât borderoul. ",""),"")))</f>
        <v/>
      </c>
    </row>
    <row r="1729" spans="1:11" x14ac:dyDescent="0.2">
      <c r="A1729" s="1" t="str">
        <f t="shared" si="156"/>
        <v/>
      </c>
      <c r="B1729" s="21"/>
      <c r="C1729" s="22" t="str">
        <f>IF(B1729="","",COUNTIF(INDEX($B:$B,5):B1729,B1729))</f>
        <v/>
      </c>
      <c r="D1729" s="21"/>
      <c r="E1729" s="13" t="str">
        <f t="shared" si="157"/>
        <v/>
      </c>
      <c r="F1729" s="22" t="str">
        <f t="shared" si="158"/>
        <v/>
      </c>
      <c r="G1729" s="14"/>
      <c r="H1729" s="15" t="str">
        <f t="shared" si="159"/>
        <v/>
      </c>
      <c r="I1729" s="23" t="str">
        <f t="shared" si="160"/>
        <v/>
      </c>
      <c r="J1729" s="13" t="str">
        <f t="shared" si="161"/>
        <v/>
      </c>
      <c r="K1729" s="24" t="str">
        <f>IF(B1729="","",TRIM(IF(COUNTIF('Registru borderouri'!$B$5:$B$504,B1729)=0,"Borderou inexistent în registru. ","")&amp;IF(AND(D1729&lt;&gt;"",E1729=""),"Cod necunoscut. ","")&amp;IF(N(G1729)&lt;=0,"Lipsește cantitatea. ","")&amp;IF(AND(J1729&lt;&gt;"",COUNTIF('Registru borderouri'!$B$5:$B$504,B1729)&gt;0),IF(J1729&lt;&gt;INDEX('Registru borderouri'!$H$5:$H$504,MATCH(B1729,'Registru borderouri'!$B$5:$B$504,0)),"Produs de alt tip decât borderoul. ",""),"")))</f>
        <v/>
      </c>
    </row>
    <row r="1730" spans="1:11" x14ac:dyDescent="0.2">
      <c r="A1730" s="1" t="str">
        <f t="shared" si="156"/>
        <v/>
      </c>
      <c r="B1730" s="21"/>
      <c r="C1730" s="22" t="str">
        <f>IF(B1730="","",COUNTIF(INDEX($B:$B,5):B1730,B1730))</f>
        <v/>
      </c>
      <c r="D1730" s="21"/>
      <c r="E1730" s="13" t="str">
        <f t="shared" si="157"/>
        <v/>
      </c>
      <c r="F1730" s="22" t="str">
        <f t="shared" si="158"/>
        <v/>
      </c>
      <c r="G1730" s="14"/>
      <c r="H1730" s="15" t="str">
        <f t="shared" si="159"/>
        <v/>
      </c>
      <c r="I1730" s="23" t="str">
        <f t="shared" si="160"/>
        <v/>
      </c>
      <c r="J1730" s="13" t="str">
        <f t="shared" si="161"/>
        <v/>
      </c>
      <c r="K1730" s="24" t="str">
        <f>IF(B1730="","",TRIM(IF(COUNTIF('Registru borderouri'!$B$5:$B$504,B1730)=0,"Borderou inexistent în registru. ","")&amp;IF(AND(D1730&lt;&gt;"",E1730=""),"Cod necunoscut. ","")&amp;IF(N(G1730)&lt;=0,"Lipsește cantitatea. ","")&amp;IF(AND(J1730&lt;&gt;"",COUNTIF('Registru borderouri'!$B$5:$B$504,B1730)&gt;0),IF(J1730&lt;&gt;INDEX('Registru borderouri'!$H$5:$H$504,MATCH(B1730,'Registru borderouri'!$B$5:$B$504,0)),"Produs de alt tip decât borderoul. ",""),"")))</f>
        <v/>
      </c>
    </row>
    <row r="1731" spans="1:11" x14ac:dyDescent="0.2">
      <c r="A1731" s="1" t="str">
        <f t="shared" si="156"/>
        <v/>
      </c>
      <c r="B1731" s="21"/>
      <c r="C1731" s="22" t="str">
        <f>IF(B1731="","",COUNTIF(INDEX($B:$B,5):B1731,B1731))</f>
        <v/>
      </c>
      <c r="D1731" s="21"/>
      <c r="E1731" s="13" t="str">
        <f t="shared" si="157"/>
        <v/>
      </c>
      <c r="F1731" s="22" t="str">
        <f t="shared" si="158"/>
        <v/>
      </c>
      <c r="G1731" s="14"/>
      <c r="H1731" s="15" t="str">
        <f t="shared" si="159"/>
        <v/>
      </c>
      <c r="I1731" s="23" t="str">
        <f t="shared" si="160"/>
        <v/>
      </c>
      <c r="J1731" s="13" t="str">
        <f t="shared" si="161"/>
        <v/>
      </c>
      <c r="K1731" s="24" t="str">
        <f>IF(B1731="","",TRIM(IF(COUNTIF('Registru borderouri'!$B$5:$B$504,B1731)=0,"Borderou inexistent în registru. ","")&amp;IF(AND(D1731&lt;&gt;"",E1731=""),"Cod necunoscut. ","")&amp;IF(N(G1731)&lt;=0,"Lipsește cantitatea. ","")&amp;IF(AND(J1731&lt;&gt;"",COUNTIF('Registru borderouri'!$B$5:$B$504,B1731)&gt;0),IF(J1731&lt;&gt;INDEX('Registru borderouri'!$H$5:$H$504,MATCH(B1731,'Registru borderouri'!$B$5:$B$504,0)),"Produs de alt tip decât borderoul. ",""),"")))</f>
        <v/>
      </c>
    </row>
    <row r="1732" spans="1:11" x14ac:dyDescent="0.2">
      <c r="A1732" s="1" t="str">
        <f t="shared" si="156"/>
        <v/>
      </c>
      <c r="B1732" s="21"/>
      <c r="C1732" s="22" t="str">
        <f>IF(B1732="","",COUNTIF(INDEX($B:$B,5):B1732,B1732))</f>
        <v/>
      </c>
      <c r="D1732" s="21"/>
      <c r="E1732" s="13" t="str">
        <f t="shared" si="157"/>
        <v/>
      </c>
      <c r="F1732" s="22" t="str">
        <f t="shared" si="158"/>
        <v/>
      </c>
      <c r="G1732" s="14"/>
      <c r="H1732" s="15" t="str">
        <f t="shared" si="159"/>
        <v/>
      </c>
      <c r="I1732" s="23" t="str">
        <f t="shared" si="160"/>
        <v/>
      </c>
      <c r="J1732" s="13" t="str">
        <f t="shared" si="161"/>
        <v/>
      </c>
      <c r="K1732" s="24" t="str">
        <f>IF(B1732="","",TRIM(IF(COUNTIF('Registru borderouri'!$B$5:$B$504,B1732)=0,"Borderou inexistent în registru. ","")&amp;IF(AND(D1732&lt;&gt;"",E1732=""),"Cod necunoscut. ","")&amp;IF(N(G1732)&lt;=0,"Lipsește cantitatea. ","")&amp;IF(AND(J1732&lt;&gt;"",COUNTIF('Registru borderouri'!$B$5:$B$504,B1732)&gt;0),IF(J1732&lt;&gt;INDEX('Registru borderouri'!$H$5:$H$504,MATCH(B1732,'Registru borderouri'!$B$5:$B$504,0)),"Produs de alt tip decât borderoul. ",""),"")))</f>
        <v/>
      </c>
    </row>
    <row r="1733" spans="1:11" x14ac:dyDescent="0.2">
      <c r="A1733" s="1" t="str">
        <f t="shared" ref="A1733:A1796" si="162">IF(B1733="","",B1733&amp;"|"&amp;C1733)</f>
        <v/>
      </c>
      <c r="B1733" s="21"/>
      <c r="C1733" s="22" t="str">
        <f>IF(B1733="","",COUNTIF(INDEX($B:$B,5):B1733,B1733))</f>
        <v/>
      </c>
      <c r="D1733" s="21"/>
      <c r="E1733" s="13" t="str">
        <f t="shared" ref="E1733:E1796" si="163">IF(D1733="","",IFERROR(VLOOKUP(D1733,Catalog,2,FALSE),""))</f>
        <v/>
      </c>
      <c r="F1733" s="22" t="str">
        <f t="shared" ref="F1733:F1796" si="164">IF(D1733="","",IFERROR(VLOOKUP(D1733,Catalog,3,FALSE),""))</f>
        <v/>
      </c>
      <c r="G1733" s="14"/>
      <c r="H1733" s="15" t="str">
        <f t="shared" ref="H1733:H1796" si="165">IF(D1733="","",IFERROR(VLOOKUP(D1733,Catalog,4,FALSE),""))</f>
        <v/>
      </c>
      <c r="I1733" s="23" t="str">
        <f t="shared" ref="I1733:I1796" si="166">IF(OR(N(G1733)=0,N(H1733)=0),"",ROUND(G1733*H1733,2))</f>
        <v/>
      </c>
      <c r="J1733" s="13" t="str">
        <f t="shared" ref="J1733:J1796" si="167">IF(D1733="","",IFERROR(VLOOKUP(D1733,Catalog,5,FALSE),""))</f>
        <v/>
      </c>
      <c r="K1733" s="24" t="str">
        <f>IF(B1733="","",TRIM(IF(COUNTIF('Registru borderouri'!$B$5:$B$504,B1733)=0,"Borderou inexistent în registru. ","")&amp;IF(AND(D1733&lt;&gt;"",E1733=""),"Cod necunoscut. ","")&amp;IF(N(G1733)&lt;=0,"Lipsește cantitatea. ","")&amp;IF(AND(J1733&lt;&gt;"",COUNTIF('Registru borderouri'!$B$5:$B$504,B1733)&gt;0),IF(J1733&lt;&gt;INDEX('Registru borderouri'!$H$5:$H$504,MATCH(B1733,'Registru borderouri'!$B$5:$B$504,0)),"Produs de alt tip decât borderoul. ",""),"")))</f>
        <v/>
      </c>
    </row>
    <row r="1734" spans="1:11" x14ac:dyDescent="0.2">
      <c r="A1734" s="1" t="str">
        <f t="shared" si="162"/>
        <v/>
      </c>
      <c r="B1734" s="21"/>
      <c r="C1734" s="22" t="str">
        <f>IF(B1734="","",COUNTIF(INDEX($B:$B,5):B1734,B1734))</f>
        <v/>
      </c>
      <c r="D1734" s="21"/>
      <c r="E1734" s="13" t="str">
        <f t="shared" si="163"/>
        <v/>
      </c>
      <c r="F1734" s="22" t="str">
        <f t="shared" si="164"/>
        <v/>
      </c>
      <c r="G1734" s="14"/>
      <c r="H1734" s="15" t="str">
        <f t="shared" si="165"/>
        <v/>
      </c>
      <c r="I1734" s="23" t="str">
        <f t="shared" si="166"/>
        <v/>
      </c>
      <c r="J1734" s="13" t="str">
        <f t="shared" si="167"/>
        <v/>
      </c>
      <c r="K1734" s="24" t="str">
        <f>IF(B1734="","",TRIM(IF(COUNTIF('Registru borderouri'!$B$5:$B$504,B1734)=0,"Borderou inexistent în registru. ","")&amp;IF(AND(D1734&lt;&gt;"",E1734=""),"Cod necunoscut. ","")&amp;IF(N(G1734)&lt;=0,"Lipsește cantitatea. ","")&amp;IF(AND(J1734&lt;&gt;"",COUNTIF('Registru borderouri'!$B$5:$B$504,B1734)&gt;0),IF(J1734&lt;&gt;INDEX('Registru borderouri'!$H$5:$H$504,MATCH(B1734,'Registru borderouri'!$B$5:$B$504,0)),"Produs de alt tip decât borderoul. ",""),"")))</f>
        <v/>
      </c>
    </row>
    <row r="1735" spans="1:11" x14ac:dyDescent="0.2">
      <c r="A1735" s="1" t="str">
        <f t="shared" si="162"/>
        <v/>
      </c>
      <c r="B1735" s="21"/>
      <c r="C1735" s="22" t="str">
        <f>IF(B1735="","",COUNTIF(INDEX($B:$B,5):B1735,B1735))</f>
        <v/>
      </c>
      <c r="D1735" s="21"/>
      <c r="E1735" s="13" t="str">
        <f t="shared" si="163"/>
        <v/>
      </c>
      <c r="F1735" s="22" t="str">
        <f t="shared" si="164"/>
        <v/>
      </c>
      <c r="G1735" s="14"/>
      <c r="H1735" s="15" t="str">
        <f t="shared" si="165"/>
        <v/>
      </c>
      <c r="I1735" s="23" t="str">
        <f t="shared" si="166"/>
        <v/>
      </c>
      <c r="J1735" s="13" t="str">
        <f t="shared" si="167"/>
        <v/>
      </c>
      <c r="K1735" s="24" t="str">
        <f>IF(B1735="","",TRIM(IF(COUNTIF('Registru borderouri'!$B$5:$B$504,B1735)=0,"Borderou inexistent în registru. ","")&amp;IF(AND(D1735&lt;&gt;"",E1735=""),"Cod necunoscut. ","")&amp;IF(N(G1735)&lt;=0,"Lipsește cantitatea. ","")&amp;IF(AND(J1735&lt;&gt;"",COUNTIF('Registru borderouri'!$B$5:$B$504,B1735)&gt;0),IF(J1735&lt;&gt;INDEX('Registru borderouri'!$H$5:$H$504,MATCH(B1735,'Registru borderouri'!$B$5:$B$504,0)),"Produs de alt tip decât borderoul. ",""),"")))</f>
        <v/>
      </c>
    </row>
    <row r="1736" spans="1:11" x14ac:dyDescent="0.2">
      <c r="A1736" s="1" t="str">
        <f t="shared" si="162"/>
        <v/>
      </c>
      <c r="B1736" s="21"/>
      <c r="C1736" s="22" t="str">
        <f>IF(B1736="","",COUNTIF(INDEX($B:$B,5):B1736,B1736))</f>
        <v/>
      </c>
      <c r="D1736" s="21"/>
      <c r="E1736" s="13" t="str">
        <f t="shared" si="163"/>
        <v/>
      </c>
      <c r="F1736" s="22" t="str">
        <f t="shared" si="164"/>
        <v/>
      </c>
      <c r="G1736" s="14"/>
      <c r="H1736" s="15" t="str">
        <f t="shared" si="165"/>
        <v/>
      </c>
      <c r="I1736" s="23" t="str">
        <f t="shared" si="166"/>
        <v/>
      </c>
      <c r="J1736" s="13" t="str">
        <f t="shared" si="167"/>
        <v/>
      </c>
      <c r="K1736" s="24" t="str">
        <f>IF(B1736="","",TRIM(IF(COUNTIF('Registru borderouri'!$B$5:$B$504,B1736)=0,"Borderou inexistent în registru. ","")&amp;IF(AND(D1736&lt;&gt;"",E1736=""),"Cod necunoscut. ","")&amp;IF(N(G1736)&lt;=0,"Lipsește cantitatea. ","")&amp;IF(AND(J1736&lt;&gt;"",COUNTIF('Registru borderouri'!$B$5:$B$504,B1736)&gt;0),IF(J1736&lt;&gt;INDEX('Registru borderouri'!$H$5:$H$504,MATCH(B1736,'Registru borderouri'!$B$5:$B$504,0)),"Produs de alt tip decât borderoul. ",""),"")))</f>
        <v/>
      </c>
    </row>
    <row r="1737" spans="1:11" x14ac:dyDescent="0.2">
      <c r="A1737" s="1" t="str">
        <f t="shared" si="162"/>
        <v/>
      </c>
      <c r="B1737" s="21"/>
      <c r="C1737" s="22" t="str">
        <f>IF(B1737="","",COUNTIF(INDEX($B:$B,5):B1737,B1737))</f>
        <v/>
      </c>
      <c r="D1737" s="21"/>
      <c r="E1737" s="13" t="str">
        <f t="shared" si="163"/>
        <v/>
      </c>
      <c r="F1737" s="22" t="str">
        <f t="shared" si="164"/>
        <v/>
      </c>
      <c r="G1737" s="14"/>
      <c r="H1737" s="15" t="str">
        <f t="shared" si="165"/>
        <v/>
      </c>
      <c r="I1737" s="23" t="str">
        <f t="shared" si="166"/>
        <v/>
      </c>
      <c r="J1737" s="13" t="str">
        <f t="shared" si="167"/>
        <v/>
      </c>
      <c r="K1737" s="24" t="str">
        <f>IF(B1737="","",TRIM(IF(COUNTIF('Registru borderouri'!$B$5:$B$504,B1737)=0,"Borderou inexistent în registru. ","")&amp;IF(AND(D1737&lt;&gt;"",E1737=""),"Cod necunoscut. ","")&amp;IF(N(G1737)&lt;=0,"Lipsește cantitatea. ","")&amp;IF(AND(J1737&lt;&gt;"",COUNTIF('Registru borderouri'!$B$5:$B$504,B1737)&gt;0),IF(J1737&lt;&gt;INDEX('Registru borderouri'!$H$5:$H$504,MATCH(B1737,'Registru borderouri'!$B$5:$B$504,0)),"Produs de alt tip decât borderoul. ",""),"")))</f>
        <v/>
      </c>
    </row>
    <row r="1738" spans="1:11" x14ac:dyDescent="0.2">
      <c r="A1738" s="1" t="str">
        <f t="shared" si="162"/>
        <v/>
      </c>
      <c r="B1738" s="21"/>
      <c r="C1738" s="22" t="str">
        <f>IF(B1738="","",COUNTIF(INDEX($B:$B,5):B1738,B1738))</f>
        <v/>
      </c>
      <c r="D1738" s="21"/>
      <c r="E1738" s="13" t="str">
        <f t="shared" si="163"/>
        <v/>
      </c>
      <c r="F1738" s="22" t="str">
        <f t="shared" si="164"/>
        <v/>
      </c>
      <c r="G1738" s="14"/>
      <c r="H1738" s="15" t="str">
        <f t="shared" si="165"/>
        <v/>
      </c>
      <c r="I1738" s="23" t="str">
        <f t="shared" si="166"/>
        <v/>
      </c>
      <c r="J1738" s="13" t="str">
        <f t="shared" si="167"/>
        <v/>
      </c>
      <c r="K1738" s="24" t="str">
        <f>IF(B1738="","",TRIM(IF(COUNTIF('Registru borderouri'!$B$5:$B$504,B1738)=0,"Borderou inexistent în registru. ","")&amp;IF(AND(D1738&lt;&gt;"",E1738=""),"Cod necunoscut. ","")&amp;IF(N(G1738)&lt;=0,"Lipsește cantitatea. ","")&amp;IF(AND(J1738&lt;&gt;"",COUNTIF('Registru borderouri'!$B$5:$B$504,B1738)&gt;0),IF(J1738&lt;&gt;INDEX('Registru borderouri'!$H$5:$H$504,MATCH(B1738,'Registru borderouri'!$B$5:$B$504,0)),"Produs de alt tip decât borderoul. ",""),"")))</f>
        <v/>
      </c>
    </row>
    <row r="1739" spans="1:11" x14ac:dyDescent="0.2">
      <c r="A1739" s="1" t="str">
        <f t="shared" si="162"/>
        <v/>
      </c>
      <c r="B1739" s="21"/>
      <c r="C1739" s="22" t="str">
        <f>IF(B1739="","",COUNTIF(INDEX($B:$B,5):B1739,B1739))</f>
        <v/>
      </c>
      <c r="D1739" s="21"/>
      <c r="E1739" s="13" t="str">
        <f t="shared" si="163"/>
        <v/>
      </c>
      <c r="F1739" s="22" t="str">
        <f t="shared" si="164"/>
        <v/>
      </c>
      <c r="G1739" s="14"/>
      <c r="H1739" s="15" t="str">
        <f t="shared" si="165"/>
        <v/>
      </c>
      <c r="I1739" s="23" t="str">
        <f t="shared" si="166"/>
        <v/>
      </c>
      <c r="J1739" s="13" t="str">
        <f t="shared" si="167"/>
        <v/>
      </c>
      <c r="K1739" s="24" t="str">
        <f>IF(B1739="","",TRIM(IF(COUNTIF('Registru borderouri'!$B$5:$B$504,B1739)=0,"Borderou inexistent în registru. ","")&amp;IF(AND(D1739&lt;&gt;"",E1739=""),"Cod necunoscut. ","")&amp;IF(N(G1739)&lt;=0,"Lipsește cantitatea. ","")&amp;IF(AND(J1739&lt;&gt;"",COUNTIF('Registru borderouri'!$B$5:$B$504,B1739)&gt;0),IF(J1739&lt;&gt;INDEX('Registru borderouri'!$H$5:$H$504,MATCH(B1739,'Registru borderouri'!$B$5:$B$504,0)),"Produs de alt tip decât borderoul. ",""),"")))</f>
        <v/>
      </c>
    </row>
    <row r="1740" spans="1:11" x14ac:dyDescent="0.2">
      <c r="A1740" s="1" t="str">
        <f t="shared" si="162"/>
        <v/>
      </c>
      <c r="B1740" s="21"/>
      <c r="C1740" s="22" t="str">
        <f>IF(B1740="","",COUNTIF(INDEX($B:$B,5):B1740,B1740))</f>
        <v/>
      </c>
      <c r="D1740" s="21"/>
      <c r="E1740" s="13" t="str">
        <f t="shared" si="163"/>
        <v/>
      </c>
      <c r="F1740" s="22" t="str">
        <f t="shared" si="164"/>
        <v/>
      </c>
      <c r="G1740" s="14"/>
      <c r="H1740" s="15" t="str">
        <f t="shared" si="165"/>
        <v/>
      </c>
      <c r="I1740" s="23" t="str">
        <f t="shared" si="166"/>
        <v/>
      </c>
      <c r="J1740" s="13" t="str">
        <f t="shared" si="167"/>
        <v/>
      </c>
      <c r="K1740" s="24" t="str">
        <f>IF(B1740="","",TRIM(IF(COUNTIF('Registru borderouri'!$B$5:$B$504,B1740)=0,"Borderou inexistent în registru. ","")&amp;IF(AND(D1740&lt;&gt;"",E1740=""),"Cod necunoscut. ","")&amp;IF(N(G1740)&lt;=0,"Lipsește cantitatea. ","")&amp;IF(AND(J1740&lt;&gt;"",COUNTIF('Registru borderouri'!$B$5:$B$504,B1740)&gt;0),IF(J1740&lt;&gt;INDEX('Registru borderouri'!$H$5:$H$504,MATCH(B1740,'Registru borderouri'!$B$5:$B$504,0)),"Produs de alt tip decât borderoul. ",""),"")))</f>
        <v/>
      </c>
    </row>
    <row r="1741" spans="1:11" x14ac:dyDescent="0.2">
      <c r="A1741" s="1" t="str">
        <f t="shared" si="162"/>
        <v/>
      </c>
      <c r="B1741" s="21"/>
      <c r="C1741" s="22" t="str">
        <f>IF(B1741="","",COUNTIF(INDEX($B:$B,5):B1741,B1741))</f>
        <v/>
      </c>
      <c r="D1741" s="21"/>
      <c r="E1741" s="13" t="str">
        <f t="shared" si="163"/>
        <v/>
      </c>
      <c r="F1741" s="22" t="str">
        <f t="shared" si="164"/>
        <v/>
      </c>
      <c r="G1741" s="14"/>
      <c r="H1741" s="15" t="str">
        <f t="shared" si="165"/>
        <v/>
      </c>
      <c r="I1741" s="23" t="str">
        <f t="shared" si="166"/>
        <v/>
      </c>
      <c r="J1741" s="13" t="str">
        <f t="shared" si="167"/>
        <v/>
      </c>
      <c r="K1741" s="24" t="str">
        <f>IF(B1741="","",TRIM(IF(COUNTIF('Registru borderouri'!$B$5:$B$504,B1741)=0,"Borderou inexistent în registru. ","")&amp;IF(AND(D1741&lt;&gt;"",E1741=""),"Cod necunoscut. ","")&amp;IF(N(G1741)&lt;=0,"Lipsește cantitatea. ","")&amp;IF(AND(J1741&lt;&gt;"",COUNTIF('Registru borderouri'!$B$5:$B$504,B1741)&gt;0),IF(J1741&lt;&gt;INDEX('Registru borderouri'!$H$5:$H$504,MATCH(B1741,'Registru borderouri'!$B$5:$B$504,0)),"Produs de alt tip decât borderoul. ",""),"")))</f>
        <v/>
      </c>
    </row>
    <row r="1742" spans="1:11" x14ac:dyDescent="0.2">
      <c r="A1742" s="1" t="str">
        <f t="shared" si="162"/>
        <v/>
      </c>
      <c r="B1742" s="21"/>
      <c r="C1742" s="22" t="str">
        <f>IF(B1742="","",COUNTIF(INDEX($B:$B,5):B1742,B1742))</f>
        <v/>
      </c>
      <c r="D1742" s="21"/>
      <c r="E1742" s="13" t="str">
        <f t="shared" si="163"/>
        <v/>
      </c>
      <c r="F1742" s="22" t="str">
        <f t="shared" si="164"/>
        <v/>
      </c>
      <c r="G1742" s="14"/>
      <c r="H1742" s="15" t="str">
        <f t="shared" si="165"/>
        <v/>
      </c>
      <c r="I1742" s="23" t="str">
        <f t="shared" si="166"/>
        <v/>
      </c>
      <c r="J1742" s="13" t="str">
        <f t="shared" si="167"/>
        <v/>
      </c>
      <c r="K1742" s="24" t="str">
        <f>IF(B1742="","",TRIM(IF(COUNTIF('Registru borderouri'!$B$5:$B$504,B1742)=0,"Borderou inexistent în registru. ","")&amp;IF(AND(D1742&lt;&gt;"",E1742=""),"Cod necunoscut. ","")&amp;IF(N(G1742)&lt;=0,"Lipsește cantitatea. ","")&amp;IF(AND(J1742&lt;&gt;"",COUNTIF('Registru borderouri'!$B$5:$B$504,B1742)&gt;0),IF(J1742&lt;&gt;INDEX('Registru borderouri'!$H$5:$H$504,MATCH(B1742,'Registru borderouri'!$B$5:$B$504,0)),"Produs de alt tip decât borderoul. ",""),"")))</f>
        <v/>
      </c>
    </row>
    <row r="1743" spans="1:11" x14ac:dyDescent="0.2">
      <c r="A1743" s="1" t="str">
        <f t="shared" si="162"/>
        <v/>
      </c>
      <c r="B1743" s="21"/>
      <c r="C1743" s="22" t="str">
        <f>IF(B1743="","",COUNTIF(INDEX($B:$B,5):B1743,B1743))</f>
        <v/>
      </c>
      <c r="D1743" s="21"/>
      <c r="E1743" s="13" t="str">
        <f t="shared" si="163"/>
        <v/>
      </c>
      <c r="F1743" s="22" t="str">
        <f t="shared" si="164"/>
        <v/>
      </c>
      <c r="G1743" s="14"/>
      <c r="H1743" s="15" t="str">
        <f t="shared" si="165"/>
        <v/>
      </c>
      <c r="I1743" s="23" t="str">
        <f t="shared" si="166"/>
        <v/>
      </c>
      <c r="J1743" s="13" t="str">
        <f t="shared" si="167"/>
        <v/>
      </c>
      <c r="K1743" s="24" t="str">
        <f>IF(B1743="","",TRIM(IF(COUNTIF('Registru borderouri'!$B$5:$B$504,B1743)=0,"Borderou inexistent în registru. ","")&amp;IF(AND(D1743&lt;&gt;"",E1743=""),"Cod necunoscut. ","")&amp;IF(N(G1743)&lt;=0,"Lipsește cantitatea. ","")&amp;IF(AND(J1743&lt;&gt;"",COUNTIF('Registru borderouri'!$B$5:$B$504,B1743)&gt;0),IF(J1743&lt;&gt;INDEX('Registru borderouri'!$H$5:$H$504,MATCH(B1743,'Registru borderouri'!$B$5:$B$504,0)),"Produs de alt tip decât borderoul. ",""),"")))</f>
        <v/>
      </c>
    </row>
    <row r="1744" spans="1:11" x14ac:dyDescent="0.2">
      <c r="A1744" s="1" t="str">
        <f t="shared" si="162"/>
        <v/>
      </c>
      <c r="B1744" s="21"/>
      <c r="C1744" s="22" t="str">
        <f>IF(B1744="","",COUNTIF(INDEX($B:$B,5):B1744,B1744))</f>
        <v/>
      </c>
      <c r="D1744" s="21"/>
      <c r="E1744" s="13" t="str">
        <f t="shared" si="163"/>
        <v/>
      </c>
      <c r="F1744" s="22" t="str">
        <f t="shared" si="164"/>
        <v/>
      </c>
      <c r="G1744" s="14"/>
      <c r="H1744" s="15" t="str">
        <f t="shared" si="165"/>
        <v/>
      </c>
      <c r="I1744" s="23" t="str">
        <f t="shared" si="166"/>
        <v/>
      </c>
      <c r="J1744" s="13" t="str">
        <f t="shared" si="167"/>
        <v/>
      </c>
      <c r="K1744" s="24" t="str">
        <f>IF(B1744="","",TRIM(IF(COUNTIF('Registru borderouri'!$B$5:$B$504,B1744)=0,"Borderou inexistent în registru. ","")&amp;IF(AND(D1744&lt;&gt;"",E1744=""),"Cod necunoscut. ","")&amp;IF(N(G1744)&lt;=0,"Lipsește cantitatea. ","")&amp;IF(AND(J1744&lt;&gt;"",COUNTIF('Registru borderouri'!$B$5:$B$504,B1744)&gt;0),IF(J1744&lt;&gt;INDEX('Registru borderouri'!$H$5:$H$504,MATCH(B1744,'Registru borderouri'!$B$5:$B$504,0)),"Produs de alt tip decât borderoul. ",""),"")))</f>
        <v/>
      </c>
    </row>
    <row r="1745" spans="1:11" x14ac:dyDescent="0.2">
      <c r="A1745" s="1" t="str">
        <f t="shared" si="162"/>
        <v/>
      </c>
      <c r="B1745" s="21"/>
      <c r="C1745" s="22" t="str">
        <f>IF(B1745="","",COUNTIF(INDEX($B:$B,5):B1745,B1745))</f>
        <v/>
      </c>
      <c r="D1745" s="21"/>
      <c r="E1745" s="13" t="str">
        <f t="shared" si="163"/>
        <v/>
      </c>
      <c r="F1745" s="22" t="str">
        <f t="shared" si="164"/>
        <v/>
      </c>
      <c r="G1745" s="14"/>
      <c r="H1745" s="15" t="str">
        <f t="shared" si="165"/>
        <v/>
      </c>
      <c r="I1745" s="23" t="str">
        <f t="shared" si="166"/>
        <v/>
      </c>
      <c r="J1745" s="13" t="str">
        <f t="shared" si="167"/>
        <v/>
      </c>
      <c r="K1745" s="24" t="str">
        <f>IF(B1745="","",TRIM(IF(COUNTIF('Registru borderouri'!$B$5:$B$504,B1745)=0,"Borderou inexistent în registru. ","")&amp;IF(AND(D1745&lt;&gt;"",E1745=""),"Cod necunoscut. ","")&amp;IF(N(G1745)&lt;=0,"Lipsește cantitatea. ","")&amp;IF(AND(J1745&lt;&gt;"",COUNTIF('Registru borderouri'!$B$5:$B$504,B1745)&gt;0),IF(J1745&lt;&gt;INDEX('Registru borderouri'!$H$5:$H$504,MATCH(B1745,'Registru borderouri'!$B$5:$B$504,0)),"Produs de alt tip decât borderoul. ",""),"")))</f>
        <v/>
      </c>
    </row>
    <row r="1746" spans="1:11" x14ac:dyDescent="0.2">
      <c r="A1746" s="1" t="str">
        <f t="shared" si="162"/>
        <v/>
      </c>
      <c r="B1746" s="21"/>
      <c r="C1746" s="22" t="str">
        <f>IF(B1746="","",COUNTIF(INDEX($B:$B,5):B1746,B1746))</f>
        <v/>
      </c>
      <c r="D1746" s="21"/>
      <c r="E1746" s="13" t="str">
        <f t="shared" si="163"/>
        <v/>
      </c>
      <c r="F1746" s="22" t="str">
        <f t="shared" si="164"/>
        <v/>
      </c>
      <c r="G1746" s="14"/>
      <c r="H1746" s="15" t="str">
        <f t="shared" si="165"/>
        <v/>
      </c>
      <c r="I1746" s="23" t="str">
        <f t="shared" si="166"/>
        <v/>
      </c>
      <c r="J1746" s="13" t="str">
        <f t="shared" si="167"/>
        <v/>
      </c>
      <c r="K1746" s="24" t="str">
        <f>IF(B1746="","",TRIM(IF(COUNTIF('Registru borderouri'!$B$5:$B$504,B1746)=0,"Borderou inexistent în registru. ","")&amp;IF(AND(D1746&lt;&gt;"",E1746=""),"Cod necunoscut. ","")&amp;IF(N(G1746)&lt;=0,"Lipsește cantitatea. ","")&amp;IF(AND(J1746&lt;&gt;"",COUNTIF('Registru borderouri'!$B$5:$B$504,B1746)&gt;0),IF(J1746&lt;&gt;INDEX('Registru borderouri'!$H$5:$H$504,MATCH(B1746,'Registru borderouri'!$B$5:$B$504,0)),"Produs de alt tip decât borderoul. ",""),"")))</f>
        <v/>
      </c>
    </row>
    <row r="1747" spans="1:11" x14ac:dyDescent="0.2">
      <c r="A1747" s="1" t="str">
        <f t="shared" si="162"/>
        <v/>
      </c>
      <c r="B1747" s="21"/>
      <c r="C1747" s="22" t="str">
        <f>IF(B1747="","",COUNTIF(INDEX($B:$B,5):B1747,B1747))</f>
        <v/>
      </c>
      <c r="D1747" s="21"/>
      <c r="E1747" s="13" t="str">
        <f t="shared" si="163"/>
        <v/>
      </c>
      <c r="F1747" s="22" t="str">
        <f t="shared" si="164"/>
        <v/>
      </c>
      <c r="G1747" s="14"/>
      <c r="H1747" s="15" t="str">
        <f t="shared" si="165"/>
        <v/>
      </c>
      <c r="I1747" s="23" t="str">
        <f t="shared" si="166"/>
        <v/>
      </c>
      <c r="J1747" s="13" t="str">
        <f t="shared" si="167"/>
        <v/>
      </c>
      <c r="K1747" s="24" t="str">
        <f>IF(B1747="","",TRIM(IF(COUNTIF('Registru borderouri'!$B$5:$B$504,B1747)=0,"Borderou inexistent în registru. ","")&amp;IF(AND(D1747&lt;&gt;"",E1747=""),"Cod necunoscut. ","")&amp;IF(N(G1747)&lt;=0,"Lipsește cantitatea. ","")&amp;IF(AND(J1747&lt;&gt;"",COUNTIF('Registru borderouri'!$B$5:$B$504,B1747)&gt;0),IF(J1747&lt;&gt;INDEX('Registru borderouri'!$H$5:$H$504,MATCH(B1747,'Registru borderouri'!$B$5:$B$504,0)),"Produs de alt tip decât borderoul. ",""),"")))</f>
        <v/>
      </c>
    </row>
    <row r="1748" spans="1:11" x14ac:dyDescent="0.2">
      <c r="A1748" s="1" t="str">
        <f t="shared" si="162"/>
        <v/>
      </c>
      <c r="B1748" s="21"/>
      <c r="C1748" s="22" t="str">
        <f>IF(B1748="","",COUNTIF(INDEX($B:$B,5):B1748,B1748))</f>
        <v/>
      </c>
      <c r="D1748" s="21"/>
      <c r="E1748" s="13" t="str">
        <f t="shared" si="163"/>
        <v/>
      </c>
      <c r="F1748" s="22" t="str">
        <f t="shared" si="164"/>
        <v/>
      </c>
      <c r="G1748" s="14"/>
      <c r="H1748" s="15" t="str">
        <f t="shared" si="165"/>
        <v/>
      </c>
      <c r="I1748" s="23" t="str">
        <f t="shared" si="166"/>
        <v/>
      </c>
      <c r="J1748" s="13" t="str">
        <f t="shared" si="167"/>
        <v/>
      </c>
      <c r="K1748" s="24" t="str">
        <f>IF(B1748="","",TRIM(IF(COUNTIF('Registru borderouri'!$B$5:$B$504,B1748)=0,"Borderou inexistent în registru. ","")&amp;IF(AND(D1748&lt;&gt;"",E1748=""),"Cod necunoscut. ","")&amp;IF(N(G1748)&lt;=0,"Lipsește cantitatea. ","")&amp;IF(AND(J1748&lt;&gt;"",COUNTIF('Registru borderouri'!$B$5:$B$504,B1748)&gt;0),IF(J1748&lt;&gt;INDEX('Registru borderouri'!$H$5:$H$504,MATCH(B1748,'Registru borderouri'!$B$5:$B$504,0)),"Produs de alt tip decât borderoul. ",""),"")))</f>
        <v/>
      </c>
    </row>
    <row r="1749" spans="1:11" x14ac:dyDescent="0.2">
      <c r="A1749" s="1" t="str">
        <f t="shared" si="162"/>
        <v/>
      </c>
      <c r="B1749" s="21"/>
      <c r="C1749" s="22" t="str">
        <f>IF(B1749="","",COUNTIF(INDEX($B:$B,5):B1749,B1749))</f>
        <v/>
      </c>
      <c r="D1749" s="21"/>
      <c r="E1749" s="13" t="str">
        <f t="shared" si="163"/>
        <v/>
      </c>
      <c r="F1749" s="22" t="str">
        <f t="shared" si="164"/>
        <v/>
      </c>
      <c r="G1749" s="14"/>
      <c r="H1749" s="15" t="str">
        <f t="shared" si="165"/>
        <v/>
      </c>
      <c r="I1749" s="23" t="str">
        <f t="shared" si="166"/>
        <v/>
      </c>
      <c r="J1749" s="13" t="str">
        <f t="shared" si="167"/>
        <v/>
      </c>
      <c r="K1749" s="24" t="str">
        <f>IF(B1749="","",TRIM(IF(COUNTIF('Registru borderouri'!$B$5:$B$504,B1749)=0,"Borderou inexistent în registru. ","")&amp;IF(AND(D1749&lt;&gt;"",E1749=""),"Cod necunoscut. ","")&amp;IF(N(G1749)&lt;=0,"Lipsește cantitatea. ","")&amp;IF(AND(J1749&lt;&gt;"",COUNTIF('Registru borderouri'!$B$5:$B$504,B1749)&gt;0),IF(J1749&lt;&gt;INDEX('Registru borderouri'!$H$5:$H$504,MATCH(B1749,'Registru borderouri'!$B$5:$B$504,0)),"Produs de alt tip decât borderoul. ",""),"")))</f>
        <v/>
      </c>
    </row>
    <row r="1750" spans="1:11" x14ac:dyDescent="0.2">
      <c r="A1750" s="1" t="str">
        <f t="shared" si="162"/>
        <v/>
      </c>
      <c r="B1750" s="21"/>
      <c r="C1750" s="22" t="str">
        <f>IF(B1750="","",COUNTIF(INDEX($B:$B,5):B1750,B1750))</f>
        <v/>
      </c>
      <c r="D1750" s="21"/>
      <c r="E1750" s="13" t="str">
        <f t="shared" si="163"/>
        <v/>
      </c>
      <c r="F1750" s="22" t="str">
        <f t="shared" si="164"/>
        <v/>
      </c>
      <c r="G1750" s="14"/>
      <c r="H1750" s="15" t="str">
        <f t="shared" si="165"/>
        <v/>
      </c>
      <c r="I1750" s="23" t="str">
        <f t="shared" si="166"/>
        <v/>
      </c>
      <c r="J1750" s="13" t="str">
        <f t="shared" si="167"/>
        <v/>
      </c>
      <c r="K1750" s="24" t="str">
        <f>IF(B1750="","",TRIM(IF(COUNTIF('Registru borderouri'!$B$5:$B$504,B1750)=0,"Borderou inexistent în registru. ","")&amp;IF(AND(D1750&lt;&gt;"",E1750=""),"Cod necunoscut. ","")&amp;IF(N(G1750)&lt;=0,"Lipsește cantitatea. ","")&amp;IF(AND(J1750&lt;&gt;"",COUNTIF('Registru borderouri'!$B$5:$B$504,B1750)&gt;0),IF(J1750&lt;&gt;INDEX('Registru borderouri'!$H$5:$H$504,MATCH(B1750,'Registru borderouri'!$B$5:$B$504,0)),"Produs de alt tip decât borderoul. ",""),"")))</f>
        <v/>
      </c>
    </row>
    <row r="1751" spans="1:11" x14ac:dyDescent="0.2">
      <c r="A1751" s="1" t="str">
        <f t="shared" si="162"/>
        <v/>
      </c>
      <c r="B1751" s="21"/>
      <c r="C1751" s="22" t="str">
        <f>IF(B1751="","",COUNTIF(INDEX($B:$B,5):B1751,B1751))</f>
        <v/>
      </c>
      <c r="D1751" s="21"/>
      <c r="E1751" s="13" t="str">
        <f t="shared" si="163"/>
        <v/>
      </c>
      <c r="F1751" s="22" t="str">
        <f t="shared" si="164"/>
        <v/>
      </c>
      <c r="G1751" s="14"/>
      <c r="H1751" s="15" t="str">
        <f t="shared" si="165"/>
        <v/>
      </c>
      <c r="I1751" s="23" t="str">
        <f t="shared" si="166"/>
        <v/>
      </c>
      <c r="J1751" s="13" t="str">
        <f t="shared" si="167"/>
        <v/>
      </c>
      <c r="K1751" s="24" t="str">
        <f>IF(B1751="","",TRIM(IF(COUNTIF('Registru borderouri'!$B$5:$B$504,B1751)=0,"Borderou inexistent în registru. ","")&amp;IF(AND(D1751&lt;&gt;"",E1751=""),"Cod necunoscut. ","")&amp;IF(N(G1751)&lt;=0,"Lipsește cantitatea. ","")&amp;IF(AND(J1751&lt;&gt;"",COUNTIF('Registru borderouri'!$B$5:$B$504,B1751)&gt;0),IF(J1751&lt;&gt;INDEX('Registru borderouri'!$H$5:$H$504,MATCH(B1751,'Registru borderouri'!$B$5:$B$504,0)),"Produs de alt tip decât borderoul. ",""),"")))</f>
        <v/>
      </c>
    </row>
    <row r="1752" spans="1:11" x14ac:dyDescent="0.2">
      <c r="A1752" s="1" t="str">
        <f t="shared" si="162"/>
        <v/>
      </c>
      <c r="B1752" s="21"/>
      <c r="C1752" s="22" t="str">
        <f>IF(B1752="","",COUNTIF(INDEX($B:$B,5):B1752,B1752))</f>
        <v/>
      </c>
      <c r="D1752" s="21"/>
      <c r="E1752" s="13" t="str">
        <f t="shared" si="163"/>
        <v/>
      </c>
      <c r="F1752" s="22" t="str">
        <f t="shared" si="164"/>
        <v/>
      </c>
      <c r="G1752" s="14"/>
      <c r="H1752" s="15" t="str">
        <f t="shared" si="165"/>
        <v/>
      </c>
      <c r="I1752" s="23" t="str">
        <f t="shared" si="166"/>
        <v/>
      </c>
      <c r="J1752" s="13" t="str">
        <f t="shared" si="167"/>
        <v/>
      </c>
      <c r="K1752" s="24" t="str">
        <f>IF(B1752="","",TRIM(IF(COUNTIF('Registru borderouri'!$B$5:$B$504,B1752)=0,"Borderou inexistent în registru. ","")&amp;IF(AND(D1752&lt;&gt;"",E1752=""),"Cod necunoscut. ","")&amp;IF(N(G1752)&lt;=0,"Lipsește cantitatea. ","")&amp;IF(AND(J1752&lt;&gt;"",COUNTIF('Registru borderouri'!$B$5:$B$504,B1752)&gt;0),IF(J1752&lt;&gt;INDEX('Registru borderouri'!$H$5:$H$504,MATCH(B1752,'Registru borderouri'!$B$5:$B$504,0)),"Produs de alt tip decât borderoul. ",""),"")))</f>
        <v/>
      </c>
    </row>
    <row r="1753" spans="1:11" x14ac:dyDescent="0.2">
      <c r="A1753" s="1" t="str">
        <f t="shared" si="162"/>
        <v/>
      </c>
      <c r="B1753" s="21"/>
      <c r="C1753" s="22" t="str">
        <f>IF(B1753="","",COUNTIF(INDEX($B:$B,5):B1753,B1753))</f>
        <v/>
      </c>
      <c r="D1753" s="21"/>
      <c r="E1753" s="13" t="str">
        <f t="shared" si="163"/>
        <v/>
      </c>
      <c r="F1753" s="22" t="str">
        <f t="shared" si="164"/>
        <v/>
      </c>
      <c r="G1753" s="14"/>
      <c r="H1753" s="15" t="str">
        <f t="shared" si="165"/>
        <v/>
      </c>
      <c r="I1753" s="23" t="str">
        <f t="shared" si="166"/>
        <v/>
      </c>
      <c r="J1753" s="13" t="str">
        <f t="shared" si="167"/>
        <v/>
      </c>
      <c r="K1753" s="24" t="str">
        <f>IF(B1753="","",TRIM(IF(COUNTIF('Registru borderouri'!$B$5:$B$504,B1753)=0,"Borderou inexistent în registru. ","")&amp;IF(AND(D1753&lt;&gt;"",E1753=""),"Cod necunoscut. ","")&amp;IF(N(G1753)&lt;=0,"Lipsește cantitatea. ","")&amp;IF(AND(J1753&lt;&gt;"",COUNTIF('Registru borderouri'!$B$5:$B$504,B1753)&gt;0),IF(J1753&lt;&gt;INDEX('Registru borderouri'!$H$5:$H$504,MATCH(B1753,'Registru borderouri'!$B$5:$B$504,0)),"Produs de alt tip decât borderoul. ",""),"")))</f>
        <v/>
      </c>
    </row>
    <row r="1754" spans="1:11" x14ac:dyDescent="0.2">
      <c r="A1754" s="1" t="str">
        <f t="shared" si="162"/>
        <v/>
      </c>
      <c r="B1754" s="21"/>
      <c r="C1754" s="22" t="str">
        <f>IF(B1754="","",COUNTIF(INDEX($B:$B,5):B1754,B1754))</f>
        <v/>
      </c>
      <c r="D1754" s="21"/>
      <c r="E1754" s="13" t="str">
        <f t="shared" si="163"/>
        <v/>
      </c>
      <c r="F1754" s="22" t="str">
        <f t="shared" si="164"/>
        <v/>
      </c>
      <c r="G1754" s="14"/>
      <c r="H1754" s="15" t="str">
        <f t="shared" si="165"/>
        <v/>
      </c>
      <c r="I1754" s="23" t="str">
        <f t="shared" si="166"/>
        <v/>
      </c>
      <c r="J1754" s="13" t="str">
        <f t="shared" si="167"/>
        <v/>
      </c>
      <c r="K1754" s="24" t="str">
        <f>IF(B1754="","",TRIM(IF(COUNTIF('Registru borderouri'!$B$5:$B$504,B1754)=0,"Borderou inexistent în registru. ","")&amp;IF(AND(D1754&lt;&gt;"",E1754=""),"Cod necunoscut. ","")&amp;IF(N(G1754)&lt;=0,"Lipsește cantitatea. ","")&amp;IF(AND(J1754&lt;&gt;"",COUNTIF('Registru borderouri'!$B$5:$B$504,B1754)&gt;0),IF(J1754&lt;&gt;INDEX('Registru borderouri'!$H$5:$H$504,MATCH(B1754,'Registru borderouri'!$B$5:$B$504,0)),"Produs de alt tip decât borderoul. ",""),"")))</f>
        <v/>
      </c>
    </row>
    <row r="1755" spans="1:11" x14ac:dyDescent="0.2">
      <c r="A1755" s="1" t="str">
        <f t="shared" si="162"/>
        <v/>
      </c>
      <c r="B1755" s="21"/>
      <c r="C1755" s="22" t="str">
        <f>IF(B1755="","",COUNTIF(INDEX($B:$B,5):B1755,B1755))</f>
        <v/>
      </c>
      <c r="D1755" s="21"/>
      <c r="E1755" s="13" t="str">
        <f t="shared" si="163"/>
        <v/>
      </c>
      <c r="F1755" s="22" t="str">
        <f t="shared" si="164"/>
        <v/>
      </c>
      <c r="G1755" s="14"/>
      <c r="H1755" s="15" t="str">
        <f t="shared" si="165"/>
        <v/>
      </c>
      <c r="I1755" s="23" t="str">
        <f t="shared" si="166"/>
        <v/>
      </c>
      <c r="J1755" s="13" t="str">
        <f t="shared" si="167"/>
        <v/>
      </c>
      <c r="K1755" s="24" t="str">
        <f>IF(B1755="","",TRIM(IF(COUNTIF('Registru borderouri'!$B$5:$B$504,B1755)=0,"Borderou inexistent în registru. ","")&amp;IF(AND(D1755&lt;&gt;"",E1755=""),"Cod necunoscut. ","")&amp;IF(N(G1755)&lt;=0,"Lipsește cantitatea. ","")&amp;IF(AND(J1755&lt;&gt;"",COUNTIF('Registru borderouri'!$B$5:$B$504,B1755)&gt;0),IF(J1755&lt;&gt;INDEX('Registru borderouri'!$H$5:$H$504,MATCH(B1755,'Registru borderouri'!$B$5:$B$504,0)),"Produs de alt tip decât borderoul. ",""),"")))</f>
        <v/>
      </c>
    </row>
    <row r="1756" spans="1:11" x14ac:dyDescent="0.2">
      <c r="A1756" s="1" t="str">
        <f t="shared" si="162"/>
        <v/>
      </c>
      <c r="B1756" s="21"/>
      <c r="C1756" s="22" t="str">
        <f>IF(B1756="","",COUNTIF(INDEX($B:$B,5):B1756,B1756))</f>
        <v/>
      </c>
      <c r="D1756" s="21"/>
      <c r="E1756" s="13" t="str">
        <f t="shared" si="163"/>
        <v/>
      </c>
      <c r="F1756" s="22" t="str">
        <f t="shared" si="164"/>
        <v/>
      </c>
      <c r="G1756" s="14"/>
      <c r="H1756" s="15" t="str">
        <f t="shared" si="165"/>
        <v/>
      </c>
      <c r="I1756" s="23" t="str">
        <f t="shared" si="166"/>
        <v/>
      </c>
      <c r="J1756" s="13" t="str">
        <f t="shared" si="167"/>
        <v/>
      </c>
      <c r="K1756" s="24" t="str">
        <f>IF(B1756="","",TRIM(IF(COUNTIF('Registru borderouri'!$B$5:$B$504,B1756)=0,"Borderou inexistent în registru. ","")&amp;IF(AND(D1756&lt;&gt;"",E1756=""),"Cod necunoscut. ","")&amp;IF(N(G1756)&lt;=0,"Lipsește cantitatea. ","")&amp;IF(AND(J1756&lt;&gt;"",COUNTIF('Registru borderouri'!$B$5:$B$504,B1756)&gt;0),IF(J1756&lt;&gt;INDEX('Registru borderouri'!$H$5:$H$504,MATCH(B1756,'Registru borderouri'!$B$5:$B$504,0)),"Produs de alt tip decât borderoul. ",""),"")))</f>
        <v/>
      </c>
    </row>
    <row r="1757" spans="1:11" x14ac:dyDescent="0.2">
      <c r="A1757" s="1" t="str">
        <f t="shared" si="162"/>
        <v/>
      </c>
      <c r="B1757" s="21"/>
      <c r="C1757" s="22" t="str">
        <f>IF(B1757="","",COUNTIF(INDEX($B:$B,5):B1757,B1757))</f>
        <v/>
      </c>
      <c r="D1757" s="21"/>
      <c r="E1757" s="13" t="str">
        <f t="shared" si="163"/>
        <v/>
      </c>
      <c r="F1757" s="22" t="str">
        <f t="shared" si="164"/>
        <v/>
      </c>
      <c r="G1757" s="14"/>
      <c r="H1757" s="15" t="str">
        <f t="shared" si="165"/>
        <v/>
      </c>
      <c r="I1757" s="23" t="str">
        <f t="shared" si="166"/>
        <v/>
      </c>
      <c r="J1757" s="13" t="str">
        <f t="shared" si="167"/>
        <v/>
      </c>
      <c r="K1757" s="24" t="str">
        <f>IF(B1757="","",TRIM(IF(COUNTIF('Registru borderouri'!$B$5:$B$504,B1757)=0,"Borderou inexistent în registru. ","")&amp;IF(AND(D1757&lt;&gt;"",E1757=""),"Cod necunoscut. ","")&amp;IF(N(G1757)&lt;=0,"Lipsește cantitatea. ","")&amp;IF(AND(J1757&lt;&gt;"",COUNTIF('Registru borderouri'!$B$5:$B$504,B1757)&gt;0),IF(J1757&lt;&gt;INDEX('Registru borderouri'!$H$5:$H$504,MATCH(B1757,'Registru borderouri'!$B$5:$B$504,0)),"Produs de alt tip decât borderoul. ",""),"")))</f>
        <v/>
      </c>
    </row>
    <row r="1758" spans="1:11" x14ac:dyDescent="0.2">
      <c r="A1758" s="1" t="str">
        <f t="shared" si="162"/>
        <v/>
      </c>
      <c r="B1758" s="21"/>
      <c r="C1758" s="22" t="str">
        <f>IF(B1758="","",COUNTIF(INDEX($B:$B,5):B1758,B1758))</f>
        <v/>
      </c>
      <c r="D1758" s="21"/>
      <c r="E1758" s="13" t="str">
        <f t="shared" si="163"/>
        <v/>
      </c>
      <c r="F1758" s="22" t="str">
        <f t="shared" si="164"/>
        <v/>
      </c>
      <c r="G1758" s="14"/>
      <c r="H1758" s="15" t="str">
        <f t="shared" si="165"/>
        <v/>
      </c>
      <c r="I1758" s="23" t="str">
        <f t="shared" si="166"/>
        <v/>
      </c>
      <c r="J1758" s="13" t="str">
        <f t="shared" si="167"/>
        <v/>
      </c>
      <c r="K1758" s="24" t="str">
        <f>IF(B1758="","",TRIM(IF(COUNTIF('Registru borderouri'!$B$5:$B$504,B1758)=0,"Borderou inexistent în registru. ","")&amp;IF(AND(D1758&lt;&gt;"",E1758=""),"Cod necunoscut. ","")&amp;IF(N(G1758)&lt;=0,"Lipsește cantitatea. ","")&amp;IF(AND(J1758&lt;&gt;"",COUNTIF('Registru borderouri'!$B$5:$B$504,B1758)&gt;0),IF(J1758&lt;&gt;INDEX('Registru borderouri'!$H$5:$H$504,MATCH(B1758,'Registru borderouri'!$B$5:$B$504,0)),"Produs de alt tip decât borderoul. ",""),"")))</f>
        <v/>
      </c>
    </row>
    <row r="1759" spans="1:11" x14ac:dyDescent="0.2">
      <c r="A1759" s="1" t="str">
        <f t="shared" si="162"/>
        <v/>
      </c>
      <c r="B1759" s="21"/>
      <c r="C1759" s="22" t="str">
        <f>IF(B1759="","",COUNTIF(INDEX($B:$B,5):B1759,B1759))</f>
        <v/>
      </c>
      <c r="D1759" s="21"/>
      <c r="E1759" s="13" t="str">
        <f t="shared" si="163"/>
        <v/>
      </c>
      <c r="F1759" s="22" t="str">
        <f t="shared" si="164"/>
        <v/>
      </c>
      <c r="G1759" s="14"/>
      <c r="H1759" s="15" t="str">
        <f t="shared" si="165"/>
        <v/>
      </c>
      <c r="I1759" s="23" t="str">
        <f t="shared" si="166"/>
        <v/>
      </c>
      <c r="J1759" s="13" t="str">
        <f t="shared" si="167"/>
        <v/>
      </c>
      <c r="K1759" s="24" t="str">
        <f>IF(B1759="","",TRIM(IF(COUNTIF('Registru borderouri'!$B$5:$B$504,B1759)=0,"Borderou inexistent în registru. ","")&amp;IF(AND(D1759&lt;&gt;"",E1759=""),"Cod necunoscut. ","")&amp;IF(N(G1759)&lt;=0,"Lipsește cantitatea. ","")&amp;IF(AND(J1759&lt;&gt;"",COUNTIF('Registru borderouri'!$B$5:$B$504,B1759)&gt;0),IF(J1759&lt;&gt;INDEX('Registru borderouri'!$H$5:$H$504,MATCH(B1759,'Registru borderouri'!$B$5:$B$504,0)),"Produs de alt tip decât borderoul. ",""),"")))</f>
        <v/>
      </c>
    </row>
    <row r="1760" spans="1:11" x14ac:dyDescent="0.2">
      <c r="A1760" s="1" t="str">
        <f t="shared" si="162"/>
        <v/>
      </c>
      <c r="B1760" s="21"/>
      <c r="C1760" s="22" t="str">
        <f>IF(B1760="","",COUNTIF(INDEX($B:$B,5):B1760,B1760))</f>
        <v/>
      </c>
      <c r="D1760" s="21"/>
      <c r="E1760" s="13" t="str">
        <f t="shared" si="163"/>
        <v/>
      </c>
      <c r="F1760" s="22" t="str">
        <f t="shared" si="164"/>
        <v/>
      </c>
      <c r="G1760" s="14"/>
      <c r="H1760" s="15" t="str">
        <f t="shared" si="165"/>
        <v/>
      </c>
      <c r="I1760" s="23" t="str">
        <f t="shared" si="166"/>
        <v/>
      </c>
      <c r="J1760" s="13" t="str">
        <f t="shared" si="167"/>
        <v/>
      </c>
      <c r="K1760" s="24" t="str">
        <f>IF(B1760="","",TRIM(IF(COUNTIF('Registru borderouri'!$B$5:$B$504,B1760)=0,"Borderou inexistent în registru. ","")&amp;IF(AND(D1760&lt;&gt;"",E1760=""),"Cod necunoscut. ","")&amp;IF(N(G1760)&lt;=0,"Lipsește cantitatea. ","")&amp;IF(AND(J1760&lt;&gt;"",COUNTIF('Registru borderouri'!$B$5:$B$504,B1760)&gt;0),IF(J1760&lt;&gt;INDEX('Registru borderouri'!$H$5:$H$504,MATCH(B1760,'Registru borderouri'!$B$5:$B$504,0)),"Produs de alt tip decât borderoul. ",""),"")))</f>
        <v/>
      </c>
    </row>
    <row r="1761" spans="1:11" x14ac:dyDescent="0.2">
      <c r="A1761" s="1" t="str">
        <f t="shared" si="162"/>
        <v/>
      </c>
      <c r="B1761" s="21"/>
      <c r="C1761" s="22" t="str">
        <f>IF(B1761="","",COUNTIF(INDEX($B:$B,5):B1761,B1761))</f>
        <v/>
      </c>
      <c r="D1761" s="21"/>
      <c r="E1761" s="13" t="str">
        <f t="shared" si="163"/>
        <v/>
      </c>
      <c r="F1761" s="22" t="str">
        <f t="shared" si="164"/>
        <v/>
      </c>
      <c r="G1761" s="14"/>
      <c r="H1761" s="15" t="str">
        <f t="shared" si="165"/>
        <v/>
      </c>
      <c r="I1761" s="23" t="str">
        <f t="shared" si="166"/>
        <v/>
      </c>
      <c r="J1761" s="13" t="str">
        <f t="shared" si="167"/>
        <v/>
      </c>
      <c r="K1761" s="24" t="str">
        <f>IF(B1761="","",TRIM(IF(COUNTIF('Registru borderouri'!$B$5:$B$504,B1761)=0,"Borderou inexistent în registru. ","")&amp;IF(AND(D1761&lt;&gt;"",E1761=""),"Cod necunoscut. ","")&amp;IF(N(G1761)&lt;=0,"Lipsește cantitatea. ","")&amp;IF(AND(J1761&lt;&gt;"",COUNTIF('Registru borderouri'!$B$5:$B$504,B1761)&gt;0),IF(J1761&lt;&gt;INDEX('Registru borderouri'!$H$5:$H$504,MATCH(B1761,'Registru borderouri'!$B$5:$B$504,0)),"Produs de alt tip decât borderoul. ",""),"")))</f>
        <v/>
      </c>
    </row>
    <row r="1762" spans="1:11" x14ac:dyDescent="0.2">
      <c r="A1762" s="1" t="str">
        <f t="shared" si="162"/>
        <v/>
      </c>
      <c r="B1762" s="21"/>
      <c r="C1762" s="22" t="str">
        <f>IF(B1762="","",COUNTIF(INDEX($B:$B,5):B1762,B1762))</f>
        <v/>
      </c>
      <c r="D1762" s="21"/>
      <c r="E1762" s="13" t="str">
        <f t="shared" si="163"/>
        <v/>
      </c>
      <c r="F1762" s="22" t="str">
        <f t="shared" si="164"/>
        <v/>
      </c>
      <c r="G1762" s="14"/>
      <c r="H1762" s="15" t="str">
        <f t="shared" si="165"/>
        <v/>
      </c>
      <c r="I1762" s="23" t="str">
        <f t="shared" si="166"/>
        <v/>
      </c>
      <c r="J1762" s="13" t="str">
        <f t="shared" si="167"/>
        <v/>
      </c>
      <c r="K1762" s="24" t="str">
        <f>IF(B1762="","",TRIM(IF(COUNTIF('Registru borderouri'!$B$5:$B$504,B1762)=0,"Borderou inexistent în registru. ","")&amp;IF(AND(D1762&lt;&gt;"",E1762=""),"Cod necunoscut. ","")&amp;IF(N(G1762)&lt;=0,"Lipsește cantitatea. ","")&amp;IF(AND(J1762&lt;&gt;"",COUNTIF('Registru borderouri'!$B$5:$B$504,B1762)&gt;0),IF(J1762&lt;&gt;INDEX('Registru borderouri'!$H$5:$H$504,MATCH(B1762,'Registru borderouri'!$B$5:$B$504,0)),"Produs de alt tip decât borderoul. ",""),"")))</f>
        <v/>
      </c>
    </row>
    <row r="1763" spans="1:11" x14ac:dyDescent="0.2">
      <c r="A1763" s="1" t="str">
        <f t="shared" si="162"/>
        <v/>
      </c>
      <c r="B1763" s="21"/>
      <c r="C1763" s="22" t="str">
        <f>IF(B1763="","",COUNTIF(INDEX($B:$B,5):B1763,B1763))</f>
        <v/>
      </c>
      <c r="D1763" s="21"/>
      <c r="E1763" s="13" t="str">
        <f t="shared" si="163"/>
        <v/>
      </c>
      <c r="F1763" s="22" t="str">
        <f t="shared" si="164"/>
        <v/>
      </c>
      <c r="G1763" s="14"/>
      <c r="H1763" s="15" t="str">
        <f t="shared" si="165"/>
        <v/>
      </c>
      <c r="I1763" s="23" t="str">
        <f t="shared" si="166"/>
        <v/>
      </c>
      <c r="J1763" s="13" t="str">
        <f t="shared" si="167"/>
        <v/>
      </c>
      <c r="K1763" s="24" t="str">
        <f>IF(B1763="","",TRIM(IF(COUNTIF('Registru borderouri'!$B$5:$B$504,B1763)=0,"Borderou inexistent în registru. ","")&amp;IF(AND(D1763&lt;&gt;"",E1763=""),"Cod necunoscut. ","")&amp;IF(N(G1763)&lt;=0,"Lipsește cantitatea. ","")&amp;IF(AND(J1763&lt;&gt;"",COUNTIF('Registru borderouri'!$B$5:$B$504,B1763)&gt;0),IF(J1763&lt;&gt;INDEX('Registru borderouri'!$H$5:$H$504,MATCH(B1763,'Registru borderouri'!$B$5:$B$504,0)),"Produs de alt tip decât borderoul. ",""),"")))</f>
        <v/>
      </c>
    </row>
    <row r="1764" spans="1:11" x14ac:dyDescent="0.2">
      <c r="A1764" s="1" t="str">
        <f t="shared" si="162"/>
        <v/>
      </c>
      <c r="B1764" s="21"/>
      <c r="C1764" s="22" t="str">
        <f>IF(B1764="","",COUNTIF(INDEX($B:$B,5):B1764,B1764))</f>
        <v/>
      </c>
      <c r="D1764" s="21"/>
      <c r="E1764" s="13" t="str">
        <f t="shared" si="163"/>
        <v/>
      </c>
      <c r="F1764" s="22" t="str">
        <f t="shared" si="164"/>
        <v/>
      </c>
      <c r="G1764" s="14"/>
      <c r="H1764" s="15" t="str">
        <f t="shared" si="165"/>
        <v/>
      </c>
      <c r="I1764" s="23" t="str">
        <f t="shared" si="166"/>
        <v/>
      </c>
      <c r="J1764" s="13" t="str">
        <f t="shared" si="167"/>
        <v/>
      </c>
      <c r="K1764" s="24" t="str">
        <f>IF(B1764="","",TRIM(IF(COUNTIF('Registru borderouri'!$B$5:$B$504,B1764)=0,"Borderou inexistent în registru. ","")&amp;IF(AND(D1764&lt;&gt;"",E1764=""),"Cod necunoscut. ","")&amp;IF(N(G1764)&lt;=0,"Lipsește cantitatea. ","")&amp;IF(AND(J1764&lt;&gt;"",COUNTIF('Registru borderouri'!$B$5:$B$504,B1764)&gt;0),IF(J1764&lt;&gt;INDEX('Registru borderouri'!$H$5:$H$504,MATCH(B1764,'Registru borderouri'!$B$5:$B$504,0)),"Produs de alt tip decât borderoul. ",""),"")))</f>
        <v/>
      </c>
    </row>
    <row r="1765" spans="1:11" x14ac:dyDescent="0.2">
      <c r="A1765" s="1" t="str">
        <f t="shared" si="162"/>
        <v/>
      </c>
      <c r="B1765" s="21"/>
      <c r="C1765" s="22" t="str">
        <f>IF(B1765="","",COUNTIF(INDEX($B:$B,5):B1765,B1765))</f>
        <v/>
      </c>
      <c r="D1765" s="21"/>
      <c r="E1765" s="13" t="str">
        <f t="shared" si="163"/>
        <v/>
      </c>
      <c r="F1765" s="22" t="str">
        <f t="shared" si="164"/>
        <v/>
      </c>
      <c r="G1765" s="14"/>
      <c r="H1765" s="15" t="str">
        <f t="shared" si="165"/>
        <v/>
      </c>
      <c r="I1765" s="23" t="str">
        <f t="shared" si="166"/>
        <v/>
      </c>
      <c r="J1765" s="13" t="str">
        <f t="shared" si="167"/>
        <v/>
      </c>
      <c r="K1765" s="24" t="str">
        <f>IF(B1765="","",TRIM(IF(COUNTIF('Registru borderouri'!$B$5:$B$504,B1765)=0,"Borderou inexistent în registru. ","")&amp;IF(AND(D1765&lt;&gt;"",E1765=""),"Cod necunoscut. ","")&amp;IF(N(G1765)&lt;=0,"Lipsește cantitatea. ","")&amp;IF(AND(J1765&lt;&gt;"",COUNTIF('Registru borderouri'!$B$5:$B$504,B1765)&gt;0),IF(J1765&lt;&gt;INDEX('Registru borderouri'!$H$5:$H$504,MATCH(B1765,'Registru borderouri'!$B$5:$B$504,0)),"Produs de alt tip decât borderoul. ",""),"")))</f>
        <v/>
      </c>
    </row>
    <row r="1766" spans="1:11" x14ac:dyDescent="0.2">
      <c r="A1766" s="1" t="str">
        <f t="shared" si="162"/>
        <v/>
      </c>
      <c r="B1766" s="21"/>
      <c r="C1766" s="22" t="str">
        <f>IF(B1766="","",COUNTIF(INDEX($B:$B,5):B1766,B1766))</f>
        <v/>
      </c>
      <c r="D1766" s="21"/>
      <c r="E1766" s="13" t="str">
        <f t="shared" si="163"/>
        <v/>
      </c>
      <c r="F1766" s="22" t="str">
        <f t="shared" si="164"/>
        <v/>
      </c>
      <c r="G1766" s="14"/>
      <c r="H1766" s="15" t="str">
        <f t="shared" si="165"/>
        <v/>
      </c>
      <c r="I1766" s="23" t="str">
        <f t="shared" si="166"/>
        <v/>
      </c>
      <c r="J1766" s="13" t="str">
        <f t="shared" si="167"/>
        <v/>
      </c>
      <c r="K1766" s="24" t="str">
        <f>IF(B1766="","",TRIM(IF(COUNTIF('Registru borderouri'!$B$5:$B$504,B1766)=0,"Borderou inexistent în registru. ","")&amp;IF(AND(D1766&lt;&gt;"",E1766=""),"Cod necunoscut. ","")&amp;IF(N(G1766)&lt;=0,"Lipsește cantitatea. ","")&amp;IF(AND(J1766&lt;&gt;"",COUNTIF('Registru borderouri'!$B$5:$B$504,B1766)&gt;0),IF(J1766&lt;&gt;INDEX('Registru borderouri'!$H$5:$H$504,MATCH(B1766,'Registru borderouri'!$B$5:$B$504,0)),"Produs de alt tip decât borderoul. ",""),"")))</f>
        <v/>
      </c>
    </row>
    <row r="1767" spans="1:11" x14ac:dyDescent="0.2">
      <c r="A1767" s="1" t="str">
        <f t="shared" si="162"/>
        <v/>
      </c>
      <c r="B1767" s="21"/>
      <c r="C1767" s="22" t="str">
        <f>IF(B1767="","",COUNTIF(INDEX($B:$B,5):B1767,B1767))</f>
        <v/>
      </c>
      <c r="D1767" s="21"/>
      <c r="E1767" s="13" t="str">
        <f t="shared" si="163"/>
        <v/>
      </c>
      <c r="F1767" s="22" t="str">
        <f t="shared" si="164"/>
        <v/>
      </c>
      <c r="G1767" s="14"/>
      <c r="H1767" s="15" t="str">
        <f t="shared" si="165"/>
        <v/>
      </c>
      <c r="I1767" s="23" t="str">
        <f t="shared" si="166"/>
        <v/>
      </c>
      <c r="J1767" s="13" t="str">
        <f t="shared" si="167"/>
        <v/>
      </c>
      <c r="K1767" s="24" t="str">
        <f>IF(B1767="","",TRIM(IF(COUNTIF('Registru borderouri'!$B$5:$B$504,B1767)=0,"Borderou inexistent în registru. ","")&amp;IF(AND(D1767&lt;&gt;"",E1767=""),"Cod necunoscut. ","")&amp;IF(N(G1767)&lt;=0,"Lipsește cantitatea. ","")&amp;IF(AND(J1767&lt;&gt;"",COUNTIF('Registru borderouri'!$B$5:$B$504,B1767)&gt;0),IF(J1767&lt;&gt;INDEX('Registru borderouri'!$H$5:$H$504,MATCH(B1767,'Registru borderouri'!$B$5:$B$504,0)),"Produs de alt tip decât borderoul. ",""),"")))</f>
        <v/>
      </c>
    </row>
    <row r="1768" spans="1:11" x14ac:dyDescent="0.2">
      <c r="A1768" s="1" t="str">
        <f t="shared" si="162"/>
        <v/>
      </c>
      <c r="B1768" s="21"/>
      <c r="C1768" s="22" t="str">
        <f>IF(B1768="","",COUNTIF(INDEX($B:$B,5):B1768,B1768))</f>
        <v/>
      </c>
      <c r="D1768" s="21"/>
      <c r="E1768" s="13" t="str">
        <f t="shared" si="163"/>
        <v/>
      </c>
      <c r="F1768" s="22" t="str">
        <f t="shared" si="164"/>
        <v/>
      </c>
      <c r="G1768" s="14"/>
      <c r="H1768" s="15" t="str">
        <f t="shared" si="165"/>
        <v/>
      </c>
      <c r="I1768" s="23" t="str">
        <f t="shared" si="166"/>
        <v/>
      </c>
      <c r="J1768" s="13" t="str">
        <f t="shared" si="167"/>
        <v/>
      </c>
      <c r="K1768" s="24" t="str">
        <f>IF(B1768="","",TRIM(IF(COUNTIF('Registru borderouri'!$B$5:$B$504,B1768)=0,"Borderou inexistent în registru. ","")&amp;IF(AND(D1768&lt;&gt;"",E1768=""),"Cod necunoscut. ","")&amp;IF(N(G1768)&lt;=0,"Lipsește cantitatea. ","")&amp;IF(AND(J1768&lt;&gt;"",COUNTIF('Registru borderouri'!$B$5:$B$504,B1768)&gt;0),IF(J1768&lt;&gt;INDEX('Registru borderouri'!$H$5:$H$504,MATCH(B1768,'Registru borderouri'!$B$5:$B$504,0)),"Produs de alt tip decât borderoul. ",""),"")))</f>
        <v/>
      </c>
    </row>
    <row r="1769" spans="1:11" x14ac:dyDescent="0.2">
      <c r="A1769" s="1" t="str">
        <f t="shared" si="162"/>
        <v/>
      </c>
      <c r="B1769" s="21"/>
      <c r="C1769" s="22" t="str">
        <f>IF(B1769="","",COUNTIF(INDEX($B:$B,5):B1769,B1769))</f>
        <v/>
      </c>
      <c r="D1769" s="21"/>
      <c r="E1769" s="13" t="str">
        <f t="shared" si="163"/>
        <v/>
      </c>
      <c r="F1769" s="22" t="str">
        <f t="shared" si="164"/>
        <v/>
      </c>
      <c r="G1769" s="14"/>
      <c r="H1769" s="15" t="str">
        <f t="shared" si="165"/>
        <v/>
      </c>
      <c r="I1769" s="23" t="str">
        <f t="shared" si="166"/>
        <v/>
      </c>
      <c r="J1769" s="13" t="str">
        <f t="shared" si="167"/>
        <v/>
      </c>
      <c r="K1769" s="24" t="str">
        <f>IF(B1769="","",TRIM(IF(COUNTIF('Registru borderouri'!$B$5:$B$504,B1769)=0,"Borderou inexistent în registru. ","")&amp;IF(AND(D1769&lt;&gt;"",E1769=""),"Cod necunoscut. ","")&amp;IF(N(G1769)&lt;=0,"Lipsește cantitatea. ","")&amp;IF(AND(J1769&lt;&gt;"",COUNTIF('Registru borderouri'!$B$5:$B$504,B1769)&gt;0),IF(J1769&lt;&gt;INDEX('Registru borderouri'!$H$5:$H$504,MATCH(B1769,'Registru borderouri'!$B$5:$B$504,0)),"Produs de alt tip decât borderoul. ",""),"")))</f>
        <v/>
      </c>
    </row>
    <row r="1770" spans="1:11" x14ac:dyDescent="0.2">
      <c r="A1770" s="1" t="str">
        <f t="shared" si="162"/>
        <v/>
      </c>
      <c r="B1770" s="21"/>
      <c r="C1770" s="22" t="str">
        <f>IF(B1770="","",COUNTIF(INDEX($B:$B,5):B1770,B1770))</f>
        <v/>
      </c>
      <c r="D1770" s="21"/>
      <c r="E1770" s="13" t="str">
        <f t="shared" si="163"/>
        <v/>
      </c>
      <c r="F1770" s="22" t="str">
        <f t="shared" si="164"/>
        <v/>
      </c>
      <c r="G1770" s="14"/>
      <c r="H1770" s="15" t="str">
        <f t="shared" si="165"/>
        <v/>
      </c>
      <c r="I1770" s="23" t="str">
        <f t="shared" si="166"/>
        <v/>
      </c>
      <c r="J1770" s="13" t="str">
        <f t="shared" si="167"/>
        <v/>
      </c>
      <c r="K1770" s="24" t="str">
        <f>IF(B1770="","",TRIM(IF(COUNTIF('Registru borderouri'!$B$5:$B$504,B1770)=0,"Borderou inexistent în registru. ","")&amp;IF(AND(D1770&lt;&gt;"",E1770=""),"Cod necunoscut. ","")&amp;IF(N(G1770)&lt;=0,"Lipsește cantitatea. ","")&amp;IF(AND(J1770&lt;&gt;"",COUNTIF('Registru borderouri'!$B$5:$B$504,B1770)&gt;0),IF(J1770&lt;&gt;INDEX('Registru borderouri'!$H$5:$H$504,MATCH(B1770,'Registru borderouri'!$B$5:$B$504,0)),"Produs de alt tip decât borderoul. ",""),"")))</f>
        <v/>
      </c>
    </row>
    <row r="1771" spans="1:11" x14ac:dyDescent="0.2">
      <c r="A1771" s="1" t="str">
        <f t="shared" si="162"/>
        <v/>
      </c>
      <c r="B1771" s="21"/>
      <c r="C1771" s="22" t="str">
        <f>IF(B1771="","",COUNTIF(INDEX($B:$B,5):B1771,B1771))</f>
        <v/>
      </c>
      <c r="D1771" s="21"/>
      <c r="E1771" s="13" t="str">
        <f t="shared" si="163"/>
        <v/>
      </c>
      <c r="F1771" s="22" t="str">
        <f t="shared" si="164"/>
        <v/>
      </c>
      <c r="G1771" s="14"/>
      <c r="H1771" s="15" t="str">
        <f t="shared" si="165"/>
        <v/>
      </c>
      <c r="I1771" s="23" t="str">
        <f t="shared" si="166"/>
        <v/>
      </c>
      <c r="J1771" s="13" t="str">
        <f t="shared" si="167"/>
        <v/>
      </c>
      <c r="K1771" s="24" t="str">
        <f>IF(B1771="","",TRIM(IF(COUNTIF('Registru borderouri'!$B$5:$B$504,B1771)=0,"Borderou inexistent în registru. ","")&amp;IF(AND(D1771&lt;&gt;"",E1771=""),"Cod necunoscut. ","")&amp;IF(N(G1771)&lt;=0,"Lipsește cantitatea. ","")&amp;IF(AND(J1771&lt;&gt;"",COUNTIF('Registru borderouri'!$B$5:$B$504,B1771)&gt;0),IF(J1771&lt;&gt;INDEX('Registru borderouri'!$H$5:$H$504,MATCH(B1771,'Registru borderouri'!$B$5:$B$504,0)),"Produs de alt tip decât borderoul. ",""),"")))</f>
        <v/>
      </c>
    </row>
    <row r="1772" spans="1:11" x14ac:dyDescent="0.2">
      <c r="A1772" s="1" t="str">
        <f t="shared" si="162"/>
        <v/>
      </c>
      <c r="B1772" s="21"/>
      <c r="C1772" s="22" t="str">
        <f>IF(B1772="","",COUNTIF(INDEX($B:$B,5):B1772,B1772))</f>
        <v/>
      </c>
      <c r="D1772" s="21"/>
      <c r="E1772" s="13" t="str">
        <f t="shared" si="163"/>
        <v/>
      </c>
      <c r="F1772" s="22" t="str">
        <f t="shared" si="164"/>
        <v/>
      </c>
      <c r="G1772" s="14"/>
      <c r="H1772" s="15" t="str">
        <f t="shared" si="165"/>
        <v/>
      </c>
      <c r="I1772" s="23" t="str">
        <f t="shared" si="166"/>
        <v/>
      </c>
      <c r="J1772" s="13" t="str">
        <f t="shared" si="167"/>
        <v/>
      </c>
      <c r="K1772" s="24" t="str">
        <f>IF(B1772="","",TRIM(IF(COUNTIF('Registru borderouri'!$B$5:$B$504,B1772)=0,"Borderou inexistent în registru. ","")&amp;IF(AND(D1772&lt;&gt;"",E1772=""),"Cod necunoscut. ","")&amp;IF(N(G1772)&lt;=0,"Lipsește cantitatea. ","")&amp;IF(AND(J1772&lt;&gt;"",COUNTIF('Registru borderouri'!$B$5:$B$504,B1772)&gt;0),IF(J1772&lt;&gt;INDEX('Registru borderouri'!$H$5:$H$504,MATCH(B1772,'Registru borderouri'!$B$5:$B$504,0)),"Produs de alt tip decât borderoul. ",""),"")))</f>
        <v/>
      </c>
    </row>
    <row r="1773" spans="1:11" x14ac:dyDescent="0.2">
      <c r="A1773" s="1" t="str">
        <f t="shared" si="162"/>
        <v/>
      </c>
      <c r="B1773" s="21"/>
      <c r="C1773" s="22" t="str">
        <f>IF(B1773="","",COUNTIF(INDEX($B:$B,5):B1773,B1773))</f>
        <v/>
      </c>
      <c r="D1773" s="21"/>
      <c r="E1773" s="13" t="str">
        <f t="shared" si="163"/>
        <v/>
      </c>
      <c r="F1773" s="22" t="str">
        <f t="shared" si="164"/>
        <v/>
      </c>
      <c r="G1773" s="14"/>
      <c r="H1773" s="15" t="str">
        <f t="shared" si="165"/>
        <v/>
      </c>
      <c r="I1773" s="23" t="str">
        <f t="shared" si="166"/>
        <v/>
      </c>
      <c r="J1773" s="13" t="str">
        <f t="shared" si="167"/>
        <v/>
      </c>
      <c r="K1773" s="24" t="str">
        <f>IF(B1773="","",TRIM(IF(COUNTIF('Registru borderouri'!$B$5:$B$504,B1773)=0,"Borderou inexistent în registru. ","")&amp;IF(AND(D1773&lt;&gt;"",E1773=""),"Cod necunoscut. ","")&amp;IF(N(G1773)&lt;=0,"Lipsește cantitatea. ","")&amp;IF(AND(J1773&lt;&gt;"",COUNTIF('Registru borderouri'!$B$5:$B$504,B1773)&gt;0),IF(J1773&lt;&gt;INDEX('Registru borderouri'!$H$5:$H$504,MATCH(B1773,'Registru borderouri'!$B$5:$B$504,0)),"Produs de alt tip decât borderoul. ",""),"")))</f>
        <v/>
      </c>
    </row>
    <row r="1774" spans="1:11" x14ac:dyDescent="0.2">
      <c r="A1774" s="1" t="str">
        <f t="shared" si="162"/>
        <v/>
      </c>
      <c r="B1774" s="21"/>
      <c r="C1774" s="22" t="str">
        <f>IF(B1774="","",COUNTIF(INDEX($B:$B,5):B1774,B1774))</f>
        <v/>
      </c>
      <c r="D1774" s="21"/>
      <c r="E1774" s="13" t="str">
        <f t="shared" si="163"/>
        <v/>
      </c>
      <c r="F1774" s="22" t="str">
        <f t="shared" si="164"/>
        <v/>
      </c>
      <c r="G1774" s="14"/>
      <c r="H1774" s="15" t="str">
        <f t="shared" si="165"/>
        <v/>
      </c>
      <c r="I1774" s="23" t="str">
        <f t="shared" si="166"/>
        <v/>
      </c>
      <c r="J1774" s="13" t="str">
        <f t="shared" si="167"/>
        <v/>
      </c>
      <c r="K1774" s="24" t="str">
        <f>IF(B1774="","",TRIM(IF(COUNTIF('Registru borderouri'!$B$5:$B$504,B1774)=0,"Borderou inexistent în registru. ","")&amp;IF(AND(D1774&lt;&gt;"",E1774=""),"Cod necunoscut. ","")&amp;IF(N(G1774)&lt;=0,"Lipsește cantitatea. ","")&amp;IF(AND(J1774&lt;&gt;"",COUNTIF('Registru borderouri'!$B$5:$B$504,B1774)&gt;0),IF(J1774&lt;&gt;INDEX('Registru borderouri'!$H$5:$H$504,MATCH(B1774,'Registru borderouri'!$B$5:$B$504,0)),"Produs de alt tip decât borderoul. ",""),"")))</f>
        <v/>
      </c>
    </row>
    <row r="1775" spans="1:11" x14ac:dyDescent="0.2">
      <c r="A1775" s="1" t="str">
        <f t="shared" si="162"/>
        <v/>
      </c>
      <c r="B1775" s="21"/>
      <c r="C1775" s="22" t="str">
        <f>IF(B1775="","",COUNTIF(INDEX($B:$B,5):B1775,B1775))</f>
        <v/>
      </c>
      <c r="D1775" s="21"/>
      <c r="E1775" s="13" t="str">
        <f t="shared" si="163"/>
        <v/>
      </c>
      <c r="F1775" s="22" t="str">
        <f t="shared" si="164"/>
        <v/>
      </c>
      <c r="G1775" s="14"/>
      <c r="H1775" s="15" t="str">
        <f t="shared" si="165"/>
        <v/>
      </c>
      <c r="I1775" s="23" t="str">
        <f t="shared" si="166"/>
        <v/>
      </c>
      <c r="J1775" s="13" t="str">
        <f t="shared" si="167"/>
        <v/>
      </c>
      <c r="K1775" s="24" t="str">
        <f>IF(B1775="","",TRIM(IF(COUNTIF('Registru borderouri'!$B$5:$B$504,B1775)=0,"Borderou inexistent în registru. ","")&amp;IF(AND(D1775&lt;&gt;"",E1775=""),"Cod necunoscut. ","")&amp;IF(N(G1775)&lt;=0,"Lipsește cantitatea. ","")&amp;IF(AND(J1775&lt;&gt;"",COUNTIF('Registru borderouri'!$B$5:$B$504,B1775)&gt;0),IF(J1775&lt;&gt;INDEX('Registru borderouri'!$H$5:$H$504,MATCH(B1775,'Registru borderouri'!$B$5:$B$504,0)),"Produs de alt tip decât borderoul. ",""),"")))</f>
        <v/>
      </c>
    </row>
    <row r="1776" spans="1:11" x14ac:dyDescent="0.2">
      <c r="A1776" s="1" t="str">
        <f t="shared" si="162"/>
        <v/>
      </c>
      <c r="B1776" s="21"/>
      <c r="C1776" s="22" t="str">
        <f>IF(B1776="","",COUNTIF(INDEX($B:$B,5):B1776,B1776))</f>
        <v/>
      </c>
      <c r="D1776" s="21"/>
      <c r="E1776" s="13" t="str">
        <f t="shared" si="163"/>
        <v/>
      </c>
      <c r="F1776" s="22" t="str">
        <f t="shared" si="164"/>
        <v/>
      </c>
      <c r="G1776" s="14"/>
      <c r="H1776" s="15" t="str">
        <f t="shared" si="165"/>
        <v/>
      </c>
      <c r="I1776" s="23" t="str">
        <f t="shared" si="166"/>
        <v/>
      </c>
      <c r="J1776" s="13" t="str">
        <f t="shared" si="167"/>
        <v/>
      </c>
      <c r="K1776" s="24" t="str">
        <f>IF(B1776="","",TRIM(IF(COUNTIF('Registru borderouri'!$B$5:$B$504,B1776)=0,"Borderou inexistent în registru. ","")&amp;IF(AND(D1776&lt;&gt;"",E1776=""),"Cod necunoscut. ","")&amp;IF(N(G1776)&lt;=0,"Lipsește cantitatea. ","")&amp;IF(AND(J1776&lt;&gt;"",COUNTIF('Registru borderouri'!$B$5:$B$504,B1776)&gt;0),IF(J1776&lt;&gt;INDEX('Registru borderouri'!$H$5:$H$504,MATCH(B1776,'Registru borderouri'!$B$5:$B$504,0)),"Produs de alt tip decât borderoul. ",""),"")))</f>
        <v/>
      </c>
    </row>
    <row r="1777" spans="1:11" x14ac:dyDescent="0.2">
      <c r="A1777" s="1" t="str">
        <f t="shared" si="162"/>
        <v/>
      </c>
      <c r="B1777" s="21"/>
      <c r="C1777" s="22" t="str">
        <f>IF(B1777="","",COUNTIF(INDEX($B:$B,5):B1777,B1777))</f>
        <v/>
      </c>
      <c r="D1777" s="21"/>
      <c r="E1777" s="13" t="str">
        <f t="shared" si="163"/>
        <v/>
      </c>
      <c r="F1777" s="22" t="str">
        <f t="shared" si="164"/>
        <v/>
      </c>
      <c r="G1777" s="14"/>
      <c r="H1777" s="15" t="str">
        <f t="shared" si="165"/>
        <v/>
      </c>
      <c r="I1777" s="23" t="str">
        <f t="shared" si="166"/>
        <v/>
      </c>
      <c r="J1777" s="13" t="str">
        <f t="shared" si="167"/>
        <v/>
      </c>
      <c r="K1777" s="24" t="str">
        <f>IF(B1777="","",TRIM(IF(COUNTIF('Registru borderouri'!$B$5:$B$504,B1777)=0,"Borderou inexistent în registru. ","")&amp;IF(AND(D1777&lt;&gt;"",E1777=""),"Cod necunoscut. ","")&amp;IF(N(G1777)&lt;=0,"Lipsește cantitatea. ","")&amp;IF(AND(J1777&lt;&gt;"",COUNTIF('Registru borderouri'!$B$5:$B$504,B1777)&gt;0),IF(J1777&lt;&gt;INDEX('Registru borderouri'!$H$5:$H$504,MATCH(B1777,'Registru borderouri'!$B$5:$B$504,0)),"Produs de alt tip decât borderoul. ",""),"")))</f>
        <v/>
      </c>
    </row>
    <row r="1778" spans="1:11" x14ac:dyDescent="0.2">
      <c r="A1778" s="1" t="str">
        <f t="shared" si="162"/>
        <v/>
      </c>
      <c r="B1778" s="21"/>
      <c r="C1778" s="22" t="str">
        <f>IF(B1778="","",COUNTIF(INDEX($B:$B,5):B1778,B1778))</f>
        <v/>
      </c>
      <c r="D1778" s="21"/>
      <c r="E1778" s="13" t="str">
        <f t="shared" si="163"/>
        <v/>
      </c>
      <c r="F1778" s="22" t="str">
        <f t="shared" si="164"/>
        <v/>
      </c>
      <c r="G1778" s="14"/>
      <c r="H1778" s="15" t="str">
        <f t="shared" si="165"/>
        <v/>
      </c>
      <c r="I1778" s="23" t="str">
        <f t="shared" si="166"/>
        <v/>
      </c>
      <c r="J1778" s="13" t="str">
        <f t="shared" si="167"/>
        <v/>
      </c>
      <c r="K1778" s="24" t="str">
        <f>IF(B1778="","",TRIM(IF(COUNTIF('Registru borderouri'!$B$5:$B$504,B1778)=0,"Borderou inexistent în registru. ","")&amp;IF(AND(D1778&lt;&gt;"",E1778=""),"Cod necunoscut. ","")&amp;IF(N(G1778)&lt;=0,"Lipsește cantitatea. ","")&amp;IF(AND(J1778&lt;&gt;"",COUNTIF('Registru borderouri'!$B$5:$B$504,B1778)&gt;0),IF(J1778&lt;&gt;INDEX('Registru borderouri'!$H$5:$H$504,MATCH(B1778,'Registru borderouri'!$B$5:$B$504,0)),"Produs de alt tip decât borderoul. ",""),"")))</f>
        <v/>
      </c>
    </row>
    <row r="1779" spans="1:11" x14ac:dyDescent="0.2">
      <c r="A1779" s="1" t="str">
        <f t="shared" si="162"/>
        <v/>
      </c>
      <c r="B1779" s="21"/>
      <c r="C1779" s="22" t="str">
        <f>IF(B1779="","",COUNTIF(INDEX($B:$B,5):B1779,B1779))</f>
        <v/>
      </c>
      <c r="D1779" s="21"/>
      <c r="E1779" s="13" t="str">
        <f t="shared" si="163"/>
        <v/>
      </c>
      <c r="F1779" s="22" t="str">
        <f t="shared" si="164"/>
        <v/>
      </c>
      <c r="G1779" s="14"/>
      <c r="H1779" s="15" t="str">
        <f t="shared" si="165"/>
        <v/>
      </c>
      <c r="I1779" s="23" t="str">
        <f t="shared" si="166"/>
        <v/>
      </c>
      <c r="J1779" s="13" t="str">
        <f t="shared" si="167"/>
        <v/>
      </c>
      <c r="K1779" s="24" t="str">
        <f>IF(B1779="","",TRIM(IF(COUNTIF('Registru borderouri'!$B$5:$B$504,B1779)=0,"Borderou inexistent în registru. ","")&amp;IF(AND(D1779&lt;&gt;"",E1779=""),"Cod necunoscut. ","")&amp;IF(N(G1779)&lt;=0,"Lipsește cantitatea. ","")&amp;IF(AND(J1779&lt;&gt;"",COUNTIF('Registru borderouri'!$B$5:$B$504,B1779)&gt;0),IF(J1779&lt;&gt;INDEX('Registru borderouri'!$H$5:$H$504,MATCH(B1779,'Registru borderouri'!$B$5:$B$504,0)),"Produs de alt tip decât borderoul. ",""),"")))</f>
        <v/>
      </c>
    </row>
    <row r="1780" spans="1:11" x14ac:dyDescent="0.2">
      <c r="A1780" s="1" t="str">
        <f t="shared" si="162"/>
        <v/>
      </c>
      <c r="B1780" s="21"/>
      <c r="C1780" s="22" t="str">
        <f>IF(B1780="","",COUNTIF(INDEX($B:$B,5):B1780,B1780))</f>
        <v/>
      </c>
      <c r="D1780" s="21"/>
      <c r="E1780" s="13" t="str">
        <f t="shared" si="163"/>
        <v/>
      </c>
      <c r="F1780" s="22" t="str">
        <f t="shared" si="164"/>
        <v/>
      </c>
      <c r="G1780" s="14"/>
      <c r="H1780" s="15" t="str">
        <f t="shared" si="165"/>
        <v/>
      </c>
      <c r="I1780" s="23" t="str">
        <f t="shared" si="166"/>
        <v/>
      </c>
      <c r="J1780" s="13" t="str">
        <f t="shared" si="167"/>
        <v/>
      </c>
      <c r="K1780" s="24" t="str">
        <f>IF(B1780="","",TRIM(IF(COUNTIF('Registru borderouri'!$B$5:$B$504,B1780)=0,"Borderou inexistent în registru. ","")&amp;IF(AND(D1780&lt;&gt;"",E1780=""),"Cod necunoscut. ","")&amp;IF(N(G1780)&lt;=0,"Lipsește cantitatea. ","")&amp;IF(AND(J1780&lt;&gt;"",COUNTIF('Registru borderouri'!$B$5:$B$504,B1780)&gt;0),IF(J1780&lt;&gt;INDEX('Registru borderouri'!$H$5:$H$504,MATCH(B1780,'Registru borderouri'!$B$5:$B$504,0)),"Produs de alt tip decât borderoul. ",""),"")))</f>
        <v/>
      </c>
    </row>
    <row r="1781" spans="1:11" x14ac:dyDescent="0.2">
      <c r="A1781" s="1" t="str">
        <f t="shared" si="162"/>
        <v/>
      </c>
      <c r="B1781" s="21"/>
      <c r="C1781" s="22" t="str">
        <f>IF(B1781="","",COUNTIF(INDEX($B:$B,5):B1781,B1781))</f>
        <v/>
      </c>
      <c r="D1781" s="21"/>
      <c r="E1781" s="13" t="str">
        <f t="shared" si="163"/>
        <v/>
      </c>
      <c r="F1781" s="22" t="str">
        <f t="shared" si="164"/>
        <v/>
      </c>
      <c r="G1781" s="14"/>
      <c r="H1781" s="15" t="str">
        <f t="shared" si="165"/>
        <v/>
      </c>
      <c r="I1781" s="23" t="str">
        <f t="shared" si="166"/>
        <v/>
      </c>
      <c r="J1781" s="13" t="str">
        <f t="shared" si="167"/>
        <v/>
      </c>
      <c r="K1781" s="24" t="str">
        <f>IF(B1781="","",TRIM(IF(COUNTIF('Registru borderouri'!$B$5:$B$504,B1781)=0,"Borderou inexistent în registru. ","")&amp;IF(AND(D1781&lt;&gt;"",E1781=""),"Cod necunoscut. ","")&amp;IF(N(G1781)&lt;=0,"Lipsește cantitatea. ","")&amp;IF(AND(J1781&lt;&gt;"",COUNTIF('Registru borderouri'!$B$5:$B$504,B1781)&gt;0),IF(J1781&lt;&gt;INDEX('Registru borderouri'!$H$5:$H$504,MATCH(B1781,'Registru borderouri'!$B$5:$B$504,0)),"Produs de alt tip decât borderoul. ",""),"")))</f>
        <v/>
      </c>
    </row>
    <row r="1782" spans="1:11" x14ac:dyDescent="0.2">
      <c r="A1782" s="1" t="str">
        <f t="shared" si="162"/>
        <v/>
      </c>
      <c r="B1782" s="21"/>
      <c r="C1782" s="22" t="str">
        <f>IF(B1782="","",COUNTIF(INDEX($B:$B,5):B1782,B1782))</f>
        <v/>
      </c>
      <c r="D1782" s="21"/>
      <c r="E1782" s="13" t="str">
        <f t="shared" si="163"/>
        <v/>
      </c>
      <c r="F1782" s="22" t="str">
        <f t="shared" si="164"/>
        <v/>
      </c>
      <c r="G1782" s="14"/>
      <c r="H1782" s="15" t="str">
        <f t="shared" si="165"/>
        <v/>
      </c>
      <c r="I1782" s="23" t="str">
        <f t="shared" si="166"/>
        <v/>
      </c>
      <c r="J1782" s="13" t="str">
        <f t="shared" si="167"/>
        <v/>
      </c>
      <c r="K1782" s="24" t="str">
        <f>IF(B1782="","",TRIM(IF(COUNTIF('Registru borderouri'!$B$5:$B$504,B1782)=0,"Borderou inexistent în registru. ","")&amp;IF(AND(D1782&lt;&gt;"",E1782=""),"Cod necunoscut. ","")&amp;IF(N(G1782)&lt;=0,"Lipsește cantitatea. ","")&amp;IF(AND(J1782&lt;&gt;"",COUNTIF('Registru borderouri'!$B$5:$B$504,B1782)&gt;0),IF(J1782&lt;&gt;INDEX('Registru borderouri'!$H$5:$H$504,MATCH(B1782,'Registru borderouri'!$B$5:$B$504,0)),"Produs de alt tip decât borderoul. ",""),"")))</f>
        <v/>
      </c>
    </row>
    <row r="1783" spans="1:11" x14ac:dyDescent="0.2">
      <c r="A1783" s="1" t="str">
        <f t="shared" si="162"/>
        <v/>
      </c>
      <c r="B1783" s="21"/>
      <c r="C1783" s="22" t="str">
        <f>IF(B1783="","",COUNTIF(INDEX($B:$B,5):B1783,B1783))</f>
        <v/>
      </c>
      <c r="D1783" s="21"/>
      <c r="E1783" s="13" t="str">
        <f t="shared" si="163"/>
        <v/>
      </c>
      <c r="F1783" s="22" t="str">
        <f t="shared" si="164"/>
        <v/>
      </c>
      <c r="G1783" s="14"/>
      <c r="H1783" s="15" t="str">
        <f t="shared" si="165"/>
        <v/>
      </c>
      <c r="I1783" s="23" t="str">
        <f t="shared" si="166"/>
        <v/>
      </c>
      <c r="J1783" s="13" t="str">
        <f t="shared" si="167"/>
        <v/>
      </c>
      <c r="K1783" s="24" t="str">
        <f>IF(B1783="","",TRIM(IF(COUNTIF('Registru borderouri'!$B$5:$B$504,B1783)=0,"Borderou inexistent în registru. ","")&amp;IF(AND(D1783&lt;&gt;"",E1783=""),"Cod necunoscut. ","")&amp;IF(N(G1783)&lt;=0,"Lipsește cantitatea. ","")&amp;IF(AND(J1783&lt;&gt;"",COUNTIF('Registru borderouri'!$B$5:$B$504,B1783)&gt;0),IF(J1783&lt;&gt;INDEX('Registru borderouri'!$H$5:$H$504,MATCH(B1783,'Registru borderouri'!$B$5:$B$504,0)),"Produs de alt tip decât borderoul. ",""),"")))</f>
        <v/>
      </c>
    </row>
    <row r="1784" spans="1:11" x14ac:dyDescent="0.2">
      <c r="A1784" s="1" t="str">
        <f t="shared" si="162"/>
        <v/>
      </c>
      <c r="B1784" s="21"/>
      <c r="C1784" s="22" t="str">
        <f>IF(B1784="","",COUNTIF(INDEX($B:$B,5):B1784,B1784))</f>
        <v/>
      </c>
      <c r="D1784" s="21"/>
      <c r="E1784" s="13" t="str">
        <f t="shared" si="163"/>
        <v/>
      </c>
      <c r="F1784" s="22" t="str">
        <f t="shared" si="164"/>
        <v/>
      </c>
      <c r="G1784" s="14"/>
      <c r="H1784" s="15" t="str">
        <f t="shared" si="165"/>
        <v/>
      </c>
      <c r="I1784" s="23" t="str">
        <f t="shared" si="166"/>
        <v/>
      </c>
      <c r="J1784" s="13" t="str">
        <f t="shared" si="167"/>
        <v/>
      </c>
      <c r="K1784" s="24" t="str">
        <f>IF(B1784="","",TRIM(IF(COUNTIF('Registru borderouri'!$B$5:$B$504,B1784)=0,"Borderou inexistent în registru. ","")&amp;IF(AND(D1784&lt;&gt;"",E1784=""),"Cod necunoscut. ","")&amp;IF(N(G1784)&lt;=0,"Lipsește cantitatea. ","")&amp;IF(AND(J1784&lt;&gt;"",COUNTIF('Registru borderouri'!$B$5:$B$504,B1784)&gt;0),IF(J1784&lt;&gt;INDEX('Registru borderouri'!$H$5:$H$504,MATCH(B1784,'Registru borderouri'!$B$5:$B$504,0)),"Produs de alt tip decât borderoul. ",""),"")))</f>
        <v/>
      </c>
    </row>
    <row r="1785" spans="1:11" x14ac:dyDescent="0.2">
      <c r="A1785" s="1" t="str">
        <f t="shared" si="162"/>
        <v/>
      </c>
      <c r="B1785" s="21"/>
      <c r="C1785" s="22" t="str">
        <f>IF(B1785="","",COUNTIF(INDEX($B:$B,5):B1785,B1785))</f>
        <v/>
      </c>
      <c r="D1785" s="21"/>
      <c r="E1785" s="13" t="str">
        <f t="shared" si="163"/>
        <v/>
      </c>
      <c r="F1785" s="22" t="str">
        <f t="shared" si="164"/>
        <v/>
      </c>
      <c r="G1785" s="14"/>
      <c r="H1785" s="15" t="str">
        <f t="shared" si="165"/>
        <v/>
      </c>
      <c r="I1785" s="23" t="str">
        <f t="shared" si="166"/>
        <v/>
      </c>
      <c r="J1785" s="13" t="str">
        <f t="shared" si="167"/>
        <v/>
      </c>
      <c r="K1785" s="24" t="str">
        <f>IF(B1785="","",TRIM(IF(COUNTIF('Registru borderouri'!$B$5:$B$504,B1785)=0,"Borderou inexistent în registru. ","")&amp;IF(AND(D1785&lt;&gt;"",E1785=""),"Cod necunoscut. ","")&amp;IF(N(G1785)&lt;=0,"Lipsește cantitatea. ","")&amp;IF(AND(J1785&lt;&gt;"",COUNTIF('Registru borderouri'!$B$5:$B$504,B1785)&gt;0),IF(J1785&lt;&gt;INDEX('Registru borderouri'!$H$5:$H$504,MATCH(B1785,'Registru borderouri'!$B$5:$B$504,0)),"Produs de alt tip decât borderoul. ",""),"")))</f>
        <v/>
      </c>
    </row>
    <row r="1786" spans="1:11" x14ac:dyDescent="0.2">
      <c r="A1786" s="1" t="str">
        <f t="shared" si="162"/>
        <v/>
      </c>
      <c r="B1786" s="21"/>
      <c r="C1786" s="22" t="str">
        <f>IF(B1786="","",COUNTIF(INDEX($B:$B,5):B1786,B1786))</f>
        <v/>
      </c>
      <c r="D1786" s="21"/>
      <c r="E1786" s="13" t="str">
        <f t="shared" si="163"/>
        <v/>
      </c>
      <c r="F1786" s="22" t="str">
        <f t="shared" si="164"/>
        <v/>
      </c>
      <c r="G1786" s="14"/>
      <c r="H1786" s="15" t="str">
        <f t="shared" si="165"/>
        <v/>
      </c>
      <c r="I1786" s="23" t="str">
        <f t="shared" si="166"/>
        <v/>
      </c>
      <c r="J1786" s="13" t="str">
        <f t="shared" si="167"/>
        <v/>
      </c>
      <c r="K1786" s="24" t="str">
        <f>IF(B1786="","",TRIM(IF(COUNTIF('Registru borderouri'!$B$5:$B$504,B1786)=0,"Borderou inexistent în registru. ","")&amp;IF(AND(D1786&lt;&gt;"",E1786=""),"Cod necunoscut. ","")&amp;IF(N(G1786)&lt;=0,"Lipsește cantitatea. ","")&amp;IF(AND(J1786&lt;&gt;"",COUNTIF('Registru borderouri'!$B$5:$B$504,B1786)&gt;0),IF(J1786&lt;&gt;INDEX('Registru borderouri'!$H$5:$H$504,MATCH(B1786,'Registru borderouri'!$B$5:$B$504,0)),"Produs de alt tip decât borderoul. ",""),"")))</f>
        <v/>
      </c>
    </row>
    <row r="1787" spans="1:11" x14ac:dyDescent="0.2">
      <c r="A1787" s="1" t="str">
        <f t="shared" si="162"/>
        <v/>
      </c>
      <c r="B1787" s="21"/>
      <c r="C1787" s="22" t="str">
        <f>IF(B1787="","",COUNTIF(INDEX($B:$B,5):B1787,B1787))</f>
        <v/>
      </c>
      <c r="D1787" s="21"/>
      <c r="E1787" s="13" t="str">
        <f t="shared" si="163"/>
        <v/>
      </c>
      <c r="F1787" s="22" t="str">
        <f t="shared" si="164"/>
        <v/>
      </c>
      <c r="G1787" s="14"/>
      <c r="H1787" s="15" t="str">
        <f t="shared" si="165"/>
        <v/>
      </c>
      <c r="I1787" s="23" t="str">
        <f t="shared" si="166"/>
        <v/>
      </c>
      <c r="J1787" s="13" t="str">
        <f t="shared" si="167"/>
        <v/>
      </c>
      <c r="K1787" s="24" t="str">
        <f>IF(B1787="","",TRIM(IF(COUNTIF('Registru borderouri'!$B$5:$B$504,B1787)=0,"Borderou inexistent în registru. ","")&amp;IF(AND(D1787&lt;&gt;"",E1787=""),"Cod necunoscut. ","")&amp;IF(N(G1787)&lt;=0,"Lipsește cantitatea. ","")&amp;IF(AND(J1787&lt;&gt;"",COUNTIF('Registru borderouri'!$B$5:$B$504,B1787)&gt;0),IF(J1787&lt;&gt;INDEX('Registru borderouri'!$H$5:$H$504,MATCH(B1787,'Registru borderouri'!$B$5:$B$504,0)),"Produs de alt tip decât borderoul. ",""),"")))</f>
        <v/>
      </c>
    </row>
    <row r="1788" spans="1:11" x14ac:dyDescent="0.2">
      <c r="A1788" s="1" t="str">
        <f t="shared" si="162"/>
        <v/>
      </c>
      <c r="B1788" s="21"/>
      <c r="C1788" s="22" t="str">
        <f>IF(B1788="","",COUNTIF(INDEX($B:$B,5):B1788,B1788))</f>
        <v/>
      </c>
      <c r="D1788" s="21"/>
      <c r="E1788" s="13" t="str">
        <f t="shared" si="163"/>
        <v/>
      </c>
      <c r="F1788" s="22" t="str">
        <f t="shared" si="164"/>
        <v/>
      </c>
      <c r="G1788" s="14"/>
      <c r="H1788" s="15" t="str">
        <f t="shared" si="165"/>
        <v/>
      </c>
      <c r="I1788" s="23" t="str">
        <f t="shared" si="166"/>
        <v/>
      </c>
      <c r="J1788" s="13" t="str">
        <f t="shared" si="167"/>
        <v/>
      </c>
      <c r="K1788" s="24" t="str">
        <f>IF(B1788="","",TRIM(IF(COUNTIF('Registru borderouri'!$B$5:$B$504,B1788)=0,"Borderou inexistent în registru. ","")&amp;IF(AND(D1788&lt;&gt;"",E1788=""),"Cod necunoscut. ","")&amp;IF(N(G1788)&lt;=0,"Lipsește cantitatea. ","")&amp;IF(AND(J1788&lt;&gt;"",COUNTIF('Registru borderouri'!$B$5:$B$504,B1788)&gt;0),IF(J1788&lt;&gt;INDEX('Registru borderouri'!$H$5:$H$504,MATCH(B1788,'Registru borderouri'!$B$5:$B$504,0)),"Produs de alt tip decât borderoul. ",""),"")))</f>
        <v/>
      </c>
    </row>
    <row r="1789" spans="1:11" x14ac:dyDescent="0.2">
      <c r="A1789" s="1" t="str">
        <f t="shared" si="162"/>
        <v/>
      </c>
      <c r="B1789" s="21"/>
      <c r="C1789" s="22" t="str">
        <f>IF(B1789="","",COUNTIF(INDEX($B:$B,5):B1789,B1789))</f>
        <v/>
      </c>
      <c r="D1789" s="21"/>
      <c r="E1789" s="13" t="str">
        <f t="shared" si="163"/>
        <v/>
      </c>
      <c r="F1789" s="22" t="str">
        <f t="shared" si="164"/>
        <v/>
      </c>
      <c r="G1789" s="14"/>
      <c r="H1789" s="15" t="str">
        <f t="shared" si="165"/>
        <v/>
      </c>
      <c r="I1789" s="23" t="str">
        <f t="shared" si="166"/>
        <v/>
      </c>
      <c r="J1789" s="13" t="str">
        <f t="shared" si="167"/>
        <v/>
      </c>
      <c r="K1789" s="24" t="str">
        <f>IF(B1789="","",TRIM(IF(COUNTIF('Registru borderouri'!$B$5:$B$504,B1789)=0,"Borderou inexistent în registru. ","")&amp;IF(AND(D1789&lt;&gt;"",E1789=""),"Cod necunoscut. ","")&amp;IF(N(G1789)&lt;=0,"Lipsește cantitatea. ","")&amp;IF(AND(J1789&lt;&gt;"",COUNTIF('Registru borderouri'!$B$5:$B$504,B1789)&gt;0),IF(J1789&lt;&gt;INDEX('Registru borderouri'!$H$5:$H$504,MATCH(B1789,'Registru borderouri'!$B$5:$B$504,0)),"Produs de alt tip decât borderoul. ",""),"")))</f>
        <v/>
      </c>
    </row>
    <row r="1790" spans="1:11" x14ac:dyDescent="0.2">
      <c r="A1790" s="1" t="str">
        <f t="shared" si="162"/>
        <v/>
      </c>
      <c r="B1790" s="21"/>
      <c r="C1790" s="22" t="str">
        <f>IF(B1790="","",COUNTIF(INDEX($B:$B,5):B1790,B1790))</f>
        <v/>
      </c>
      <c r="D1790" s="21"/>
      <c r="E1790" s="13" t="str">
        <f t="shared" si="163"/>
        <v/>
      </c>
      <c r="F1790" s="22" t="str">
        <f t="shared" si="164"/>
        <v/>
      </c>
      <c r="G1790" s="14"/>
      <c r="H1790" s="15" t="str">
        <f t="shared" si="165"/>
        <v/>
      </c>
      <c r="I1790" s="23" t="str">
        <f t="shared" si="166"/>
        <v/>
      </c>
      <c r="J1790" s="13" t="str">
        <f t="shared" si="167"/>
        <v/>
      </c>
      <c r="K1790" s="24" t="str">
        <f>IF(B1790="","",TRIM(IF(COUNTIF('Registru borderouri'!$B$5:$B$504,B1790)=0,"Borderou inexistent în registru. ","")&amp;IF(AND(D1790&lt;&gt;"",E1790=""),"Cod necunoscut. ","")&amp;IF(N(G1790)&lt;=0,"Lipsește cantitatea. ","")&amp;IF(AND(J1790&lt;&gt;"",COUNTIF('Registru borderouri'!$B$5:$B$504,B1790)&gt;0),IF(J1790&lt;&gt;INDEX('Registru borderouri'!$H$5:$H$504,MATCH(B1790,'Registru borderouri'!$B$5:$B$504,0)),"Produs de alt tip decât borderoul. ",""),"")))</f>
        <v/>
      </c>
    </row>
    <row r="1791" spans="1:11" x14ac:dyDescent="0.2">
      <c r="A1791" s="1" t="str">
        <f t="shared" si="162"/>
        <v/>
      </c>
      <c r="B1791" s="21"/>
      <c r="C1791" s="22" t="str">
        <f>IF(B1791="","",COUNTIF(INDEX($B:$B,5):B1791,B1791))</f>
        <v/>
      </c>
      <c r="D1791" s="21"/>
      <c r="E1791" s="13" t="str">
        <f t="shared" si="163"/>
        <v/>
      </c>
      <c r="F1791" s="22" t="str">
        <f t="shared" si="164"/>
        <v/>
      </c>
      <c r="G1791" s="14"/>
      <c r="H1791" s="15" t="str">
        <f t="shared" si="165"/>
        <v/>
      </c>
      <c r="I1791" s="23" t="str">
        <f t="shared" si="166"/>
        <v/>
      </c>
      <c r="J1791" s="13" t="str">
        <f t="shared" si="167"/>
        <v/>
      </c>
      <c r="K1791" s="24" t="str">
        <f>IF(B1791="","",TRIM(IF(COUNTIF('Registru borderouri'!$B$5:$B$504,B1791)=0,"Borderou inexistent în registru. ","")&amp;IF(AND(D1791&lt;&gt;"",E1791=""),"Cod necunoscut. ","")&amp;IF(N(G1791)&lt;=0,"Lipsește cantitatea. ","")&amp;IF(AND(J1791&lt;&gt;"",COUNTIF('Registru borderouri'!$B$5:$B$504,B1791)&gt;0),IF(J1791&lt;&gt;INDEX('Registru borderouri'!$H$5:$H$504,MATCH(B1791,'Registru borderouri'!$B$5:$B$504,0)),"Produs de alt tip decât borderoul. ",""),"")))</f>
        <v/>
      </c>
    </row>
    <row r="1792" spans="1:11" x14ac:dyDescent="0.2">
      <c r="A1792" s="1" t="str">
        <f t="shared" si="162"/>
        <v/>
      </c>
      <c r="B1792" s="21"/>
      <c r="C1792" s="22" t="str">
        <f>IF(B1792="","",COUNTIF(INDEX($B:$B,5):B1792,B1792))</f>
        <v/>
      </c>
      <c r="D1792" s="21"/>
      <c r="E1792" s="13" t="str">
        <f t="shared" si="163"/>
        <v/>
      </c>
      <c r="F1792" s="22" t="str">
        <f t="shared" si="164"/>
        <v/>
      </c>
      <c r="G1792" s="14"/>
      <c r="H1792" s="15" t="str">
        <f t="shared" si="165"/>
        <v/>
      </c>
      <c r="I1792" s="23" t="str">
        <f t="shared" si="166"/>
        <v/>
      </c>
      <c r="J1792" s="13" t="str">
        <f t="shared" si="167"/>
        <v/>
      </c>
      <c r="K1792" s="24" t="str">
        <f>IF(B1792="","",TRIM(IF(COUNTIF('Registru borderouri'!$B$5:$B$504,B1792)=0,"Borderou inexistent în registru. ","")&amp;IF(AND(D1792&lt;&gt;"",E1792=""),"Cod necunoscut. ","")&amp;IF(N(G1792)&lt;=0,"Lipsește cantitatea. ","")&amp;IF(AND(J1792&lt;&gt;"",COUNTIF('Registru borderouri'!$B$5:$B$504,B1792)&gt;0),IF(J1792&lt;&gt;INDEX('Registru borderouri'!$H$5:$H$504,MATCH(B1792,'Registru borderouri'!$B$5:$B$504,0)),"Produs de alt tip decât borderoul. ",""),"")))</f>
        <v/>
      </c>
    </row>
    <row r="1793" spans="1:11" x14ac:dyDescent="0.2">
      <c r="A1793" s="1" t="str">
        <f t="shared" si="162"/>
        <v/>
      </c>
      <c r="B1793" s="21"/>
      <c r="C1793" s="22" t="str">
        <f>IF(B1793="","",COUNTIF(INDEX($B:$B,5):B1793,B1793))</f>
        <v/>
      </c>
      <c r="D1793" s="21"/>
      <c r="E1793" s="13" t="str">
        <f t="shared" si="163"/>
        <v/>
      </c>
      <c r="F1793" s="22" t="str">
        <f t="shared" si="164"/>
        <v/>
      </c>
      <c r="G1793" s="14"/>
      <c r="H1793" s="15" t="str">
        <f t="shared" si="165"/>
        <v/>
      </c>
      <c r="I1793" s="23" t="str">
        <f t="shared" si="166"/>
        <v/>
      </c>
      <c r="J1793" s="13" t="str">
        <f t="shared" si="167"/>
        <v/>
      </c>
      <c r="K1793" s="24" t="str">
        <f>IF(B1793="","",TRIM(IF(COUNTIF('Registru borderouri'!$B$5:$B$504,B1793)=0,"Borderou inexistent în registru. ","")&amp;IF(AND(D1793&lt;&gt;"",E1793=""),"Cod necunoscut. ","")&amp;IF(N(G1793)&lt;=0,"Lipsește cantitatea. ","")&amp;IF(AND(J1793&lt;&gt;"",COUNTIF('Registru borderouri'!$B$5:$B$504,B1793)&gt;0),IF(J1793&lt;&gt;INDEX('Registru borderouri'!$H$5:$H$504,MATCH(B1793,'Registru borderouri'!$B$5:$B$504,0)),"Produs de alt tip decât borderoul. ",""),"")))</f>
        <v/>
      </c>
    </row>
    <row r="1794" spans="1:11" x14ac:dyDescent="0.2">
      <c r="A1794" s="1" t="str">
        <f t="shared" si="162"/>
        <v/>
      </c>
      <c r="B1794" s="21"/>
      <c r="C1794" s="22" t="str">
        <f>IF(B1794="","",COUNTIF(INDEX($B:$B,5):B1794,B1794))</f>
        <v/>
      </c>
      <c r="D1794" s="21"/>
      <c r="E1794" s="13" t="str">
        <f t="shared" si="163"/>
        <v/>
      </c>
      <c r="F1794" s="22" t="str">
        <f t="shared" si="164"/>
        <v/>
      </c>
      <c r="G1794" s="14"/>
      <c r="H1794" s="15" t="str">
        <f t="shared" si="165"/>
        <v/>
      </c>
      <c r="I1794" s="23" t="str">
        <f t="shared" si="166"/>
        <v/>
      </c>
      <c r="J1794" s="13" t="str">
        <f t="shared" si="167"/>
        <v/>
      </c>
      <c r="K1794" s="24" t="str">
        <f>IF(B1794="","",TRIM(IF(COUNTIF('Registru borderouri'!$B$5:$B$504,B1794)=0,"Borderou inexistent în registru. ","")&amp;IF(AND(D1794&lt;&gt;"",E1794=""),"Cod necunoscut. ","")&amp;IF(N(G1794)&lt;=0,"Lipsește cantitatea. ","")&amp;IF(AND(J1794&lt;&gt;"",COUNTIF('Registru borderouri'!$B$5:$B$504,B1794)&gt;0),IF(J1794&lt;&gt;INDEX('Registru borderouri'!$H$5:$H$504,MATCH(B1794,'Registru borderouri'!$B$5:$B$504,0)),"Produs de alt tip decât borderoul. ",""),"")))</f>
        <v/>
      </c>
    </row>
    <row r="1795" spans="1:11" x14ac:dyDescent="0.2">
      <c r="A1795" s="1" t="str">
        <f t="shared" si="162"/>
        <v/>
      </c>
      <c r="B1795" s="21"/>
      <c r="C1795" s="22" t="str">
        <f>IF(B1795="","",COUNTIF(INDEX($B:$B,5):B1795,B1795))</f>
        <v/>
      </c>
      <c r="D1795" s="21"/>
      <c r="E1795" s="13" t="str">
        <f t="shared" si="163"/>
        <v/>
      </c>
      <c r="F1795" s="22" t="str">
        <f t="shared" si="164"/>
        <v/>
      </c>
      <c r="G1795" s="14"/>
      <c r="H1795" s="15" t="str">
        <f t="shared" si="165"/>
        <v/>
      </c>
      <c r="I1795" s="23" t="str">
        <f t="shared" si="166"/>
        <v/>
      </c>
      <c r="J1795" s="13" t="str">
        <f t="shared" si="167"/>
        <v/>
      </c>
      <c r="K1795" s="24" t="str">
        <f>IF(B1795="","",TRIM(IF(COUNTIF('Registru borderouri'!$B$5:$B$504,B1795)=0,"Borderou inexistent în registru. ","")&amp;IF(AND(D1795&lt;&gt;"",E1795=""),"Cod necunoscut. ","")&amp;IF(N(G1795)&lt;=0,"Lipsește cantitatea. ","")&amp;IF(AND(J1795&lt;&gt;"",COUNTIF('Registru borderouri'!$B$5:$B$504,B1795)&gt;0),IF(J1795&lt;&gt;INDEX('Registru borderouri'!$H$5:$H$504,MATCH(B1795,'Registru borderouri'!$B$5:$B$504,0)),"Produs de alt tip decât borderoul. ",""),"")))</f>
        <v/>
      </c>
    </row>
    <row r="1796" spans="1:11" x14ac:dyDescent="0.2">
      <c r="A1796" s="1" t="str">
        <f t="shared" si="162"/>
        <v/>
      </c>
      <c r="B1796" s="21"/>
      <c r="C1796" s="22" t="str">
        <f>IF(B1796="","",COUNTIF(INDEX($B:$B,5):B1796,B1796))</f>
        <v/>
      </c>
      <c r="D1796" s="21"/>
      <c r="E1796" s="13" t="str">
        <f t="shared" si="163"/>
        <v/>
      </c>
      <c r="F1796" s="22" t="str">
        <f t="shared" si="164"/>
        <v/>
      </c>
      <c r="G1796" s="14"/>
      <c r="H1796" s="15" t="str">
        <f t="shared" si="165"/>
        <v/>
      </c>
      <c r="I1796" s="23" t="str">
        <f t="shared" si="166"/>
        <v/>
      </c>
      <c r="J1796" s="13" t="str">
        <f t="shared" si="167"/>
        <v/>
      </c>
      <c r="K1796" s="24" t="str">
        <f>IF(B1796="","",TRIM(IF(COUNTIF('Registru borderouri'!$B$5:$B$504,B1796)=0,"Borderou inexistent în registru. ","")&amp;IF(AND(D1796&lt;&gt;"",E1796=""),"Cod necunoscut. ","")&amp;IF(N(G1796)&lt;=0,"Lipsește cantitatea. ","")&amp;IF(AND(J1796&lt;&gt;"",COUNTIF('Registru borderouri'!$B$5:$B$504,B1796)&gt;0),IF(J1796&lt;&gt;INDEX('Registru borderouri'!$H$5:$H$504,MATCH(B1796,'Registru borderouri'!$B$5:$B$504,0)),"Produs de alt tip decât borderoul. ",""),"")))</f>
        <v/>
      </c>
    </row>
    <row r="1797" spans="1:11" x14ac:dyDescent="0.2">
      <c r="A1797" s="1" t="str">
        <f t="shared" ref="A1797:A1860" si="168">IF(B1797="","",B1797&amp;"|"&amp;C1797)</f>
        <v/>
      </c>
      <c r="B1797" s="21"/>
      <c r="C1797" s="22" t="str">
        <f>IF(B1797="","",COUNTIF(INDEX($B:$B,5):B1797,B1797))</f>
        <v/>
      </c>
      <c r="D1797" s="21"/>
      <c r="E1797" s="13" t="str">
        <f t="shared" ref="E1797:E1860" si="169">IF(D1797="","",IFERROR(VLOOKUP(D1797,Catalog,2,FALSE),""))</f>
        <v/>
      </c>
      <c r="F1797" s="22" t="str">
        <f t="shared" ref="F1797:F1860" si="170">IF(D1797="","",IFERROR(VLOOKUP(D1797,Catalog,3,FALSE),""))</f>
        <v/>
      </c>
      <c r="G1797" s="14"/>
      <c r="H1797" s="15" t="str">
        <f t="shared" ref="H1797:H1860" si="171">IF(D1797="","",IFERROR(VLOOKUP(D1797,Catalog,4,FALSE),""))</f>
        <v/>
      </c>
      <c r="I1797" s="23" t="str">
        <f t="shared" ref="I1797:I1860" si="172">IF(OR(N(G1797)=0,N(H1797)=0),"",ROUND(G1797*H1797,2))</f>
        <v/>
      </c>
      <c r="J1797" s="13" t="str">
        <f t="shared" ref="J1797:J1860" si="173">IF(D1797="","",IFERROR(VLOOKUP(D1797,Catalog,5,FALSE),""))</f>
        <v/>
      </c>
      <c r="K1797" s="24" t="str">
        <f>IF(B1797="","",TRIM(IF(COUNTIF('Registru borderouri'!$B$5:$B$504,B1797)=0,"Borderou inexistent în registru. ","")&amp;IF(AND(D1797&lt;&gt;"",E1797=""),"Cod necunoscut. ","")&amp;IF(N(G1797)&lt;=0,"Lipsește cantitatea. ","")&amp;IF(AND(J1797&lt;&gt;"",COUNTIF('Registru borderouri'!$B$5:$B$504,B1797)&gt;0),IF(J1797&lt;&gt;INDEX('Registru borderouri'!$H$5:$H$504,MATCH(B1797,'Registru borderouri'!$B$5:$B$504,0)),"Produs de alt tip decât borderoul. ",""),"")))</f>
        <v/>
      </c>
    </row>
    <row r="1798" spans="1:11" x14ac:dyDescent="0.2">
      <c r="A1798" s="1" t="str">
        <f t="shared" si="168"/>
        <v/>
      </c>
      <c r="B1798" s="21"/>
      <c r="C1798" s="22" t="str">
        <f>IF(B1798="","",COUNTIF(INDEX($B:$B,5):B1798,B1798))</f>
        <v/>
      </c>
      <c r="D1798" s="21"/>
      <c r="E1798" s="13" t="str">
        <f t="shared" si="169"/>
        <v/>
      </c>
      <c r="F1798" s="22" t="str">
        <f t="shared" si="170"/>
        <v/>
      </c>
      <c r="G1798" s="14"/>
      <c r="H1798" s="15" t="str">
        <f t="shared" si="171"/>
        <v/>
      </c>
      <c r="I1798" s="23" t="str">
        <f t="shared" si="172"/>
        <v/>
      </c>
      <c r="J1798" s="13" t="str">
        <f t="shared" si="173"/>
        <v/>
      </c>
      <c r="K1798" s="24" t="str">
        <f>IF(B1798="","",TRIM(IF(COUNTIF('Registru borderouri'!$B$5:$B$504,B1798)=0,"Borderou inexistent în registru. ","")&amp;IF(AND(D1798&lt;&gt;"",E1798=""),"Cod necunoscut. ","")&amp;IF(N(G1798)&lt;=0,"Lipsește cantitatea. ","")&amp;IF(AND(J1798&lt;&gt;"",COUNTIF('Registru borderouri'!$B$5:$B$504,B1798)&gt;0),IF(J1798&lt;&gt;INDEX('Registru borderouri'!$H$5:$H$504,MATCH(B1798,'Registru borderouri'!$B$5:$B$504,0)),"Produs de alt tip decât borderoul. ",""),"")))</f>
        <v/>
      </c>
    </row>
    <row r="1799" spans="1:11" x14ac:dyDescent="0.2">
      <c r="A1799" s="1" t="str">
        <f t="shared" si="168"/>
        <v/>
      </c>
      <c r="B1799" s="21"/>
      <c r="C1799" s="22" t="str">
        <f>IF(B1799="","",COUNTIF(INDEX($B:$B,5):B1799,B1799))</f>
        <v/>
      </c>
      <c r="D1799" s="21"/>
      <c r="E1799" s="13" t="str">
        <f t="shared" si="169"/>
        <v/>
      </c>
      <c r="F1799" s="22" t="str">
        <f t="shared" si="170"/>
        <v/>
      </c>
      <c r="G1799" s="14"/>
      <c r="H1799" s="15" t="str">
        <f t="shared" si="171"/>
        <v/>
      </c>
      <c r="I1799" s="23" t="str">
        <f t="shared" si="172"/>
        <v/>
      </c>
      <c r="J1799" s="13" t="str">
        <f t="shared" si="173"/>
        <v/>
      </c>
      <c r="K1799" s="24" t="str">
        <f>IF(B1799="","",TRIM(IF(COUNTIF('Registru borderouri'!$B$5:$B$504,B1799)=0,"Borderou inexistent în registru. ","")&amp;IF(AND(D1799&lt;&gt;"",E1799=""),"Cod necunoscut. ","")&amp;IF(N(G1799)&lt;=0,"Lipsește cantitatea. ","")&amp;IF(AND(J1799&lt;&gt;"",COUNTIF('Registru borderouri'!$B$5:$B$504,B1799)&gt;0),IF(J1799&lt;&gt;INDEX('Registru borderouri'!$H$5:$H$504,MATCH(B1799,'Registru borderouri'!$B$5:$B$504,0)),"Produs de alt tip decât borderoul. ",""),"")))</f>
        <v/>
      </c>
    </row>
    <row r="1800" spans="1:11" x14ac:dyDescent="0.2">
      <c r="A1800" s="1" t="str">
        <f t="shared" si="168"/>
        <v/>
      </c>
      <c r="B1800" s="21"/>
      <c r="C1800" s="22" t="str">
        <f>IF(B1800="","",COUNTIF(INDEX($B:$B,5):B1800,B1800))</f>
        <v/>
      </c>
      <c r="D1800" s="21"/>
      <c r="E1800" s="13" t="str">
        <f t="shared" si="169"/>
        <v/>
      </c>
      <c r="F1800" s="22" t="str">
        <f t="shared" si="170"/>
        <v/>
      </c>
      <c r="G1800" s="14"/>
      <c r="H1800" s="15" t="str">
        <f t="shared" si="171"/>
        <v/>
      </c>
      <c r="I1800" s="23" t="str">
        <f t="shared" si="172"/>
        <v/>
      </c>
      <c r="J1800" s="13" t="str">
        <f t="shared" si="173"/>
        <v/>
      </c>
      <c r="K1800" s="24" t="str">
        <f>IF(B1800="","",TRIM(IF(COUNTIF('Registru borderouri'!$B$5:$B$504,B1800)=0,"Borderou inexistent în registru. ","")&amp;IF(AND(D1800&lt;&gt;"",E1800=""),"Cod necunoscut. ","")&amp;IF(N(G1800)&lt;=0,"Lipsește cantitatea. ","")&amp;IF(AND(J1800&lt;&gt;"",COUNTIF('Registru borderouri'!$B$5:$B$504,B1800)&gt;0),IF(J1800&lt;&gt;INDEX('Registru borderouri'!$H$5:$H$504,MATCH(B1800,'Registru borderouri'!$B$5:$B$504,0)),"Produs de alt tip decât borderoul. ",""),"")))</f>
        <v/>
      </c>
    </row>
    <row r="1801" spans="1:11" x14ac:dyDescent="0.2">
      <c r="A1801" s="1" t="str">
        <f t="shared" si="168"/>
        <v/>
      </c>
      <c r="B1801" s="21"/>
      <c r="C1801" s="22" t="str">
        <f>IF(B1801="","",COUNTIF(INDEX($B:$B,5):B1801,B1801))</f>
        <v/>
      </c>
      <c r="D1801" s="21"/>
      <c r="E1801" s="13" t="str">
        <f t="shared" si="169"/>
        <v/>
      </c>
      <c r="F1801" s="22" t="str">
        <f t="shared" si="170"/>
        <v/>
      </c>
      <c r="G1801" s="14"/>
      <c r="H1801" s="15" t="str">
        <f t="shared" si="171"/>
        <v/>
      </c>
      <c r="I1801" s="23" t="str">
        <f t="shared" si="172"/>
        <v/>
      </c>
      <c r="J1801" s="13" t="str">
        <f t="shared" si="173"/>
        <v/>
      </c>
      <c r="K1801" s="24" t="str">
        <f>IF(B1801="","",TRIM(IF(COUNTIF('Registru borderouri'!$B$5:$B$504,B1801)=0,"Borderou inexistent în registru. ","")&amp;IF(AND(D1801&lt;&gt;"",E1801=""),"Cod necunoscut. ","")&amp;IF(N(G1801)&lt;=0,"Lipsește cantitatea. ","")&amp;IF(AND(J1801&lt;&gt;"",COUNTIF('Registru borderouri'!$B$5:$B$504,B1801)&gt;0),IF(J1801&lt;&gt;INDEX('Registru borderouri'!$H$5:$H$504,MATCH(B1801,'Registru borderouri'!$B$5:$B$504,0)),"Produs de alt tip decât borderoul. ",""),"")))</f>
        <v/>
      </c>
    </row>
    <row r="1802" spans="1:11" x14ac:dyDescent="0.2">
      <c r="A1802" s="1" t="str">
        <f t="shared" si="168"/>
        <v/>
      </c>
      <c r="B1802" s="21"/>
      <c r="C1802" s="22" t="str">
        <f>IF(B1802="","",COUNTIF(INDEX($B:$B,5):B1802,B1802))</f>
        <v/>
      </c>
      <c r="D1802" s="21"/>
      <c r="E1802" s="13" t="str">
        <f t="shared" si="169"/>
        <v/>
      </c>
      <c r="F1802" s="22" t="str">
        <f t="shared" si="170"/>
        <v/>
      </c>
      <c r="G1802" s="14"/>
      <c r="H1802" s="15" t="str">
        <f t="shared" si="171"/>
        <v/>
      </c>
      <c r="I1802" s="23" t="str">
        <f t="shared" si="172"/>
        <v/>
      </c>
      <c r="J1802" s="13" t="str">
        <f t="shared" si="173"/>
        <v/>
      </c>
      <c r="K1802" s="24" t="str">
        <f>IF(B1802="","",TRIM(IF(COUNTIF('Registru borderouri'!$B$5:$B$504,B1802)=0,"Borderou inexistent în registru. ","")&amp;IF(AND(D1802&lt;&gt;"",E1802=""),"Cod necunoscut. ","")&amp;IF(N(G1802)&lt;=0,"Lipsește cantitatea. ","")&amp;IF(AND(J1802&lt;&gt;"",COUNTIF('Registru borderouri'!$B$5:$B$504,B1802)&gt;0),IF(J1802&lt;&gt;INDEX('Registru borderouri'!$H$5:$H$504,MATCH(B1802,'Registru borderouri'!$B$5:$B$504,0)),"Produs de alt tip decât borderoul. ",""),"")))</f>
        <v/>
      </c>
    </row>
    <row r="1803" spans="1:11" x14ac:dyDescent="0.2">
      <c r="A1803" s="1" t="str">
        <f t="shared" si="168"/>
        <v/>
      </c>
      <c r="B1803" s="21"/>
      <c r="C1803" s="22" t="str">
        <f>IF(B1803="","",COUNTIF(INDEX($B:$B,5):B1803,B1803))</f>
        <v/>
      </c>
      <c r="D1803" s="21"/>
      <c r="E1803" s="13" t="str">
        <f t="shared" si="169"/>
        <v/>
      </c>
      <c r="F1803" s="22" t="str">
        <f t="shared" si="170"/>
        <v/>
      </c>
      <c r="G1803" s="14"/>
      <c r="H1803" s="15" t="str">
        <f t="shared" si="171"/>
        <v/>
      </c>
      <c r="I1803" s="23" t="str">
        <f t="shared" si="172"/>
        <v/>
      </c>
      <c r="J1803" s="13" t="str">
        <f t="shared" si="173"/>
        <v/>
      </c>
      <c r="K1803" s="24" t="str">
        <f>IF(B1803="","",TRIM(IF(COUNTIF('Registru borderouri'!$B$5:$B$504,B1803)=0,"Borderou inexistent în registru. ","")&amp;IF(AND(D1803&lt;&gt;"",E1803=""),"Cod necunoscut. ","")&amp;IF(N(G1803)&lt;=0,"Lipsește cantitatea. ","")&amp;IF(AND(J1803&lt;&gt;"",COUNTIF('Registru borderouri'!$B$5:$B$504,B1803)&gt;0),IF(J1803&lt;&gt;INDEX('Registru borderouri'!$H$5:$H$504,MATCH(B1803,'Registru borderouri'!$B$5:$B$504,0)),"Produs de alt tip decât borderoul. ",""),"")))</f>
        <v/>
      </c>
    </row>
    <row r="1804" spans="1:11" x14ac:dyDescent="0.2">
      <c r="A1804" s="1" t="str">
        <f t="shared" si="168"/>
        <v/>
      </c>
      <c r="B1804" s="21"/>
      <c r="C1804" s="22" t="str">
        <f>IF(B1804="","",COUNTIF(INDEX($B:$B,5):B1804,B1804))</f>
        <v/>
      </c>
      <c r="D1804" s="21"/>
      <c r="E1804" s="13" t="str">
        <f t="shared" si="169"/>
        <v/>
      </c>
      <c r="F1804" s="22" t="str">
        <f t="shared" si="170"/>
        <v/>
      </c>
      <c r="G1804" s="14"/>
      <c r="H1804" s="15" t="str">
        <f t="shared" si="171"/>
        <v/>
      </c>
      <c r="I1804" s="23" t="str">
        <f t="shared" si="172"/>
        <v/>
      </c>
      <c r="J1804" s="13" t="str">
        <f t="shared" si="173"/>
        <v/>
      </c>
      <c r="K1804" s="24" t="str">
        <f>IF(B1804="","",TRIM(IF(COUNTIF('Registru borderouri'!$B$5:$B$504,B1804)=0,"Borderou inexistent în registru. ","")&amp;IF(AND(D1804&lt;&gt;"",E1804=""),"Cod necunoscut. ","")&amp;IF(N(G1804)&lt;=0,"Lipsește cantitatea. ","")&amp;IF(AND(J1804&lt;&gt;"",COUNTIF('Registru borderouri'!$B$5:$B$504,B1804)&gt;0),IF(J1804&lt;&gt;INDEX('Registru borderouri'!$H$5:$H$504,MATCH(B1804,'Registru borderouri'!$B$5:$B$504,0)),"Produs de alt tip decât borderoul. ",""),"")))</f>
        <v/>
      </c>
    </row>
    <row r="1805" spans="1:11" x14ac:dyDescent="0.2">
      <c r="A1805" s="1" t="str">
        <f t="shared" si="168"/>
        <v/>
      </c>
      <c r="B1805" s="21"/>
      <c r="C1805" s="22" t="str">
        <f>IF(B1805="","",COUNTIF(INDEX($B:$B,5):B1805,B1805))</f>
        <v/>
      </c>
      <c r="D1805" s="21"/>
      <c r="E1805" s="13" t="str">
        <f t="shared" si="169"/>
        <v/>
      </c>
      <c r="F1805" s="22" t="str">
        <f t="shared" si="170"/>
        <v/>
      </c>
      <c r="G1805" s="14"/>
      <c r="H1805" s="15" t="str">
        <f t="shared" si="171"/>
        <v/>
      </c>
      <c r="I1805" s="23" t="str">
        <f t="shared" si="172"/>
        <v/>
      </c>
      <c r="J1805" s="13" t="str">
        <f t="shared" si="173"/>
        <v/>
      </c>
      <c r="K1805" s="24" t="str">
        <f>IF(B1805="","",TRIM(IF(COUNTIF('Registru borderouri'!$B$5:$B$504,B1805)=0,"Borderou inexistent în registru. ","")&amp;IF(AND(D1805&lt;&gt;"",E1805=""),"Cod necunoscut. ","")&amp;IF(N(G1805)&lt;=0,"Lipsește cantitatea. ","")&amp;IF(AND(J1805&lt;&gt;"",COUNTIF('Registru borderouri'!$B$5:$B$504,B1805)&gt;0),IF(J1805&lt;&gt;INDEX('Registru borderouri'!$H$5:$H$504,MATCH(B1805,'Registru borderouri'!$B$5:$B$504,0)),"Produs de alt tip decât borderoul. ",""),"")))</f>
        <v/>
      </c>
    </row>
    <row r="1806" spans="1:11" x14ac:dyDescent="0.2">
      <c r="A1806" s="1" t="str">
        <f t="shared" si="168"/>
        <v/>
      </c>
      <c r="B1806" s="21"/>
      <c r="C1806" s="22" t="str">
        <f>IF(B1806="","",COUNTIF(INDEX($B:$B,5):B1806,B1806))</f>
        <v/>
      </c>
      <c r="D1806" s="21"/>
      <c r="E1806" s="13" t="str">
        <f t="shared" si="169"/>
        <v/>
      </c>
      <c r="F1806" s="22" t="str">
        <f t="shared" si="170"/>
        <v/>
      </c>
      <c r="G1806" s="14"/>
      <c r="H1806" s="15" t="str">
        <f t="shared" si="171"/>
        <v/>
      </c>
      <c r="I1806" s="23" t="str">
        <f t="shared" si="172"/>
        <v/>
      </c>
      <c r="J1806" s="13" t="str">
        <f t="shared" si="173"/>
        <v/>
      </c>
      <c r="K1806" s="24" t="str">
        <f>IF(B1806="","",TRIM(IF(COUNTIF('Registru borderouri'!$B$5:$B$504,B1806)=0,"Borderou inexistent în registru. ","")&amp;IF(AND(D1806&lt;&gt;"",E1806=""),"Cod necunoscut. ","")&amp;IF(N(G1806)&lt;=0,"Lipsește cantitatea. ","")&amp;IF(AND(J1806&lt;&gt;"",COUNTIF('Registru borderouri'!$B$5:$B$504,B1806)&gt;0),IF(J1806&lt;&gt;INDEX('Registru borderouri'!$H$5:$H$504,MATCH(B1806,'Registru borderouri'!$B$5:$B$504,0)),"Produs de alt tip decât borderoul. ",""),"")))</f>
        <v/>
      </c>
    </row>
    <row r="1807" spans="1:11" x14ac:dyDescent="0.2">
      <c r="A1807" s="1" t="str">
        <f t="shared" si="168"/>
        <v/>
      </c>
      <c r="B1807" s="21"/>
      <c r="C1807" s="22" t="str">
        <f>IF(B1807="","",COUNTIF(INDEX($B:$B,5):B1807,B1807))</f>
        <v/>
      </c>
      <c r="D1807" s="21"/>
      <c r="E1807" s="13" t="str">
        <f t="shared" si="169"/>
        <v/>
      </c>
      <c r="F1807" s="22" t="str">
        <f t="shared" si="170"/>
        <v/>
      </c>
      <c r="G1807" s="14"/>
      <c r="H1807" s="15" t="str">
        <f t="shared" si="171"/>
        <v/>
      </c>
      <c r="I1807" s="23" t="str">
        <f t="shared" si="172"/>
        <v/>
      </c>
      <c r="J1807" s="13" t="str">
        <f t="shared" si="173"/>
        <v/>
      </c>
      <c r="K1807" s="24" t="str">
        <f>IF(B1807="","",TRIM(IF(COUNTIF('Registru borderouri'!$B$5:$B$504,B1807)=0,"Borderou inexistent în registru. ","")&amp;IF(AND(D1807&lt;&gt;"",E1807=""),"Cod necunoscut. ","")&amp;IF(N(G1807)&lt;=0,"Lipsește cantitatea. ","")&amp;IF(AND(J1807&lt;&gt;"",COUNTIF('Registru borderouri'!$B$5:$B$504,B1807)&gt;0),IF(J1807&lt;&gt;INDEX('Registru borderouri'!$H$5:$H$504,MATCH(B1807,'Registru borderouri'!$B$5:$B$504,0)),"Produs de alt tip decât borderoul. ",""),"")))</f>
        <v/>
      </c>
    </row>
    <row r="1808" spans="1:11" x14ac:dyDescent="0.2">
      <c r="A1808" s="1" t="str">
        <f t="shared" si="168"/>
        <v/>
      </c>
      <c r="B1808" s="21"/>
      <c r="C1808" s="22" t="str">
        <f>IF(B1808="","",COUNTIF(INDEX($B:$B,5):B1808,B1808))</f>
        <v/>
      </c>
      <c r="D1808" s="21"/>
      <c r="E1808" s="13" t="str">
        <f t="shared" si="169"/>
        <v/>
      </c>
      <c r="F1808" s="22" t="str">
        <f t="shared" si="170"/>
        <v/>
      </c>
      <c r="G1808" s="14"/>
      <c r="H1808" s="15" t="str">
        <f t="shared" si="171"/>
        <v/>
      </c>
      <c r="I1808" s="23" t="str">
        <f t="shared" si="172"/>
        <v/>
      </c>
      <c r="J1808" s="13" t="str">
        <f t="shared" si="173"/>
        <v/>
      </c>
      <c r="K1808" s="24" t="str">
        <f>IF(B1808="","",TRIM(IF(COUNTIF('Registru borderouri'!$B$5:$B$504,B1808)=0,"Borderou inexistent în registru. ","")&amp;IF(AND(D1808&lt;&gt;"",E1808=""),"Cod necunoscut. ","")&amp;IF(N(G1808)&lt;=0,"Lipsește cantitatea. ","")&amp;IF(AND(J1808&lt;&gt;"",COUNTIF('Registru borderouri'!$B$5:$B$504,B1808)&gt;0),IF(J1808&lt;&gt;INDEX('Registru borderouri'!$H$5:$H$504,MATCH(B1808,'Registru borderouri'!$B$5:$B$504,0)),"Produs de alt tip decât borderoul. ",""),"")))</f>
        <v/>
      </c>
    </row>
    <row r="1809" spans="1:11" x14ac:dyDescent="0.2">
      <c r="A1809" s="1" t="str">
        <f t="shared" si="168"/>
        <v/>
      </c>
      <c r="B1809" s="21"/>
      <c r="C1809" s="22" t="str">
        <f>IF(B1809="","",COUNTIF(INDEX($B:$B,5):B1809,B1809))</f>
        <v/>
      </c>
      <c r="D1809" s="21"/>
      <c r="E1809" s="13" t="str">
        <f t="shared" si="169"/>
        <v/>
      </c>
      <c r="F1809" s="22" t="str">
        <f t="shared" si="170"/>
        <v/>
      </c>
      <c r="G1809" s="14"/>
      <c r="H1809" s="15" t="str">
        <f t="shared" si="171"/>
        <v/>
      </c>
      <c r="I1809" s="23" t="str">
        <f t="shared" si="172"/>
        <v/>
      </c>
      <c r="J1809" s="13" t="str">
        <f t="shared" si="173"/>
        <v/>
      </c>
      <c r="K1809" s="24" t="str">
        <f>IF(B1809="","",TRIM(IF(COUNTIF('Registru borderouri'!$B$5:$B$504,B1809)=0,"Borderou inexistent în registru. ","")&amp;IF(AND(D1809&lt;&gt;"",E1809=""),"Cod necunoscut. ","")&amp;IF(N(G1809)&lt;=0,"Lipsește cantitatea. ","")&amp;IF(AND(J1809&lt;&gt;"",COUNTIF('Registru borderouri'!$B$5:$B$504,B1809)&gt;0),IF(J1809&lt;&gt;INDEX('Registru borderouri'!$H$5:$H$504,MATCH(B1809,'Registru borderouri'!$B$5:$B$504,0)),"Produs de alt tip decât borderoul. ",""),"")))</f>
        <v/>
      </c>
    </row>
    <row r="1810" spans="1:11" x14ac:dyDescent="0.2">
      <c r="A1810" s="1" t="str">
        <f t="shared" si="168"/>
        <v/>
      </c>
      <c r="B1810" s="21"/>
      <c r="C1810" s="22" t="str">
        <f>IF(B1810="","",COUNTIF(INDEX($B:$B,5):B1810,B1810))</f>
        <v/>
      </c>
      <c r="D1810" s="21"/>
      <c r="E1810" s="13" t="str">
        <f t="shared" si="169"/>
        <v/>
      </c>
      <c r="F1810" s="22" t="str">
        <f t="shared" si="170"/>
        <v/>
      </c>
      <c r="G1810" s="14"/>
      <c r="H1810" s="15" t="str">
        <f t="shared" si="171"/>
        <v/>
      </c>
      <c r="I1810" s="23" t="str">
        <f t="shared" si="172"/>
        <v/>
      </c>
      <c r="J1810" s="13" t="str">
        <f t="shared" si="173"/>
        <v/>
      </c>
      <c r="K1810" s="24" t="str">
        <f>IF(B1810="","",TRIM(IF(COUNTIF('Registru borderouri'!$B$5:$B$504,B1810)=0,"Borderou inexistent în registru. ","")&amp;IF(AND(D1810&lt;&gt;"",E1810=""),"Cod necunoscut. ","")&amp;IF(N(G1810)&lt;=0,"Lipsește cantitatea. ","")&amp;IF(AND(J1810&lt;&gt;"",COUNTIF('Registru borderouri'!$B$5:$B$504,B1810)&gt;0),IF(J1810&lt;&gt;INDEX('Registru borderouri'!$H$5:$H$504,MATCH(B1810,'Registru borderouri'!$B$5:$B$504,0)),"Produs de alt tip decât borderoul. ",""),"")))</f>
        <v/>
      </c>
    </row>
    <row r="1811" spans="1:11" x14ac:dyDescent="0.2">
      <c r="A1811" s="1" t="str">
        <f t="shared" si="168"/>
        <v/>
      </c>
      <c r="B1811" s="21"/>
      <c r="C1811" s="22" t="str">
        <f>IF(B1811="","",COUNTIF(INDEX($B:$B,5):B1811,B1811))</f>
        <v/>
      </c>
      <c r="D1811" s="21"/>
      <c r="E1811" s="13" t="str">
        <f t="shared" si="169"/>
        <v/>
      </c>
      <c r="F1811" s="22" t="str">
        <f t="shared" si="170"/>
        <v/>
      </c>
      <c r="G1811" s="14"/>
      <c r="H1811" s="15" t="str">
        <f t="shared" si="171"/>
        <v/>
      </c>
      <c r="I1811" s="23" t="str">
        <f t="shared" si="172"/>
        <v/>
      </c>
      <c r="J1811" s="13" t="str">
        <f t="shared" si="173"/>
        <v/>
      </c>
      <c r="K1811" s="24" t="str">
        <f>IF(B1811="","",TRIM(IF(COUNTIF('Registru borderouri'!$B$5:$B$504,B1811)=0,"Borderou inexistent în registru. ","")&amp;IF(AND(D1811&lt;&gt;"",E1811=""),"Cod necunoscut. ","")&amp;IF(N(G1811)&lt;=0,"Lipsește cantitatea. ","")&amp;IF(AND(J1811&lt;&gt;"",COUNTIF('Registru borderouri'!$B$5:$B$504,B1811)&gt;0),IF(J1811&lt;&gt;INDEX('Registru borderouri'!$H$5:$H$504,MATCH(B1811,'Registru borderouri'!$B$5:$B$504,0)),"Produs de alt tip decât borderoul. ",""),"")))</f>
        <v/>
      </c>
    </row>
    <row r="1812" spans="1:11" x14ac:dyDescent="0.2">
      <c r="A1812" s="1" t="str">
        <f t="shared" si="168"/>
        <v/>
      </c>
      <c r="B1812" s="21"/>
      <c r="C1812" s="22" t="str">
        <f>IF(B1812="","",COUNTIF(INDEX($B:$B,5):B1812,B1812))</f>
        <v/>
      </c>
      <c r="D1812" s="21"/>
      <c r="E1812" s="13" t="str">
        <f t="shared" si="169"/>
        <v/>
      </c>
      <c r="F1812" s="22" t="str">
        <f t="shared" si="170"/>
        <v/>
      </c>
      <c r="G1812" s="14"/>
      <c r="H1812" s="15" t="str">
        <f t="shared" si="171"/>
        <v/>
      </c>
      <c r="I1812" s="23" t="str">
        <f t="shared" si="172"/>
        <v/>
      </c>
      <c r="J1812" s="13" t="str">
        <f t="shared" si="173"/>
        <v/>
      </c>
      <c r="K1812" s="24" t="str">
        <f>IF(B1812="","",TRIM(IF(COUNTIF('Registru borderouri'!$B$5:$B$504,B1812)=0,"Borderou inexistent în registru. ","")&amp;IF(AND(D1812&lt;&gt;"",E1812=""),"Cod necunoscut. ","")&amp;IF(N(G1812)&lt;=0,"Lipsește cantitatea. ","")&amp;IF(AND(J1812&lt;&gt;"",COUNTIF('Registru borderouri'!$B$5:$B$504,B1812)&gt;0),IF(J1812&lt;&gt;INDEX('Registru borderouri'!$H$5:$H$504,MATCH(B1812,'Registru borderouri'!$B$5:$B$504,0)),"Produs de alt tip decât borderoul. ",""),"")))</f>
        <v/>
      </c>
    </row>
    <row r="1813" spans="1:11" x14ac:dyDescent="0.2">
      <c r="A1813" s="1" t="str">
        <f t="shared" si="168"/>
        <v/>
      </c>
      <c r="B1813" s="21"/>
      <c r="C1813" s="22" t="str">
        <f>IF(B1813="","",COUNTIF(INDEX($B:$B,5):B1813,B1813))</f>
        <v/>
      </c>
      <c r="D1813" s="21"/>
      <c r="E1813" s="13" t="str">
        <f t="shared" si="169"/>
        <v/>
      </c>
      <c r="F1813" s="22" t="str">
        <f t="shared" si="170"/>
        <v/>
      </c>
      <c r="G1813" s="14"/>
      <c r="H1813" s="15" t="str">
        <f t="shared" si="171"/>
        <v/>
      </c>
      <c r="I1813" s="23" t="str">
        <f t="shared" si="172"/>
        <v/>
      </c>
      <c r="J1813" s="13" t="str">
        <f t="shared" si="173"/>
        <v/>
      </c>
      <c r="K1813" s="24" t="str">
        <f>IF(B1813="","",TRIM(IF(COUNTIF('Registru borderouri'!$B$5:$B$504,B1813)=0,"Borderou inexistent în registru. ","")&amp;IF(AND(D1813&lt;&gt;"",E1813=""),"Cod necunoscut. ","")&amp;IF(N(G1813)&lt;=0,"Lipsește cantitatea. ","")&amp;IF(AND(J1813&lt;&gt;"",COUNTIF('Registru borderouri'!$B$5:$B$504,B1813)&gt;0),IF(J1813&lt;&gt;INDEX('Registru borderouri'!$H$5:$H$504,MATCH(B1813,'Registru borderouri'!$B$5:$B$504,0)),"Produs de alt tip decât borderoul. ",""),"")))</f>
        <v/>
      </c>
    </row>
    <row r="1814" spans="1:11" x14ac:dyDescent="0.2">
      <c r="A1814" s="1" t="str">
        <f t="shared" si="168"/>
        <v/>
      </c>
      <c r="B1814" s="21"/>
      <c r="C1814" s="22" t="str">
        <f>IF(B1814="","",COUNTIF(INDEX($B:$B,5):B1814,B1814))</f>
        <v/>
      </c>
      <c r="D1814" s="21"/>
      <c r="E1814" s="13" t="str">
        <f t="shared" si="169"/>
        <v/>
      </c>
      <c r="F1814" s="22" t="str">
        <f t="shared" si="170"/>
        <v/>
      </c>
      <c r="G1814" s="14"/>
      <c r="H1814" s="15" t="str">
        <f t="shared" si="171"/>
        <v/>
      </c>
      <c r="I1814" s="23" t="str">
        <f t="shared" si="172"/>
        <v/>
      </c>
      <c r="J1814" s="13" t="str">
        <f t="shared" si="173"/>
        <v/>
      </c>
      <c r="K1814" s="24" t="str">
        <f>IF(B1814="","",TRIM(IF(COUNTIF('Registru borderouri'!$B$5:$B$504,B1814)=0,"Borderou inexistent în registru. ","")&amp;IF(AND(D1814&lt;&gt;"",E1814=""),"Cod necunoscut. ","")&amp;IF(N(G1814)&lt;=0,"Lipsește cantitatea. ","")&amp;IF(AND(J1814&lt;&gt;"",COUNTIF('Registru borderouri'!$B$5:$B$504,B1814)&gt;0),IF(J1814&lt;&gt;INDEX('Registru borderouri'!$H$5:$H$504,MATCH(B1814,'Registru borderouri'!$B$5:$B$504,0)),"Produs de alt tip decât borderoul. ",""),"")))</f>
        <v/>
      </c>
    </row>
    <row r="1815" spans="1:11" x14ac:dyDescent="0.2">
      <c r="A1815" s="1" t="str">
        <f t="shared" si="168"/>
        <v/>
      </c>
      <c r="B1815" s="21"/>
      <c r="C1815" s="22" t="str">
        <f>IF(B1815="","",COUNTIF(INDEX($B:$B,5):B1815,B1815))</f>
        <v/>
      </c>
      <c r="D1815" s="21"/>
      <c r="E1815" s="13" t="str">
        <f t="shared" si="169"/>
        <v/>
      </c>
      <c r="F1815" s="22" t="str">
        <f t="shared" si="170"/>
        <v/>
      </c>
      <c r="G1815" s="14"/>
      <c r="H1815" s="15" t="str">
        <f t="shared" si="171"/>
        <v/>
      </c>
      <c r="I1815" s="23" t="str">
        <f t="shared" si="172"/>
        <v/>
      </c>
      <c r="J1815" s="13" t="str">
        <f t="shared" si="173"/>
        <v/>
      </c>
      <c r="K1815" s="24" t="str">
        <f>IF(B1815="","",TRIM(IF(COUNTIF('Registru borderouri'!$B$5:$B$504,B1815)=0,"Borderou inexistent în registru. ","")&amp;IF(AND(D1815&lt;&gt;"",E1815=""),"Cod necunoscut. ","")&amp;IF(N(G1815)&lt;=0,"Lipsește cantitatea. ","")&amp;IF(AND(J1815&lt;&gt;"",COUNTIF('Registru borderouri'!$B$5:$B$504,B1815)&gt;0),IF(J1815&lt;&gt;INDEX('Registru borderouri'!$H$5:$H$504,MATCH(B1815,'Registru borderouri'!$B$5:$B$504,0)),"Produs de alt tip decât borderoul. ",""),"")))</f>
        <v/>
      </c>
    </row>
    <row r="1816" spans="1:11" x14ac:dyDescent="0.2">
      <c r="A1816" s="1" t="str">
        <f t="shared" si="168"/>
        <v/>
      </c>
      <c r="B1816" s="21"/>
      <c r="C1816" s="22" t="str">
        <f>IF(B1816="","",COUNTIF(INDEX($B:$B,5):B1816,B1816))</f>
        <v/>
      </c>
      <c r="D1816" s="21"/>
      <c r="E1816" s="13" t="str">
        <f t="shared" si="169"/>
        <v/>
      </c>
      <c r="F1816" s="22" t="str">
        <f t="shared" si="170"/>
        <v/>
      </c>
      <c r="G1816" s="14"/>
      <c r="H1816" s="15" t="str">
        <f t="shared" si="171"/>
        <v/>
      </c>
      <c r="I1816" s="23" t="str">
        <f t="shared" si="172"/>
        <v/>
      </c>
      <c r="J1816" s="13" t="str">
        <f t="shared" si="173"/>
        <v/>
      </c>
      <c r="K1816" s="24" t="str">
        <f>IF(B1816="","",TRIM(IF(COUNTIF('Registru borderouri'!$B$5:$B$504,B1816)=0,"Borderou inexistent în registru. ","")&amp;IF(AND(D1816&lt;&gt;"",E1816=""),"Cod necunoscut. ","")&amp;IF(N(G1816)&lt;=0,"Lipsește cantitatea. ","")&amp;IF(AND(J1816&lt;&gt;"",COUNTIF('Registru borderouri'!$B$5:$B$504,B1816)&gt;0),IF(J1816&lt;&gt;INDEX('Registru borderouri'!$H$5:$H$504,MATCH(B1816,'Registru borderouri'!$B$5:$B$504,0)),"Produs de alt tip decât borderoul. ",""),"")))</f>
        <v/>
      </c>
    </row>
    <row r="1817" spans="1:11" x14ac:dyDescent="0.2">
      <c r="A1817" s="1" t="str">
        <f t="shared" si="168"/>
        <v/>
      </c>
      <c r="B1817" s="21"/>
      <c r="C1817" s="22" t="str">
        <f>IF(B1817="","",COUNTIF(INDEX($B:$B,5):B1817,B1817))</f>
        <v/>
      </c>
      <c r="D1817" s="21"/>
      <c r="E1817" s="13" t="str">
        <f t="shared" si="169"/>
        <v/>
      </c>
      <c r="F1817" s="22" t="str">
        <f t="shared" si="170"/>
        <v/>
      </c>
      <c r="G1817" s="14"/>
      <c r="H1817" s="15" t="str">
        <f t="shared" si="171"/>
        <v/>
      </c>
      <c r="I1817" s="23" t="str">
        <f t="shared" si="172"/>
        <v/>
      </c>
      <c r="J1817" s="13" t="str">
        <f t="shared" si="173"/>
        <v/>
      </c>
      <c r="K1817" s="24" t="str">
        <f>IF(B1817="","",TRIM(IF(COUNTIF('Registru borderouri'!$B$5:$B$504,B1817)=0,"Borderou inexistent în registru. ","")&amp;IF(AND(D1817&lt;&gt;"",E1817=""),"Cod necunoscut. ","")&amp;IF(N(G1817)&lt;=0,"Lipsește cantitatea. ","")&amp;IF(AND(J1817&lt;&gt;"",COUNTIF('Registru borderouri'!$B$5:$B$504,B1817)&gt;0),IF(J1817&lt;&gt;INDEX('Registru borderouri'!$H$5:$H$504,MATCH(B1817,'Registru borderouri'!$B$5:$B$504,0)),"Produs de alt tip decât borderoul. ",""),"")))</f>
        <v/>
      </c>
    </row>
    <row r="1818" spans="1:11" x14ac:dyDescent="0.2">
      <c r="A1818" s="1" t="str">
        <f t="shared" si="168"/>
        <v/>
      </c>
      <c r="B1818" s="21"/>
      <c r="C1818" s="22" t="str">
        <f>IF(B1818="","",COUNTIF(INDEX($B:$B,5):B1818,B1818))</f>
        <v/>
      </c>
      <c r="D1818" s="21"/>
      <c r="E1818" s="13" t="str">
        <f t="shared" si="169"/>
        <v/>
      </c>
      <c r="F1818" s="22" t="str">
        <f t="shared" si="170"/>
        <v/>
      </c>
      <c r="G1818" s="14"/>
      <c r="H1818" s="15" t="str">
        <f t="shared" si="171"/>
        <v/>
      </c>
      <c r="I1818" s="23" t="str">
        <f t="shared" si="172"/>
        <v/>
      </c>
      <c r="J1818" s="13" t="str">
        <f t="shared" si="173"/>
        <v/>
      </c>
      <c r="K1818" s="24" t="str">
        <f>IF(B1818="","",TRIM(IF(COUNTIF('Registru borderouri'!$B$5:$B$504,B1818)=0,"Borderou inexistent în registru. ","")&amp;IF(AND(D1818&lt;&gt;"",E1818=""),"Cod necunoscut. ","")&amp;IF(N(G1818)&lt;=0,"Lipsește cantitatea. ","")&amp;IF(AND(J1818&lt;&gt;"",COUNTIF('Registru borderouri'!$B$5:$B$504,B1818)&gt;0),IF(J1818&lt;&gt;INDEX('Registru borderouri'!$H$5:$H$504,MATCH(B1818,'Registru borderouri'!$B$5:$B$504,0)),"Produs de alt tip decât borderoul. ",""),"")))</f>
        <v/>
      </c>
    </row>
    <row r="1819" spans="1:11" x14ac:dyDescent="0.2">
      <c r="A1819" s="1" t="str">
        <f t="shared" si="168"/>
        <v/>
      </c>
      <c r="B1819" s="21"/>
      <c r="C1819" s="22" t="str">
        <f>IF(B1819="","",COUNTIF(INDEX($B:$B,5):B1819,B1819))</f>
        <v/>
      </c>
      <c r="D1819" s="21"/>
      <c r="E1819" s="13" t="str">
        <f t="shared" si="169"/>
        <v/>
      </c>
      <c r="F1819" s="22" t="str">
        <f t="shared" si="170"/>
        <v/>
      </c>
      <c r="G1819" s="14"/>
      <c r="H1819" s="15" t="str">
        <f t="shared" si="171"/>
        <v/>
      </c>
      <c r="I1819" s="23" t="str">
        <f t="shared" si="172"/>
        <v/>
      </c>
      <c r="J1819" s="13" t="str">
        <f t="shared" si="173"/>
        <v/>
      </c>
      <c r="K1819" s="24" t="str">
        <f>IF(B1819="","",TRIM(IF(COUNTIF('Registru borderouri'!$B$5:$B$504,B1819)=0,"Borderou inexistent în registru. ","")&amp;IF(AND(D1819&lt;&gt;"",E1819=""),"Cod necunoscut. ","")&amp;IF(N(G1819)&lt;=0,"Lipsește cantitatea. ","")&amp;IF(AND(J1819&lt;&gt;"",COUNTIF('Registru borderouri'!$B$5:$B$504,B1819)&gt;0),IF(J1819&lt;&gt;INDEX('Registru borderouri'!$H$5:$H$504,MATCH(B1819,'Registru borderouri'!$B$5:$B$504,0)),"Produs de alt tip decât borderoul. ",""),"")))</f>
        <v/>
      </c>
    </row>
    <row r="1820" spans="1:11" x14ac:dyDescent="0.2">
      <c r="A1820" s="1" t="str">
        <f t="shared" si="168"/>
        <v/>
      </c>
      <c r="B1820" s="21"/>
      <c r="C1820" s="22" t="str">
        <f>IF(B1820="","",COUNTIF(INDEX($B:$B,5):B1820,B1820))</f>
        <v/>
      </c>
      <c r="D1820" s="21"/>
      <c r="E1820" s="13" t="str">
        <f t="shared" si="169"/>
        <v/>
      </c>
      <c r="F1820" s="22" t="str">
        <f t="shared" si="170"/>
        <v/>
      </c>
      <c r="G1820" s="14"/>
      <c r="H1820" s="15" t="str">
        <f t="shared" si="171"/>
        <v/>
      </c>
      <c r="I1820" s="23" t="str">
        <f t="shared" si="172"/>
        <v/>
      </c>
      <c r="J1820" s="13" t="str">
        <f t="shared" si="173"/>
        <v/>
      </c>
      <c r="K1820" s="24" t="str">
        <f>IF(B1820="","",TRIM(IF(COUNTIF('Registru borderouri'!$B$5:$B$504,B1820)=0,"Borderou inexistent în registru. ","")&amp;IF(AND(D1820&lt;&gt;"",E1820=""),"Cod necunoscut. ","")&amp;IF(N(G1820)&lt;=0,"Lipsește cantitatea. ","")&amp;IF(AND(J1820&lt;&gt;"",COUNTIF('Registru borderouri'!$B$5:$B$504,B1820)&gt;0),IF(J1820&lt;&gt;INDEX('Registru borderouri'!$H$5:$H$504,MATCH(B1820,'Registru borderouri'!$B$5:$B$504,0)),"Produs de alt tip decât borderoul. ",""),"")))</f>
        <v/>
      </c>
    </row>
    <row r="1821" spans="1:11" x14ac:dyDescent="0.2">
      <c r="A1821" s="1" t="str">
        <f t="shared" si="168"/>
        <v/>
      </c>
      <c r="B1821" s="21"/>
      <c r="C1821" s="22" t="str">
        <f>IF(B1821="","",COUNTIF(INDEX($B:$B,5):B1821,B1821))</f>
        <v/>
      </c>
      <c r="D1821" s="21"/>
      <c r="E1821" s="13" t="str">
        <f t="shared" si="169"/>
        <v/>
      </c>
      <c r="F1821" s="22" t="str">
        <f t="shared" si="170"/>
        <v/>
      </c>
      <c r="G1821" s="14"/>
      <c r="H1821" s="15" t="str">
        <f t="shared" si="171"/>
        <v/>
      </c>
      <c r="I1821" s="23" t="str">
        <f t="shared" si="172"/>
        <v/>
      </c>
      <c r="J1821" s="13" t="str">
        <f t="shared" si="173"/>
        <v/>
      </c>
      <c r="K1821" s="24" t="str">
        <f>IF(B1821="","",TRIM(IF(COUNTIF('Registru borderouri'!$B$5:$B$504,B1821)=0,"Borderou inexistent în registru. ","")&amp;IF(AND(D1821&lt;&gt;"",E1821=""),"Cod necunoscut. ","")&amp;IF(N(G1821)&lt;=0,"Lipsește cantitatea. ","")&amp;IF(AND(J1821&lt;&gt;"",COUNTIF('Registru borderouri'!$B$5:$B$504,B1821)&gt;0),IF(J1821&lt;&gt;INDEX('Registru borderouri'!$H$5:$H$504,MATCH(B1821,'Registru borderouri'!$B$5:$B$504,0)),"Produs de alt tip decât borderoul. ",""),"")))</f>
        <v/>
      </c>
    </row>
    <row r="1822" spans="1:11" x14ac:dyDescent="0.2">
      <c r="A1822" s="1" t="str">
        <f t="shared" si="168"/>
        <v/>
      </c>
      <c r="B1822" s="21"/>
      <c r="C1822" s="22" t="str">
        <f>IF(B1822="","",COUNTIF(INDEX($B:$B,5):B1822,B1822))</f>
        <v/>
      </c>
      <c r="D1822" s="21"/>
      <c r="E1822" s="13" t="str">
        <f t="shared" si="169"/>
        <v/>
      </c>
      <c r="F1822" s="22" t="str">
        <f t="shared" si="170"/>
        <v/>
      </c>
      <c r="G1822" s="14"/>
      <c r="H1822" s="15" t="str">
        <f t="shared" si="171"/>
        <v/>
      </c>
      <c r="I1822" s="23" t="str">
        <f t="shared" si="172"/>
        <v/>
      </c>
      <c r="J1822" s="13" t="str">
        <f t="shared" si="173"/>
        <v/>
      </c>
      <c r="K1822" s="24" t="str">
        <f>IF(B1822="","",TRIM(IF(COUNTIF('Registru borderouri'!$B$5:$B$504,B1822)=0,"Borderou inexistent în registru. ","")&amp;IF(AND(D1822&lt;&gt;"",E1822=""),"Cod necunoscut. ","")&amp;IF(N(G1822)&lt;=0,"Lipsește cantitatea. ","")&amp;IF(AND(J1822&lt;&gt;"",COUNTIF('Registru borderouri'!$B$5:$B$504,B1822)&gt;0),IF(J1822&lt;&gt;INDEX('Registru borderouri'!$H$5:$H$504,MATCH(B1822,'Registru borderouri'!$B$5:$B$504,0)),"Produs de alt tip decât borderoul. ",""),"")))</f>
        <v/>
      </c>
    </row>
    <row r="1823" spans="1:11" x14ac:dyDescent="0.2">
      <c r="A1823" s="1" t="str">
        <f t="shared" si="168"/>
        <v/>
      </c>
      <c r="B1823" s="21"/>
      <c r="C1823" s="22" t="str">
        <f>IF(B1823="","",COUNTIF(INDEX($B:$B,5):B1823,B1823))</f>
        <v/>
      </c>
      <c r="D1823" s="21"/>
      <c r="E1823" s="13" t="str">
        <f t="shared" si="169"/>
        <v/>
      </c>
      <c r="F1823" s="22" t="str">
        <f t="shared" si="170"/>
        <v/>
      </c>
      <c r="G1823" s="14"/>
      <c r="H1823" s="15" t="str">
        <f t="shared" si="171"/>
        <v/>
      </c>
      <c r="I1823" s="23" t="str">
        <f t="shared" si="172"/>
        <v/>
      </c>
      <c r="J1823" s="13" t="str">
        <f t="shared" si="173"/>
        <v/>
      </c>
      <c r="K1823" s="24" t="str">
        <f>IF(B1823="","",TRIM(IF(COUNTIF('Registru borderouri'!$B$5:$B$504,B1823)=0,"Borderou inexistent în registru. ","")&amp;IF(AND(D1823&lt;&gt;"",E1823=""),"Cod necunoscut. ","")&amp;IF(N(G1823)&lt;=0,"Lipsește cantitatea. ","")&amp;IF(AND(J1823&lt;&gt;"",COUNTIF('Registru borderouri'!$B$5:$B$504,B1823)&gt;0),IF(J1823&lt;&gt;INDEX('Registru borderouri'!$H$5:$H$504,MATCH(B1823,'Registru borderouri'!$B$5:$B$504,0)),"Produs de alt tip decât borderoul. ",""),"")))</f>
        <v/>
      </c>
    </row>
    <row r="1824" spans="1:11" x14ac:dyDescent="0.2">
      <c r="A1824" s="1" t="str">
        <f t="shared" si="168"/>
        <v/>
      </c>
      <c r="B1824" s="21"/>
      <c r="C1824" s="22" t="str">
        <f>IF(B1824="","",COUNTIF(INDEX($B:$B,5):B1824,B1824))</f>
        <v/>
      </c>
      <c r="D1824" s="21"/>
      <c r="E1824" s="13" t="str">
        <f t="shared" si="169"/>
        <v/>
      </c>
      <c r="F1824" s="22" t="str">
        <f t="shared" si="170"/>
        <v/>
      </c>
      <c r="G1824" s="14"/>
      <c r="H1824" s="15" t="str">
        <f t="shared" si="171"/>
        <v/>
      </c>
      <c r="I1824" s="23" t="str">
        <f t="shared" si="172"/>
        <v/>
      </c>
      <c r="J1824" s="13" t="str">
        <f t="shared" si="173"/>
        <v/>
      </c>
      <c r="K1824" s="24" t="str">
        <f>IF(B1824="","",TRIM(IF(COUNTIF('Registru borderouri'!$B$5:$B$504,B1824)=0,"Borderou inexistent în registru. ","")&amp;IF(AND(D1824&lt;&gt;"",E1824=""),"Cod necunoscut. ","")&amp;IF(N(G1824)&lt;=0,"Lipsește cantitatea. ","")&amp;IF(AND(J1824&lt;&gt;"",COUNTIF('Registru borderouri'!$B$5:$B$504,B1824)&gt;0),IF(J1824&lt;&gt;INDEX('Registru borderouri'!$H$5:$H$504,MATCH(B1824,'Registru borderouri'!$B$5:$B$504,0)),"Produs de alt tip decât borderoul. ",""),"")))</f>
        <v/>
      </c>
    </row>
    <row r="1825" spans="1:11" x14ac:dyDescent="0.2">
      <c r="A1825" s="1" t="str">
        <f t="shared" si="168"/>
        <v/>
      </c>
      <c r="B1825" s="21"/>
      <c r="C1825" s="22" t="str">
        <f>IF(B1825="","",COUNTIF(INDEX($B:$B,5):B1825,B1825))</f>
        <v/>
      </c>
      <c r="D1825" s="21"/>
      <c r="E1825" s="13" t="str">
        <f t="shared" si="169"/>
        <v/>
      </c>
      <c r="F1825" s="22" t="str">
        <f t="shared" si="170"/>
        <v/>
      </c>
      <c r="G1825" s="14"/>
      <c r="H1825" s="15" t="str">
        <f t="shared" si="171"/>
        <v/>
      </c>
      <c r="I1825" s="23" t="str">
        <f t="shared" si="172"/>
        <v/>
      </c>
      <c r="J1825" s="13" t="str">
        <f t="shared" si="173"/>
        <v/>
      </c>
      <c r="K1825" s="24" t="str">
        <f>IF(B1825="","",TRIM(IF(COUNTIF('Registru borderouri'!$B$5:$B$504,B1825)=0,"Borderou inexistent în registru. ","")&amp;IF(AND(D1825&lt;&gt;"",E1825=""),"Cod necunoscut. ","")&amp;IF(N(G1825)&lt;=0,"Lipsește cantitatea. ","")&amp;IF(AND(J1825&lt;&gt;"",COUNTIF('Registru borderouri'!$B$5:$B$504,B1825)&gt;0),IF(J1825&lt;&gt;INDEX('Registru borderouri'!$H$5:$H$504,MATCH(B1825,'Registru borderouri'!$B$5:$B$504,0)),"Produs de alt tip decât borderoul. ",""),"")))</f>
        <v/>
      </c>
    </row>
    <row r="1826" spans="1:11" x14ac:dyDescent="0.2">
      <c r="A1826" s="1" t="str">
        <f t="shared" si="168"/>
        <v/>
      </c>
      <c r="B1826" s="21"/>
      <c r="C1826" s="22" t="str">
        <f>IF(B1826="","",COUNTIF(INDEX($B:$B,5):B1826,B1826))</f>
        <v/>
      </c>
      <c r="D1826" s="21"/>
      <c r="E1826" s="13" t="str">
        <f t="shared" si="169"/>
        <v/>
      </c>
      <c r="F1826" s="22" t="str">
        <f t="shared" si="170"/>
        <v/>
      </c>
      <c r="G1826" s="14"/>
      <c r="H1826" s="15" t="str">
        <f t="shared" si="171"/>
        <v/>
      </c>
      <c r="I1826" s="23" t="str">
        <f t="shared" si="172"/>
        <v/>
      </c>
      <c r="J1826" s="13" t="str">
        <f t="shared" si="173"/>
        <v/>
      </c>
      <c r="K1826" s="24" t="str">
        <f>IF(B1826="","",TRIM(IF(COUNTIF('Registru borderouri'!$B$5:$B$504,B1826)=0,"Borderou inexistent în registru. ","")&amp;IF(AND(D1826&lt;&gt;"",E1826=""),"Cod necunoscut. ","")&amp;IF(N(G1826)&lt;=0,"Lipsește cantitatea. ","")&amp;IF(AND(J1826&lt;&gt;"",COUNTIF('Registru borderouri'!$B$5:$B$504,B1826)&gt;0),IF(J1826&lt;&gt;INDEX('Registru borderouri'!$H$5:$H$504,MATCH(B1826,'Registru borderouri'!$B$5:$B$504,0)),"Produs de alt tip decât borderoul. ",""),"")))</f>
        <v/>
      </c>
    </row>
    <row r="1827" spans="1:11" x14ac:dyDescent="0.2">
      <c r="A1827" s="1" t="str">
        <f t="shared" si="168"/>
        <v/>
      </c>
      <c r="B1827" s="21"/>
      <c r="C1827" s="22" t="str">
        <f>IF(B1827="","",COUNTIF(INDEX($B:$B,5):B1827,B1827))</f>
        <v/>
      </c>
      <c r="D1827" s="21"/>
      <c r="E1827" s="13" t="str">
        <f t="shared" si="169"/>
        <v/>
      </c>
      <c r="F1827" s="22" t="str">
        <f t="shared" si="170"/>
        <v/>
      </c>
      <c r="G1827" s="14"/>
      <c r="H1827" s="15" t="str">
        <f t="shared" si="171"/>
        <v/>
      </c>
      <c r="I1827" s="23" t="str">
        <f t="shared" si="172"/>
        <v/>
      </c>
      <c r="J1827" s="13" t="str">
        <f t="shared" si="173"/>
        <v/>
      </c>
      <c r="K1827" s="24" t="str">
        <f>IF(B1827="","",TRIM(IF(COUNTIF('Registru borderouri'!$B$5:$B$504,B1827)=0,"Borderou inexistent în registru. ","")&amp;IF(AND(D1827&lt;&gt;"",E1827=""),"Cod necunoscut. ","")&amp;IF(N(G1827)&lt;=0,"Lipsește cantitatea. ","")&amp;IF(AND(J1827&lt;&gt;"",COUNTIF('Registru borderouri'!$B$5:$B$504,B1827)&gt;0),IF(J1827&lt;&gt;INDEX('Registru borderouri'!$H$5:$H$504,MATCH(B1827,'Registru borderouri'!$B$5:$B$504,0)),"Produs de alt tip decât borderoul. ",""),"")))</f>
        <v/>
      </c>
    </row>
    <row r="1828" spans="1:11" x14ac:dyDescent="0.2">
      <c r="A1828" s="1" t="str">
        <f t="shared" si="168"/>
        <v/>
      </c>
      <c r="B1828" s="21"/>
      <c r="C1828" s="22" t="str">
        <f>IF(B1828="","",COUNTIF(INDEX($B:$B,5):B1828,B1828))</f>
        <v/>
      </c>
      <c r="D1828" s="21"/>
      <c r="E1828" s="13" t="str">
        <f t="shared" si="169"/>
        <v/>
      </c>
      <c r="F1828" s="22" t="str">
        <f t="shared" si="170"/>
        <v/>
      </c>
      <c r="G1828" s="14"/>
      <c r="H1828" s="15" t="str">
        <f t="shared" si="171"/>
        <v/>
      </c>
      <c r="I1828" s="23" t="str">
        <f t="shared" si="172"/>
        <v/>
      </c>
      <c r="J1828" s="13" t="str">
        <f t="shared" si="173"/>
        <v/>
      </c>
      <c r="K1828" s="24" t="str">
        <f>IF(B1828="","",TRIM(IF(COUNTIF('Registru borderouri'!$B$5:$B$504,B1828)=0,"Borderou inexistent în registru. ","")&amp;IF(AND(D1828&lt;&gt;"",E1828=""),"Cod necunoscut. ","")&amp;IF(N(G1828)&lt;=0,"Lipsește cantitatea. ","")&amp;IF(AND(J1828&lt;&gt;"",COUNTIF('Registru borderouri'!$B$5:$B$504,B1828)&gt;0),IF(J1828&lt;&gt;INDEX('Registru borderouri'!$H$5:$H$504,MATCH(B1828,'Registru borderouri'!$B$5:$B$504,0)),"Produs de alt tip decât borderoul. ",""),"")))</f>
        <v/>
      </c>
    </row>
    <row r="1829" spans="1:11" x14ac:dyDescent="0.2">
      <c r="A1829" s="1" t="str">
        <f t="shared" si="168"/>
        <v/>
      </c>
      <c r="B1829" s="21"/>
      <c r="C1829" s="22" t="str">
        <f>IF(B1829="","",COUNTIF(INDEX($B:$B,5):B1829,B1829))</f>
        <v/>
      </c>
      <c r="D1829" s="21"/>
      <c r="E1829" s="13" t="str">
        <f t="shared" si="169"/>
        <v/>
      </c>
      <c r="F1829" s="22" t="str">
        <f t="shared" si="170"/>
        <v/>
      </c>
      <c r="G1829" s="14"/>
      <c r="H1829" s="15" t="str">
        <f t="shared" si="171"/>
        <v/>
      </c>
      <c r="I1829" s="23" t="str">
        <f t="shared" si="172"/>
        <v/>
      </c>
      <c r="J1829" s="13" t="str">
        <f t="shared" si="173"/>
        <v/>
      </c>
      <c r="K1829" s="24" t="str">
        <f>IF(B1829="","",TRIM(IF(COUNTIF('Registru borderouri'!$B$5:$B$504,B1829)=0,"Borderou inexistent în registru. ","")&amp;IF(AND(D1829&lt;&gt;"",E1829=""),"Cod necunoscut. ","")&amp;IF(N(G1829)&lt;=0,"Lipsește cantitatea. ","")&amp;IF(AND(J1829&lt;&gt;"",COUNTIF('Registru borderouri'!$B$5:$B$504,B1829)&gt;0),IF(J1829&lt;&gt;INDEX('Registru borderouri'!$H$5:$H$504,MATCH(B1829,'Registru borderouri'!$B$5:$B$504,0)),"Produs de alt tip decât borderoul. ",""),"")))</f>
        <v/>
      </c>
    </row>
    <row r="1830" spans="1:11" x14ac:dyDescent="0.2">
      <c r="A1830" s="1" t="str">
        <f t="shared" si="168"/>
        <v/>
      </c>
      <c r="B1830" s="21"/>
      <c r="C1830" s="22" t="str">
        <f>IF(B1830="","",COUNTIF(INDEX($B:$B,5):B1830,B1830))</f>
        <v/>
      </c>
      <c r="D1830" s="21"/>
      <c r="E1830" s="13" t="str">
        <f t="shared" si="169"/>
        <v/>
      </c>
      <c r="F1830" s="22" t="str">
        <f t="shared" si="170"/>
        <v/>
      </c>
      <c r="G1830" s="14"/>
      <c r="H1830" s="15" t="str">
        <f t="shared" si="171"/>
        <v/>
      </c>
      <c r="I1830" s="23" t="str">
        <f t="shared" si="172"/>
        <v/>
      </c>
      <c r="J1830" s="13" t="str">
        <f t="shared" si="173"/>
        <v/>
      </c>
      <c r="K1830" s="24" t="str">
        <f>IF(B1830="","",TRIM(IF(COUNTIF('Registru borderouri'!$B$5:$B$504,B1830)=0,"Borderou inexistent în registru. ","")&amp;IF(AND(D1830&lt;&gt;"",E1830=""),"Cod necunoscut. ","")&amp;IF(N(G1830)&lt;=0,"Lipsește cantitatea. ","")&amp;IF(AND(J1830&lt;&gt;"",COUNTIF('Registru borderouri'!$B$5:$B$504,B1830)&gt;0),IF(J1830&lt;&gt;INDEX('Registru borderouri'!$H$5:$H$504,MATCH(B1830,'Registru borderouri'!$B$5:$B$504,0)),"Produs de alt tip decât borderoul. ",""),"")))</f>
        <v/>
      </c>
    </row>
    <row r="1831" spans="1:11" x14ac:dyDescent="0.2">
      <c r="A1831" s="1" t="str">
        <f t="shared" si="168"/>
        <v/>
      </c>
      <c r="B1831" s="21"/>
      <c r="C1831" s="22" t="str">
        <f>IF(B1831="","",COUNTIF(INDEX($B:$B,5):B1831,B1831))</f>
        <v/>
      </c>
      <c r="D1831" s="21"/>
      <c r="E1831" s="13" t="str">
        <f t="shared" si="169"/>
        <v/>
      </c>
      <c r="F1831" s="22" t="str">
        <f t="shared" si="170"/>
        <v/>
      </c>
      <c r="G1831" s="14"/>
      <c r="H1831" s="15" t="str">
        <f t="shared" si="171"/>
        <v/>
      </c>
      <c r="I1831" s="23" t="str">
        <f t="shared" si="172"/>
        <v/>
      </c>
      <c r="J1831" s="13" t="str">
        <f t="shared" si="173"/>
        <v/>
      </c>
      <c r="K1831" s="24" t="str">
        <f>IF(B1831="","",TRIM(IF(COUNTIF('Registru borderouri'!$B$5:$B$504,B1831)=0,"Borderou inexistent în registru. ","")&amp;IF(AND(D1831&lt;&gt;"",E1831=""),"Cod necunoscut. ","")&amp;IF(N(G1831)&lt;=0,"Lipsește cantitatea. ","")&amp;IF(AND(J1831&lt;&gt;"",COUNTIF('Registru borderouri'!$B$5:$B$504,B1831)&gt;0),IF(J1831&lt;&gt;INDEX('Registru borderouri'!$H$5:$H$504,MATCH(B1831,'Registru borderouri'!$B$5:$B$504,0)),"Produs de alt tip decât borderoul. ",""),"")))</f>
        <v/>
      </c>
    </row>
    <row r="1832" spans="1:11" x14ac:dyDescent="0.2">
      <c r="A1832" s="1" t="str">
        <f t="shared" si="168"/>
        <v/>
      </c>
      <c r="B1832" s="21"/>
      <c r="C1832" s="22" t="str">
        <f>IF(B1832="","",COUNTIF(INDEX($B:$B,5):B1832,B1832))</f>
        <v/>
      </c>
      <c r="D1832" s="21"/>
      <c r="E1832" s="13" t="str">
        <f t="shared" si="169"/>
        <v/>
      </c>
      <c r="F1832" s="22" t="str">
        <f t="shared" si="170"/>
        <v/>
      </c>
      <c r="G1832" s="14"/>
      <c r="H1832" s="15" t="str">
        <f t="shared" si="171"/>
        <v/>
      </c>
      <c r="I1832" s="23" t="str">
        <f t="shared" si="172"/>
        <v/>
      </c>
      <c r="J1832" s="13" t="str">
        <f t="shared" si="173"/>
        <v/>
      </c>
      <c r="K1832" s="24" t="str">
        <f>IF(B1832="","",TRIM(IF(COUNTIF('Registru borderouri'!$B$5:$B$504,B1832)=0,"Borderou inexistent în registru. ","")&amp;IF(AND(D1832&lt;&gt;"",E1832=""),"Cod necunoscut. ","")&amp;IF(N(G1832)&lt;=0,"Lipsește cantitatea. ","")&amp;IF(AND(J1832&lt;&gt;"",COUNTIF('Registru borderouri'!$B$5:$B$504,B1832)&gt;0),IF(J1832&lt;&gt;INDEX('Registru borderouri'!$H$5:$H$504,MATCH(B1832,'Registru borderouri'!$B$5:$B$504,0)),"Produs de alt tip decât borderoul. ",""),"")))</f>
        <v/>
      </c>
    </row>
    <row r="1833" spans="1:11" x14ac:dyDescent="0.2">
      <c r="A1833" s="1" t="str">
        <f t="shared" si="168"/>
        <v/>
      </c>
      <c r="B1833" s="21"/>
      <c r="C1833" s="22" t="str">
        <f>IF(B1833="","",COUNTIF(INDEX($B:$B,5):B1833,B1833))</f>
        <v/>
      </c>
      <c r="D1833" s="21"/>
      <c r="E1833" s="13" t="str">
        <f t="shared" si="169"/>
        <v/>
      </c>
      <c r="F1833" s="22" t="str">
        <f t="shared" si="170"/>
        <v/>
      </c>
      <c r="G1833" s="14"/>
      <c r="H1833" s="15" t="str">
        <f t="shared" si="171"/>
        <v/>
      </c>
      <c r="I1833" s="23" t="str">
        <f t="shared" si="172"/>
        <v/>
      </c>
      <c r="J1833" s="13" t="str">
        <f t="shared" si="173"/>
        <v/>
      </c>
      <c r="K1833" s="24" t="str">
        <f>IF(B1833="","",TRIM(IF(COUNTIF('Registru borderouri'!$B$5:$B$504,B1833)=0,"Borderou inexistent în registru. ","")&amp;IF(AND(D1833&lt;&gt;"",E1833=""),"Cod necunoscut. ","")&amp;IF(N(G1833)&lt;=0,"Lipsește cantitatea. ","")&amp;IF(AND(J1833&lt;&gt;"",COUNTIF('Registru borderouri'!$B$5:$B$504,B1833)&gt;0),IF(J1833&lt;&gt;INDEX('Registru borderouri'!$H$5:$H$504,MATCH(B1833,'Registru borderouri'!$B$5:$B$504,0)),"Produs de alt tip decât borderoul. ",""),"")))</f>
        <v/>
      </c>
    </row>
    <row r="1834" spans="1:11" x14ac:dyDescent="0.2">
      <c r="A1834" s="1" t="str">
        <f t="shared" si="168"/>
        <v/>
      </c>
      <c r="B1834" s="21"/>
      <c r="C1834" s="22" t="str">
        <f>IF(B1834="","",COUNTIF(INDEX($B:$B,5):B1834,B1834))</f>
        <v/>
      </c>
      <c r="D1834" s="21"/>
      <c r="E1834" s="13" t="str">
        <f t="shared" si="169"/>
        <v/>
      </c>
      <c r="F1834" s="22" t="str">
        <f t="shared" si="170"/>
        <v/>
      </c>
      <c r="G1834" s="14"/>
      <c r="H1834" s="15" t="str">
        <f t="shared" si="171"/>
        <v/>
      </c>
      <c r="I1834" s="23" t="str">
        <f t="shared" si="172"/>
        <v/>
      </c>
      <c r="J1834" s="13" t="str">
        <f t="shared" si="173"/>
        <v/>
      </c>
      <c r="K1834" s="24" t="str">
        <f>IF(B1834="","",TRIM(IF(COUNTIF('Registru borderouri'!$B$5:$B$504,B1834)=0,"Borderou inexistent în registru. ","")&amp;IF(AND(D1834&lt;&gt;"",E1834=""),"Cod necunoscut. ","")&amp;IF(N(G1834)&lt;=0,"Lipsește cantitatea. ","")&amp;IF(AND(J1834&lt;&gt;"",COUNTIF('Registru borderouri'!$B$5:$B$504,B1834)&gt;0),IF(J1834&lt;&gt;INDEX('Registru borderouri'!$H$5:$H$504,MATCH(B1834,'Registru borderouri'!$B$5:$B$504,0)),"Produs de alt tip decât borderoul. ",""),"")))</f>
        <v/>
      </c>
    </row>
    <row r="1835" spans="1:11" x14ac:dyDescent="0.2">
      <c r="A1835" s="1" t="str">
        <f t="shared" si="168"/>
        <v/>
      </c>
      <c r="B1835" s="21"/>
      <c r="C1835" s="22" t="str">
        <f>IF(B1835="","",COUNTIF(INDEX($B:$B,5):B1835,B1835))</f>
        <v/>
      </c>
      <c r="D1835" s="21"/>
      <c r="E1835" s="13" t="str">
        <f t="shared" si="169"/>
        <v/>
      </c>
      <c r="F1835" s="22" t="str">
        <f t="shared" si="170"/>
        <v/>
      </c>
      <c r="G1835" s="14"/>
      <c r="H1835" s="15" t="str">
        <f t="shared" si="171"/>
        <v/>
      </c>
      <c r="I1835" s="23" t="str">
        <f t="shared" si="172"/>
        <v/>
      </c>
      <c r="J1835" s="13" t="str">
        <f t="shared" si="173"/>
        <v/>
      </c>
      <c r="K1835" s="24" t="str">
        <f>IF(B1835="","",TRIM(IF(COUNTIF('Registru borderouri'!$B$5:$B$504,B1835)=0,"Borderou inexistent în registru. ","")&amp;IF(AND(D1835&lt;&gt;"",E1835=""),"Cod necunoscut. ","")&amp;IF(N(G1835)&lt;=0,"Lipsește cantitatea. ","")&amp;IF(AND(J1835&lt;&gt;"",COUNTIF('Registru borderouri'!$B$5:$B$504,B1835)&gt;0),IF(J1835&lt;&gt;INDEX('Registru borderouri'!$H$5:$H$504,MATCH(B1835,'Registru borderouri'!$B$5:$B$504,0)),"Produs de alt tip decât borderoul. ",""),"")))</f>
        <v/>
      </c>
    </row>
    <row r="1836" spans="1:11" x14ac:dyDescent="0.2">
      <c r="A1836" s="1" t="str">
        <f t="shared" si="168"/>
        <v/>
      </c>
      <c r="B1836" s="21"/>
      <c r="C1836" s="22" t="str">
        <f>IF(B1836="","",COUNTIF(INDEX($B:$B,5):B1836,B1836))</f>
        <v/>
      </c>
      <c r="D1836" s="21"/>
      <c r="E1836" s="13" t="str">
        <f t="shared" si="169"/>
        <v/>
      </c>
      <c r="F1836" s="22" t="str">
        <f t="shared" si="170"/>
        <v/>
      </c>
      <c r="G1836" s="14"/>
      <c r="H1836" s="15" t="str">
        <f t="shared" si="171"/>
        <v/>
      </c>
      <c r="I1836" s="23" t="str">
        <f t="shared" si="172"/>
        <v/>
      </c>
      <c r="J1836" s="13" t="str">
        <f t="shared" si="173"/>
        <v/>
      </c>
      <c r="K1836" s="24" t="str">
        <f>IF(B1836="","",TRIM(IF(COUNTIF('Registru borderouri'!$B$5:$B$504,B1836)=0,"Borderou inexistent în registru. ","")&amp;IF(AND(D1836&lt;&gt;"",E1836=""),"Cod necunoscut. ","")&amp;IF(N(G1836)&lt;=0,"Lipsește cantitatea. ","")&amp;IF(AND(J1836&lt;&gt;"",COUNTIF('Registru borderouri'!$B$5:$B$504,B1836)&gt;0),IF(J1836&lt;&gt;INDEX('Registru borderouri'!$H$5:$H$504,MATCH(B1836,'Registru borderouri'!$B$5:$B$504,0)),"Produs de alt tip decât borderoul. ",""),"")))</f>
        <v/>
      </c>
    </row>
    <row r="1837" spans="1:11" x14ac:dyDescent="0.2">
      <c r="A1837" s="1" t="str">
        <f t="shared" si="168"/>
        <v/>
      </c>
      <c r="B1837" s="21"/>
      <c r="C1837" s="22" t="str">
        <f>IF(B1837="","",COUNTIF(INDEX($B:$B,5):B1837,B1837))</f>
        <v/>
      </c>
      <c r="D1837" s="21"/>
      <c r="E1837" s="13" t="str">
        <f t="shared" si="169"/>
        <v/>
      </c>
      <c r="F1837" s="22" t="str">
        <f t="shared" si="170"/>
        <v/>
      </c>
      <c r="G1837" s="14"/>
      <c r="H1837" s="15" t="str">
        <f t="shared" si="171"/>
        <v/>
      </c>
      <c r="I1837" s="23" t="str">
        <f t="shared" si="172"/>
        <v/>
      </c>
      <c r="J1837" s="13" t="str">
        <f t="shared" si="173"/>
        <v/>
      </c>
      <c r="K1837" s="24" t="str">
        <f>IF(B1837="","",TRIM(IF(COUNTIF('Registru borderouri'!$B$5:$B$504,B1837)=0,"Borderou inexistent în registru. ","")&amp;IF(AND(D1837&lt;&gt;"",E1837=""),"Cod necunoscut. ","")&amp;IF(N(G1837)&lt;=0,"Lipsește cantitatea. ","")&amp;IF(AND(J1837&lt;&gt;"",COUNTIF('Registru borderouri'!$B$5:$B$504,B1837)&gt;0),IF(J1837&lt;&gt;INDEX('Registru borderouri'!$H$5:$H$504,MATCH(B1837,'Registru borderouri'!$B$5:$B$504,0)),"Produs de alt tip decât borderoul. ",""),"")))</f>
        <v/>
      </c>
    </row>
    <row r="1838" spans="1:11" x14ac:dyDescent="0.2">
      <c r="A1838" s="1" t="str">
        <f t="shared" si="168"/>
        <v/>
      </c>
      <c r="B1838" s="21"/>
      <c r="C1838" s="22" t="str">
        <f>IF(B1838="","",COUNTIF(INDEX($B:$B,5):B1838,B1838))</f>
        <v/>
      </c>
      <c r="D1838" s="21"/>
      <c r="E1838" s="13" t="str">
        <f t="shared" si="169"/>
        <v/>
      </c>
      <c r="F1838" s="22" t="str">
        <f t="shared" si="170"/>
        <v/>
      </c>
      <c r="G1838" s="14"/>
      <c r="H1838" s="15" t="str">
        <f t="shared" si="171"/>
        <v/>
      </c>
      <c r="I1838" s="23" t="str">
        <f t="shared" si="172"/>
        <v/>
      </c>
      <c r="J1838" s="13" t="str">
        <f t="shared" si="173"/>
        <v/>
      </c>
      <c r="K1838" s="24" t="str">
        <f>IF(B1838="","",TRIM(IF(COUNTIF('Registru borderouri'!$B$5:$B$504,B1838)=0,"Borderou inexistent în registru. ","")&amp;IF(AND(D1838&lt;&gt;"",E1838=""),"Cod necunoscut. ","")&amp;IF(N(G1838)&lt;=0,"Lipsește cantitatea. ","")&amp;IF(AND(J1838&lt;&gt;"",COUNTIF('Registru borderouri'!$B$5:$B$504,B1838)&gt;0),IF(J1838&lt;&gt;INDEX('Registru borderouri'!$H$5:$H$504,MATCH(B1838,'Registru borderouri'!$B$5:$B$504,0)),"Produs de alt tip decât borderoul. ",""),"")))</f>
        <v/>
      </c>
    </row>
    <row r="1839" spans="1:11" x14ac:dyDescent="0.2">
      <c r="A1839" s="1" t="str">
        <f t="shared" si="168"/>
        <v/>
      </c>
      <c r="B1839" s="21"/>
      <c r="C1839" s="22" t="str">
        <f>IF(B1839="","",COUNTIF(INDEX($B:$B,5):B1839,B1839))</f>
        <v/>
      </c>
      <c r="D1839" s="21"/>
      <c r="E1839" s="13" t="str">
        <f t="shared" si="169"/>
        <v/>
      </c>
      <c r="F1839" s="22" t="str">
        <f t="shared" si="170"/>
        <v/>
      </c>
      <c r="G1839" s="14"/>
      <c r="H1839" s="15" t="str">
        <f t="shared" si="171"/>
        <v/>
      </c>
      <c r="I1839" s="23" t="str">
        <f t="shared" si="172"/>
        <v/>
      </c>
      <c r="J1839" s="13" t="str">
        <f t="shared" si="173"/>
        <v/>
      </c>
      <c r="K1839" s="24" t="str">
        <f>IF(B1839="","",TRIM(IF(COUNTIF('Registru borderouri'!$B$5:$B$504,B1839)=0,"Borderou inexistent în registru. ","")&amp;IF(AND(D1839&lt;&gt;"",E1839=""),"Cod necunoscut. ","")&amp;IF(N(G1839)&lt;=0,"Lipsește cantitatea. ","")&amp;IF(AND(J1839&lt;&gt;"",COUNTIF('Registru borderouri'!$B$5:$B$504,B1839)&gt;0),IF(J1839&lt;&gt;INDEX('Registru borderouri'!$H$5:$H$504,MATCH(B1839,'Registru borderouri'!$B$5:$B$504,0)),"Produs de alt tip decât borderoul. ",""),"")))</f>
        <v/>
      </c>
    </row>
    <row r="1840" spans="1:11" x14ac:dyDescent="0.2">
      <c r="A1840" s="1" t="str">
        <f t="shared" si="168"/>
        <v/>
      </c>
      <c r="B1840" s="21"/>
      <c r="C1840" s="22" t="str">
        <f>IF(B1840="","",COUNTIF(INDEX($B:$B,5):B1840,B1840))</f>
        <v/>
      </c>
      <c r="D1840" s="21"/>
      <c r="E1840" s="13" t="str">
        <f t="shared" si="169"/>
        <v/>
      </c>
      <c r="F1840" s="22" t="str">
        <f t="shared" si="170"/>
        <v/>
      </c>
      <c r="G1840" s="14"/>
      <c r="H1840" s="15" t="str">
        <f t="shared" si="171"/>
        <v/>
      </c>
      <c r="I1840" s="23" t="str">
        <f t="shared" si="172"/>
        <v/>
      </c>
      <c r="J1840" s="13" t="str">
        <f t="shared" si="173"/>
        <v/>
      </c>
      <c r="K1840" s="24" t="str">
        <f>IF(B1840="","",TRIM(IF(COUNTIF('Registru borderouri'!$B$5:$B$504,B1840)=0,"Borderou inexistent în registru. ","")&amp;IF(AND(D1840&lt;&gt;"",E1840=""),"Cod necunoscut. ","")&amp;IF(N(G1840)&lt;=0,"Lipsește cantitatea. ","")&amp;IF(AND(J1840&lt;&gt;"",COUNTIF('Registru borderouri'!$B$5:$B$504,B1840)&gt;0),IF(J1840&lt;&gt;INDEX('Registru borderouri'!$H$5:$H$504,MATCH(B1840,'Registru borderouri'!$B$5:$B$504,0)),"Produs de alt tip decât borderoul. ",""),"")))</f>
        <v/>
      </c>
    </row>
    <row r="1841" spans="1:11" x14ac:dyDescent="0.2">
      <c r="A1841" s="1" t="str">
        <f t="shared" si="168"/>
        <v/>
      </c>
      <c r="B1841" s="21"/>
      <c r="C1841" s="22" t="str">
        <f>IF(B1841="","",COUNTIF(INDEX($B:$B,5):B1841,B1841))</f>
        <v/>
      </c>
      <c r="D1841" s="21"/>
      <c r="E1841" s="13" t="str">
        <f t="shared" si="169"/>
        <v/>
      </c>
      <c r="F1841" s="22" t="str">
        <f t="shared" si="170"/>
        <v/>
      </c>
      <c r="G1841" s="14"/>
      <c r="H1841" s="15" t="str">
        <f t="shared" si="171"/>
        <v/>
      </c>
      <c r="I1841" s="23" t="str">
        <f t="shared" si="172"/>
        <v/>
      </c>
      <c r="J1841" s="13" t="str">
        <f t="shared" si="173"/>
        <v/>
      </c>
      <c r="K1841" s="24" t="str">
        <f>IF(B1841="","",TRIM(IF(COUNTIF('Registru borderouri'!$B$5:$B$504,B1841)=0,"Borderou inexistent în registru. ","")&amp;IF(AND(D1841&lt;&gt;"",E1841=""),"Cod necunoscut. ","")&amp;IF(N(G1841)&lt;=0,"Lipsește cantitatea. ","")&amp;IF(AND(J1841&lt;&gt;"",COUNTIF('Registru borderouri'!$B$5:$B$504,B1841)&gt;0),IF(J1841&lt;&gt;INDEX('Registru borderouri'!$H$5:$H$504,MATCH(B1841,'Registru borderouri'!$B$5:$B$504,0)),"Produs de alt tip decât borderoul. ",""),"")))</f>
        <v/>
      </c>
    </row>
    <row r="1842" spans="1:11" x14ac:dyDescent="0.2">
      <c r="A1842" s="1" t="str">
        <f t="shared" si="168"/>
        <v/>
      </c>
      <c r="B1842" s="21"/>
      <c r="C1842" s="22" t="str">
        <f>IF(B1842="","",COUNTIF(INDEX($B:$B,5):B1842,B1842))</f>
        <v/>
      </c>
      <c r="D1842" s="21"/>
      <c r="E1842" s="13" t="str">
        <f t="shared" si="169"/>
        <v/>
      </c>
      <c r="F1842" s="22" t="str">
        <f t="shared" si="170"/>
        <v/>
      </c>
      <c r="G1842" s="14"/>
      <c r="H1842" s="15" t="str">
        <f t="shared" si="171"/>
        <v/>
      </c>
      <c r="I1842" s="23" t="str">
        <f t="shared" si="172"/>
        <v/>
      </c>
      <c r="J1842" s="13" t="str">
        <f t="shared" si="173"/>
        <v/>
      </c>
      <c r="K1842" s="24" t="str">
        <f>IF(B1842="","",TRIM(IF(COUNTIF('Registru borderouri'!$B$5:$B$504,B1842)=0,"Borderou inexistent în registru. ","")&amp;IF(AND(D1842&lt;&gt;"",E1842=""),"Cod necunoscut. ","")&amp;IF(N(G1842)&lt;=0,"Lipsește cantitatea. ","")&amp;IF(AND(J1842&lt;&gt;"",COUNTIF('Registru borderouri'!$B$5:$B$504,B1842)&gt;0),IF(J1842&lt;&gt;INDEX('Registru borderouri'!$H$5:$H$504,MATCH(B1842,'Registru borderouri'!$B$5:$B$504,0)),"Produs de alt tip decât borderoul. ",""),"")))</f>
        <v/>
      </c>
    </row>
    <row r="1843" spans="1:11" x14ac:dyDescent="0.2">
      <c r="A1843" s="1" t="str">
        <f t="shared" si="168"/>
        <v/>
      </c>
      <c r="B1843" s="21"/>
      <c r="C1843" s="22" t="str">
        <f>IF(B1843="","",COUNTIF(INDEX($B:$B,5):B1843,B1843))</f>
        <v/>
      </c>
      <c r="D1843" s="21"/>
      <c r="E1843" s="13" t="str">
        <f t="shared" si="169"/>
        <v/>
      </c>
      <c r="F1843" s="22" t="str">
        <f t="shared" si="170"/>
        <v/>
      </c>
      <c r="G1843" s="14"/>
      <c r="H1843" s="15" t="str">
        <f t="shared" si="171"/>
        <v/>
      </c>
      <c r="I1843" s="23" t="str">
        <f t="shared" si="172"/>
        <v/>
      </c>
      <c r="J1843" s="13" t="str">
        <f t="shared" si="173"/>
        <v/>
      </c>
      <c r="K1843" s="24" t="str">
        <f>IF(B1843="","",TRIM(IF(COUNTIF('Registru borderouri'!$B$5:$B$504,B1843)=0,"Borderou inexistent în registru. ","")&amp;IF(AND(D1843&lt;&gt;"",E1843=""),"Cod necunoscut. ","")&amp;IF(N(G1843)&lt;=0,"Lipsește cantitatea. ","")&amp;IF(AND(J1843&lt;&gt;"",COUNTIF('Registru borderouri'!$B$5:$B$504,B1843)&gt;0),IF(J1843&lt;&gt;INDEX('Registru borderouri'!$H$5:$H$504,MATCH(B1843,'Registru borderouri'!$B$5:$B$504,0)),"Produs de alt tip decât borderoul. ",""),"")))</f>
        <v/>
      </c>
    </row>
    <row r="1844" spans="1:11" x14ac:dyDescent="0.2">
      <c r="A1844" s="1" t="str">
        <f t="shared" si="168"/>
        <v/>
      </c>
      <c r="B1844" s="21"/>
      <c r="C1844" s="22" t="str">
        <f>IF(B1844="","",COUNTIF(INDEX($B:$B,5):B1844,B1844))</f>
        <v/>
      </c>
      <c r="D1844" s="21"/>
      <c r="E1844" s="13" t="str">
        <f t="shared" si="169"/>
        <v/>
      </c>
      <c r="F1844" s="22" t="str">
        <f t="shared" si="170"/>
        <v/>
      </c>
      <c r="G1844" s="14"/>
      <c r="H1844" s="15" t="str">
        <f t="shared" si="171"/>
        <v/>
      </c>
      <c r="I1844" s="23" t="str">
        <f t="shared" si="172"/>
        <v/>
      </c>
      <c r="J1844" s="13" t="str">
        <f t="shared" si="173"/>
        <v/>
      </c>
      <c r="K1844" s="24" t="str">
        <f>IF(B1844="","",TRIM(IF(COUNTIF('Registru borderouri'!$B$5:$B$504,B1844)=0,"Borderou inexistent în registru. ","")&amp;IF(AND(D1844&lt;&gt;"",E1844=""),"Cod necunoscut. ","")&amp;IF(N(G1844)&lt;=0,"Lipsește cantitatea. ","")&amp;IF(AND(J1844&lt;&gt;"",COUNTIF('Registru borderouri'!$B$5:$B$504,B1844)&gt;0),IF(J1844&lt;&gt;INDEX('Registru borderouri'!$H$5:$H$504,MATCH(B1844,'Registru borderouri'!$B$5:$B$504,0)),"Produs de alt tip decât borderoul. ",""),"")))</f>
        <v/>
      </c>
    </row>
    <row r="1845" spans="1:11" x14ac:dyDescent="0.2">
      <c r="A1845" s="1" t="str">
        <f t="shared" si="168"/>
        <v/>
      </c>
      <c r="B1845" s="21"/>
      <c r="C1845" s="22" t="str">
        <f>IF(B1845="","",COUNTIF(INDEX($B:$B,5):B1845,B1845))</f>
        <v/>
      </c>
      <c r="D1845" s="21"/>
      <c r="E1845" s="13" t="str">
        <f t="shared" si="169"/>
        <v/>
      </c>
      <c r="F1845" s="22" t="str">
        <f t="shared" si="170"/>
        <v/>
      </c>
      <c r="G1845" s="14"/>
      <c r="H1845" s="15" t="str">
        <f t="shared" si="171"/>
        <v/>
      </c>
      <c r="I1845" s="23" t="str">
        <f t="shared" si="172"/>
        <v/>
      </c>
      <c r="J1845" s="13" t="str">
        <f t="shared" si="173"/>
        <v/>
      </c>
      <c r="K1845" s="24" t="str">
        <f>IF(B1845="","",TRIM(IF(COUNTIF('Registru borderouri'!$B$5:$B$504,B1845)=0,"Borderou inexistent în registru. ","")&amp;IF(AND(D1845&lt;&gt;"",E1845=""),"Cod necunoscut. ","")&amp;IF(N(G1845)&lt;=0,"Lipsește cantitatea. ","")&amp;IF(AND(J1845&lt;&gt;"",COUNTIF('Registru borderouri'!$B$5:$B$504,B1845)&gt;0),IF(J1845&lt;&gt;INDEX('Registru borderouri'!$H$5:$H$504,MATCH(B1845,'Registru borderouri'!$B$5:$B$504,0)),"Produs de alt tip decât borderoul. ",""),"")))</f>
        <v/>
      </c>
    </row>
    <row r="1846" spans="1:11" x14ac:dyDescent="0.2">
      <c r="A1846" s="1" t="str">
        <f t="shared" si="168"/>
        <v/>
      </c>
      <c r="B1846" s="21"/>
      <c r="C1846" s="22" t="str">
        <f>IF(B1846="","",COUNTIF(INDEX($B:$B,5):B1846,B1846))</f>
        <v/>
      </c>
      <c r="D1846" s="21"/>
      <c r="E1846" s="13" t="str">
        <f t="shared" si="169"/>
        <v/>
      </c>
      <c r="F1846" s="22" t="str">
        <f t="shared" si="170"/>
        <v/>
      </c>
      <c r="G1846" s="14"/>
      <c r="H1846" s="15" t="str">
        <f t="shared" si="171"/>
        <v/>
      </c>
      <c r="I1846" s="23" t="str">
        <f t="shared" si="172"/>
        <v/>
      </c>
      <c r="J1846" s="13" t="str">
        <f t="shared" si="173"/>
        <v/>
      </c>
      <c r="K1846" s="24" t="str">
        <f>IF(B1846="","",TRIM(IF(COUNTIF('Registru borderouri'!$B$5:$B$504,B1846)=0,"Borderou inexistent în registru. ","")&amp;IF(AND(D1846&lt;&gt;"",E1846=""),"Cod necunoscut. ","")&amp;IF(N(G1846)&lt;=0,"Lipsește cantitatea. ","")&amp;IF(AND(J1846&lt;&gt;"",COUNTIF('Registru borderouri'!$B$5:$B$504,B1846)&gt;0),IF(J1846&lt;&gt;INDEX('Registru borderouri'!$H$5:$H$504,MATCH(B1846,'Registru borderouri'!$B$5:$B$504,0)),"Produs de alt tip decât borderoul. ",""),"")))</f>
        <v/>
      </c>
    </row>
    <row r="1847" spans="1:11" x14ac:dyDescent="0.2">
      <c r="A1847" s="1" t="str">
        <f t="shared" si="168"/>
        <v/>
      </c>
      <c r="B1847" s="21"/>
      <c r="C1847" s="22" t="str">
        <f>IF(B1847="","",COUNTIF(INDEX($B:$B,5):B1847,B1847))</f>
        <v/>
      </c>
      <c r="D1847" s="21"/>
      <c r="E1847" s="13" t="str">
        <f t="shared" si="169"/>
        <v/>
      </c>
      <c r="F1847" s="22" t="str">
        <f t="shared" si="170"/>
        <v/>
      </c>
      <c r="G1847" s="14"/>
      <c r="H1847" s="15" t="str">
        <f t="shared" si="171"/>
        <v/>
      </c>
      <c r="I1847" s="23" t="str">
        <f t="shared" si="172"/>
        <v/>
      </c>
      <c r="J1847" s="13" t="str">
        <f t="shared" si="173"/>
        <v/>
      </c>
      <c r="K1847" s="24" t="str">
        <f>IF(B1847="","",TRIM(IF(COUNTIF('Registru borderouri'!$B$5:$B$504,B1847)=0,"Borderou inexistent în registru. ","")&amp;IF(AND(D1847&lt;&gt;"",E1847=""),"Cod necunoscut. ","")&amp;IF(N(G1847)&lt;=0,"Lipsește cantitatea. ","")&amp;IF(AND(J1847&lt;&gt;"",COUNTIF('Registru borderouri'!$B$5:$B$504,B1847)&gt;0),IF(J1847&lt;&gt;INDEX('Registru borderouri'!$H$5:$H$504,MATCH(B1847,'Registru borderouri'!$B$5:$B$504,0)),"Produs de alt tip decât borderoul. ",""),"")))</f>
        <v/>
      </c>
    </row>
    <row r="1848" spans="1:11" x14ac:dyDescent="0.2">
      <c r="A1848" s="1" t="str">
        <f t="shared" si="168"/>
        <v/>
      </c>
      <c r="B1848" s="21"/>
      <c r="C1848" s="22" t="str">
        <f>IF(B1848="","",COUNTIF(INDEX($B:$B,5):B1848,B1848))</f>
        <v/>
      </c>
      <c r="D1848" s="21"/>
      <c r="E1848" s="13" t="str">
        <f t="shared" si="169"/>
        <v/>
      </c>
      <c r="F1848" s="22" t="str">
        <f t="shared" si="170"/>
        <v/>
      </c>
      <c r="G1848" s="14"/>
      <c r="H1848" s="15" t="str">
        <f t="shared" si="171"/>
        <v/>
      </c>
      <c r="I1848" s="23" t="str">
        <f t="shared" si="172"/>
        <v/>
      </c>
      <c r="J1848" s="13" t="str">
        <f t="shared" si="173"/>
        <v/>
      </c>
      <c r="K1848" s="24" t="str">
        <f>IF(B1848="","",TRIM(IF(COUNTIF('Registru borderouri'!$B$5:$B$504,B1848)=0,"Borderou inexistent în registru. ","")&amp;IF(AND(D1848&lt;&gt;"",E1848=""),"Cod necunoscut. ","")&amp;IF(N(G1848)&lt;=0,"Lipsește cantitatea. ","")&amp;IF(AND(J1848&lt;&gt;"",COUNTIF('Registru borderouri'!$B$5:$B$504,B1848)&gt;0),IF(J1848&lt;&gt;INDEX('Registru borderouri'!$H$5:$H$504,MATCH(B1848,'Registru borderouri'!$B$5:$B$504,0)),"Produs de alt tip decât borderoul. ",""),"")))</f>
        <v/>
      </c>
    </row>
    <row r="1849" spans="1:11" x14ac:dyDescent="0.2">
      <c r="A1849" s="1" t="str">
        <f t="shared" si="168"/>
        <v/>
      </c>
      <c r="B1849" s="21"/>
      <c r="C1849" s="22" t="str">
        <f>IF(B1849="","",COUNTIF(INDEX($B:$B,5):B1849,B1849))</f>
        <v/>
      </c>
      <c r="D1849" s="21"/>
      <c r="E1849" s="13" t="str">
        <f t="shared" si="169"/>
        <v/>
      </c>
      <c r="F1849" s="22" t="str">
        <f t="shared" si="170"/>
        <v/>
      </c>
      <c r="G1849" s="14"/>
      <c r="H1849" s="15" t="str">
        <f t="shared" si="171"/>
        <v/>
      </c>
      <c r="I1849" s="23" t="str">
        <f t="shared" si="172"/>
        <v/>
      </c>
      <c r="J1849" s="13" t="str">
        <f t="shared" si="173"/>
        <v/>
      </c>
      <c r="K1849" s="24" t="str">
        <f>IF(B1849="","",TRIM(IF(COUNTIF('Registru borderouri'!$B$5:$B$504,B1849)=0,"Borderou inexistent în registru. ","")&amp;IF(AND(D1849&lt;&gt;"",E1849=""),"Cod necunoscut. ","")&amp;IF(N(G1849)&lt;=0,"Lipsește cantitatea. ","")&amp;IF(AND(J1849&lt;&gt;"",COUNTIF('Registru borderouri'!$B$5:$B$504,B1849)&gt;0),IF(J1849&lt;&gt;INDEX('Registru borderouri'!$H$5:$H$504,MATCH(B1849,'Registru borderouri'!$B$5:$B$504,0)),"Produs de alt tip decât borderoul. ",""),"")))</f>
        <v/>
      </c>
    </row>
    <row r="1850" spans="1:11" x14ac:dyDescent="0.2">
      <c r="A1850" s="1" t="str">
        <f t="shared" si="168"/>
        <v/>
      </c>
      <c r="B1850" s="21"/>
      <c r="C1850" s="22" t="str">
        <f>IF(B1850="","",COUNTIF(INDEX($B:$B,5):B1850,B1850))</f>
        <v/>
      </c>
      <c r="D1850" s="21"/>
      <c r="E1850" s="13" t="str">
        <f t="shared" si="169"/>
        <v/>
      </c>
      <c r="F1850" s="22" t="str">
        <f t="shared" si="170"/>
        <v/>
      </c>
      <c r="G1850" s="14"/>
      <c r="H1850" s="15" t="str">
        <f t="shared" si="171"/>
        <v/>
      </c>
      <c r="I1850" s="23" t="str">
        <f t="shared" si="172"/>
        <v/>
      </c>
      <c r="J1850" s="13" t="str">
        <f t="shared" si="173"/>
        <v/>
      </c>
      <c r="K1850" s="24" t="str">
        <f>IF(B1850="","",TRIM(IF(COUNTIF('Registru borderouri'!$B$5:$B$504,B1850)=0,"Borderou inexistent în registru. ","")&amp;IF(AND(D1850&lt;&gt;"",E1850=""),"Cod necunoscut. ","")&amp;IF(N(G1850)&lt;=0,"Lipsește cantitatea. ","")&amp;IF(AND(J1850&lt;&gt;"",COUNTIF('Registru borderouri'!$B$5:$B$504,B1850)&gt;0),IF(J1850&lt;&gt;INDEX('Registru borderouri'!$H$5:$H$504,MATCH(B1850,'Registru borderouri'!$B$5:$B$504,0)),"Produs de alt tip decât borderoul. ",""),"")))</f>
        <v/>
      </c>
    </row>
    <row r="1851" spans="1:11" x14ac:dyDescent="0.2">
      <c r="A1851" s="1" t="str">
        <f t="shared" si="168"/>
        <v/>
      </c>
      <c r="B1851" s="21"/>
      <c r="C1851" s="22" t="str">
        <f>IF(B1851="","",COUNTIF(INDEX($B:$B,5):B1851,B1851))</f>
        <v/>
      </c>
      <c r="D1851" s="21"/>
      <c r="E1851" s="13" t="str">
        <f t="shared" si="169"/>
        <v/>
      </c>
      <c r="F1851" s="22" t="str">
        <f t="shared" si="170"/>
        <v/>
      </c>
      <c r="G1851" s="14"/>
      <c r="H1851" s="15" t="str">
        <f t="shared" si="171"/>
        <v/>
      </c>
      <c r="I1851" s="23" t="str">
        <f t="shared" si="172"/>
        <v/>
      </c>
      <c r="J1851" s="13" t="str">
        <f t="shared" si="173"/>
        <v/>
      </c>
      <c r="K1851" s="24" t="str">
        <f>IF(B1851="","",TRIM(IF(COUNTIF('Registru borderouri'!$B$5:$B$504,B1851)=0,"Borderou inexistent în registru. ","")&amp;IF(AND(D1851&lt;&gt;"",E1851=""),"Cod necunoscut. ","")&amp;IF(N(G1851)&lt;=0,"Lipsește cantitatea. ","")&amp;IF(AND(J1851&lt;&gt;"",COUNTIF('Registru borderouri'!$B$5:$B$504,B1851)&gt;0),IF(J1851&lt;&gt;INDEX('Registru borderouri'!$H$5:$H$504,MATCH(B1851,'Registru borderouri'!$B$5:$B$504,0)),"Produs de alt tip decât borderoul. ",""),"")))</f>
        <v/>
      </c>
    </row>
    <row r="1852" spans="1:11" x14ac:dyDescent="0.2">
      <c r="A1852" s="1" t="str">
        <f t="shared" si="168"/>
        <v/>
      </c>
      <c r="B1852" s="21"/>
      <c r="C1852" s="22" t="str">
        <f>IF(B1852="","",COUNTIF(INDEX($B:$B,5):B1852,B1852))</f>
        <v/>
      </c>
      <c r="D1852" s="21"/>
      <c r="E1852" s="13" t="str">
        <f t="shared" si="169"/>
        <v/>
      </c>
      <c r="F1852" s="22" t="str">
        <f t="shared" si="170"/>
        <v/>
      </c>
      <c r="G1852" s="14"/>
      <c r="H1852" s="15" t="str">
        <f t="shared" si="171"/>
        <v/>
      </c>
      <c r="I1852" s="23" t="str">
        <f t="shared" si="172"/>
        <v/>
      </c>
      <c r="J1852" s="13" t="str">
        <f t="shared" si="173"/>
        <v/>
      </c>
      <c r="K1852" s="24" t="str">
        <f>IF(B1852="","",TRIM(IF(COUNTIF('Registru borderouri'!$B$5:$B$504,B1852)=0,"Borderou inexistent în registru. ","")&amp;IF(AND(D1852&lt;&gt;"",E1852=""),"Cod necunoscut. ","")&amp;IF(N(G1852)&lt;=0,"Lipsește cantitatea. ","")&amp;IF(AND(J1852&lt;&gt;"",COUNTIF('Registru borderouri'!$B$5:$B$504,B1852)&gt;0),IF(J1852&lt;&gt;INDEX('Registru borderouri'!$H$5:$H$504,MATCH(B1852,'Registru borderouri'!$B$5:$B$504,0)),"Produs de alt tip decât borderoul. ",""),"")))</f>
        <v/>
      </c>
    </row>
    <row r="1853" spans="1:11" x14ac:dyDescent="0.2">
      <c r="A1853" s="1" t="str">
        <f t="shared" si="168"/>
        <v/>
      </c>
      <c r="B1853" s="21"/>
      <c r="C1853" s="22" t="str">
        <f>IF(B1853="","",COUNTIF(INDEX($B:$B,5):B1853,B1853))</f>
        <v/>
      </c>
      <c r="D1853" s="21"/>
      <c r="E1853" s="13" t="str">
        <f t="shared" si="169"/>
        <v/>
      </c>
      <c r="F1853" s="22" t="str">
        <f t="shared" si="170"/>
        <v/>
      </c>
      <c r="G1853" s="14"/>
      <c r="H1853" s="15" t="str">
        <f t="shared" si="171"/>
        <v/>
      </c>
      <c r="I1853" s="23" t="str">
        <f t="shared" si="172"/>
        <v/>
      </c>
      <c r="J1853" s="13" t="str">
        <f t="shared" si="173"/>
        <v/>
      </c>
      <c r="K1853" s="24" t="str">
        <f>IF(B1853="","",TRIM(IF(COUNTIF('Registru borderouri'!$B$5:$B$504,B1853)=0,"Borderou inexistent în registru. ","")&amp;IF(AND(D1853&lt;&gt;"",E1853=""),"Cod necunoscut. ","")&amp;IF(N(G1853)&lt;=0,"Lipsește cantitatea. ","")&amp;IF(AND(J1853&lt;&gt;"",COUNTIF('Registru borderouri'!$B$5:$B$504,B1853)&gt;0),IF(J1853&lt;&gt;INDEX('Registru borderouri'!$H$5:$H$504,MATCH(B1853,'Registru borderouri'!$B$5:$B$504,0)),"Produs de alt tip decât borderoul. ",""),"")))</f>
        <v/>
      </c>
    </row>
    <row r="1854" spans="1:11" x14ac:dyDescent="0.2">
      <c r="A1854" s="1" t="str">
        <f t="shared" si="168"/>
        <v/>
      </c>
      <c r="B1854" s="21"/>
      <c r="C1854" s="22" t="str">
        <f>IF(B1854="","",COUNTIF(INDEX($B:$B,5):B1854,B1854))</f>
        <v/>
      </c>
      <c r="D1854" s="21"/>
      <c r="E1854" s="13" t="str">
        <f t="shared" si="169"/>
        <v/>
      </c>
      <c r="F1854" s="22" t="str">
        <f t="shared" si="170"/>
        <v/>
      </c>
      <c r="G1854" s="14"/>
      <c r="H1854" s="15" t="str">
        <f t="shared" si="171"/>
        <v/>
      </c>
      <c r="I1854" s="23" t="str">
        <f t="shared" si="172"/>
        <v/>
      </c>
      <c r="J1854" s="13" t="str">
        <f t="shared" si="173"/>
        <v/>
      </c>
      <c r="K1854" s="24" t="str">
        <f>IF(B1854="","",TRIM(IF(COUNTIF('Registru borderouri'!$B$5:$B$504,B1854)=0,"Borderou inexistent în registru. ","")&amp;IF(AND(D1854&lt;&gt;"",E1854=""),"Cod necunoscut. ","")&amp;IF(N(G1854)&lt;=0,"Lipsește cantitatea. ","")&amp;IF(AND(J1854&lt;&gt;"",COUNTIF('Registru borderouri'!$B$5:$B$504,B1854)&gt;0),IF(J1854&lt;&gt;INDEX('Registru borderouri'!$H$5:$H$504,MATCH(B1854,'Registru borderouri'!$B$5:$B$504,0)),"Produs de alt tip decât borderoul. ",""),"")))</f>
        <v/>
      </c>
    </row>
    <row r="1855" spans="1:11" x14ac:dyDescent="0.2">
      <c r="A1855" s="1" t="str">
        <f t="shared" si="168"/>
        <v/>
      </c>
      <c r="B1855" s="21"/>
      <c r="C1855" s="22" t="str">
        <f>IF(B1855="","",COUNTIF(INDEX($B:$B,5):B1855,B1855))</f>
        <v/>
      </c>
      <c r="D1855" s="21"/>
      <c r="E1855" s="13" t="str">
        <f t="shared" si="169"/>
        <v/>
      </c>
      <c r="F1855" s="22" t="str">
        <f t="shared" si="170"/>
        <v/>
      </c>
      <c r="G1855" s="14"/>
      <c r="H1855" s="15" t="str">
        <f t="shared" si="171"/>
        <v/>
      </c>
      <c r="I1855" s="23" t="str">
        <f t="shared" si="172"/>
        <v/>
      </c>
      <c r="J1855" s="13" t="str">
        <f t="shared" si="173"/>
        <v/>
      </c>
      <c r="K1855" s="24" t="str">
        <f>IF(B1855="","",TRIM(IF(COUNTIF('Registru borderouri'!$B$5:$B$504,B1855)=0,"Borderou inexistent în registru. ","")&amp;IF(AND(D1855&lt;&gt;"",E1855=""),"Cod necunoscut. ","")&amp;IF(N(G1855)&lt;=0,"Lipsește cantitatea. ","")&amp;IF(AND(J1855&lt;&gt;"",COUNTIF('Registru borderouri'!$B$5:$B$504,B1855)&gt;0),IF(J1855&lt;&gt;INDEX('Registru borderouri'!$H$5:$H$504,MATCH(B1855,'Registru borderouri'!$B$5:$B$504,0)),"Produs de alt tip decât borderoul. ",""),"")))</f>
        <v/>
      </c>
    </row>
    <row r="1856" spans="1:11" x14ac:dyDescent="0.2">
      <c r="A1856" s="1" t="str">
        <f t="shared" si="168"/>
        <v/>
      </c>
      <c r="B1856" s="21"/>
      <c r="C1856" s="22" t="str">
        <f>IF(B1856="","",COUNTIF(INDEX($B:$B,5):B1856,B1856))</f>
        <v/>
      </c>
      <c r="D1856" s="21"/>
      <c r="E1856" s="13" t="str">
        <f t="shared" si="169"/>
        <v/>
      </c>
      <c r="F1856" s="22" t="str">
        <f t="shared" si="170"/>
        <v/>
      </c>
      <c r="G1856" s="14"/>
      <c r="H1856" s="15" t="str">
        <f t="shared" si="171"/>
        <v/>
      </c>
      <c r="I1856" s="23" t="str">
        <f t="shared" si="172"/>
        <v/>
      </c>
      <c r="J1856" s="13" t="str">
        <f t="shared" si="173"/>
        <v/>
      </c>
      <c r="K1856" s="24" t="str">
        <f>IF(B1856="","",TRIM(IF(COUNTIF('Registru borderouri'!$B$5:$B$504,B1856)=0,"Borderou inexistent în registru. ","")&amp;IF(AND(D1856&lt;&gt;"",E1856=""),"Cod necunoscut. ","")&amp;IF(N(G1856)&lt;=0,"Lipsește cantitatea. ","")&amp;IF(AND(J1856&lt;&gt;"",COUNTIF('Registru borderouri'!$B$5:$B$504,B1856)&gt;0),IF(J1856&lt;&gt;INDEX('Registru borderouri'!$H$5:$H$504,MATCH(B1856,'Registru borderouri'!$B$5:$B$504,0)),"Produs de alt tip decât borderoul. ",""),"")))</f>
        <v/>
      </c>
    </row>
    <row r="1857" spans="1:11" x14ac:dyDescent="0.2">
      <c r="A1857" s="1" t="str">
        <f t="shared" si="168"/>
        <v/>
      </c>
      <c r="B1857" s="21"/>
      <c r="C1857" s="22" t="str">
        <f>IF(B1857="","",COUNTIF(INDEX($B:$B,5):B1857,B1857))</f>
        <v/>
      </c>
      <c r="D1857" s="21"/>
      <c r="E1857" s="13" t="str">
        <f t="shared" si="169"/>
        <v/>
      </c>
      <c r="F1857" s="22" t="str">
        <f t="shared" si="170"/>
        <v/>
      </c>
      <c r="G1857" s="14"/>
      <c r="H1857" s="15" t="str">
        <f t="shared" si="171"/>
        <v/>
      </c>
      <c r="I1857" s="23" t="str">
        <f t="shared" si="172"/>
        <v/>
      </c>
      <c r="J1857" s="13" t="str">
        <f t="shared" si="173"/>
        <v/>
      </c>
      <c r="K1857" s="24" t="str">
        <f>IF(B1857="","",TRIM(IF(COUNTIF('Registru borderouri'!$B$5:$B$504,B1857)=0,"Borderou inexistent în registru. ","")&amp;IF(AND(D1857&lt;&gt;"",E1857=""),"Cod necunoscut. ","")&amp;IF(N(G1857)&lt;=0,"Lipsește cantitatea. ","")&amp;IF(AND(J1857&lt;&gt;"",COUNTIF('Registru borderouri'!$B$5:$B$504,B1857)&gt;0),IF(J1857&lt;&gt;INDEX('Registru borderouri'!$H$5:$H$504,MATCH(B1857,'Registru borderouri'!$B$5:$B$504,0)),"Produs de alt tip decât borderoul. ",""),"")))</f>
        <v/>
      </c>
    </row>
    <row r="1858" spans="1:11" x14ac:dyDescent="0.2">
      <c r="A1858" s="1" t="str">
        <f t="shared" si="168"/>
        <v/>
      </c>
      <c r="B1858" s="21"/>
      <c r="C1858" s="22" t="str">
        <f>IF(B1858="","",COUNTIF(INDEX($B:$B,5):B1858,B1858))</f>
        <v/>
      </c>
      <c r="D1858" s="21"/>
      <c r="E1858" s="13" t="str">
        <f t="shared" si="169"/>
        <v/>
      </c>
      <c r="F1858" s="22" t="str">
        <f t="shared" si="170"/>
        <v/>
      </c>
      <c r="G1858" s="14"/>
      <c r="H1858" s="15" t="str">
        <f t="shared" si="171"/>
        <v/>
      </c>
      <c r="I1858" s="23" t="str">
        <f t="shared" si="172"/>
        <v/>
      </c>
      <c r="J1858" s="13" t="str">
        <f t="shared" si="173"/>
        <v/>
      </c>
      <c r="K1858" s="24" t="str">
        <f>IF(B1858="","",TRIM(IF(COUNTIF('Registru borderouri'!$B$5:$B$504,B1858)=0,"Borderou inexistent în registru. ","")&amp;IF(AND(D1858&lt;&gt;"",E1858=""),"Cod necunoscut. ","")&amp;IF(N(G1858)&lt;=0,"Lipsește cantitatea. ","")&amp;IF(AND(J1858&lt;&gt;"",COUNTIF('Registru borderouri'!$B$5:$B$504,B1858)&gt;0),IF(J1858&lt;&gt;INDEX('Registru borderouri'!$H$5:$H$504,MATCH(B1858,'Registru borderouri'!$B$5:$B$504,0)),"Produs de alt tip decât borderoul. ",""),"")))</f>
        <v/>
      </c>
    </row>
    <row r="1859" spans="1:11" x14ac:dyDescent="0.2">
      <c r="A1859" s="1" t="str">
        <f t="shared" si="168"/>
        <v/>
      </c>
      <c r="B1859" s="21"/>
      <c r="C1859" s="22" t="str">
        <f>IF(B1859="","",COUNTIF(INDEX($B:$B,5):B1859,B1859))</f>
        <v/>
      </c>
      <c r="D1859" s="21"/>
      <c r="E1859" s="13" t="str">
        <f t="shared" si="169"/>
        <v/>
      </c>
      <c r="F1859" s="22" t="str">
        <f t="shared" si="170"/>
        <v/>
      </c>
      <c r="G1859" s="14"/>
      <c r="H1859" s="15" t="str">
        <f t="shared" si="171"/>
        <v/>
      </c>
      <c r="I1859" s="23" t="str">
        <f t="shared" si="172"/>
        <v/>
      </c>
      <c r="J1859" s="13" t="str">
        <f t="shared" si="173"/>
        <v/>
      </c>
      <c r="K1859" s="24" t="str">
        <f>IF(B1859="","",TRIM(IF(COUNTIF('Registru borderouri'!$B$5:$B$504,B1859)=0,"Borderou inexistent în registru. ","")&amp;IF(AND(D1859&lt;&gt;"",E1859=""),"Cod necunoscut. ","")&amp;IF(N(G1859)&lt;=0,"Lipsește cantitatea. ","")&amp;IF(AND(J1859&lt;&gt;"",COUNTIF('Registru borderouri'!$B$5:$B$504,B1859)&gt;0),IF(J1859&lt;&gt;INDEX('Registru borderouri'!$H$5:$H$504,MATCH(B1859,'Registru borderouri'!$B$5:$B$504,0)),"Produs de alt tip decât borderoul. ",""),"")))</f>
        <v/>
      </c>
    </row>
    <row r="1860" spans="1:11" x14ac:dyDescent="0.2">
      <c r="A1860" s="1" t="str">
        <f t="shared" si="168"/>
        <v/>
      </c>
      <c r="B1860" s="21"/>
      <c r="C1860" s="22" t="str">
        <f>IF(B1860="","",COUNTIF(INDEX($B:$B,5):B1860,B1860))</f>
        <v/>
      </c>
      <c r="D1860" s="21"/>
      <c r="E1860" s="13" t="str">
        <f t="shared" si="169"/>
        <v/>
      </c>
      <c r="F1860" s="22" t="str">
        <f t="shared" si="170"/>
        <v/>
      </c>
      <c r="G1860" s="14"/>
      <c r="H1860" s="15" t="str">
        <f t="shared" si="171"/>
        <v/>
      </c>
      <c r="I1860" s="23" t="str">
        <f t="shared" si="172"/>
        <v/>
      </c>
      <c r="J1860" s="13" t="str">
        <f t="shared" si="173"/>
        <v/>
      </c>
      <c r="K1860" s="24" t="str">
        <f>IF(B1860="","",TRIM(IF(COUNTIF('Registru borderouri'!$B$5:$B$504,B1860)=0,"Borderou inexistent în registru. ","")&amp;IF(AND(D1860&lt;&gt;"",E1860=""),"Cod necunoscut. ","")&amp;IF(N(G1860)&lt;=0,"Lipsește cantitatea. ","")&amp;IF(AND(J1860&lt;&gt;"",COUNTIF('Registru borderouri'!$B$5:$B$504,B1860)&gt;0),IF(J1860&lt;&gt;INDEX('Registru borderouri'!$H$5:$H$504,MATCH(B1860,'Registru borderouri'!$B$5:$B$504,0)),"Produs de alt tip decât borderoul. ",""),"")))</f>
        <v/>
      </c>
    </row>
    <row r="1861" spans="1:11" x14ac:dyDescent="0.2">
      <c r="A1861" s="1" t="str">
        <f t="shared" ref="A1861:A1924" si="174">IF(B1861="","",B1861&amp;"|"&amp;C1861)</f>
        <v/>
      </c>
      <c r="B1861" s="21"/>
      <c r="C1861" s="22" t="str">
        <f>IF(B1861="","",COUNTIF(INDEX($B:$B,5):B1861,B1861))</f>
        <v/>
      </c>
      <c r="D1861" s="21"/>
      <c r="E1861" s="13" t="str">
        <f t="shared" ref="E1861:E1924" si="175">IF(D1861="","",IFERROR(VLOOKUP(D1861,Catalog,2,FALSE),""))</f>
        <v/>
      </c>
      <c r="F1861" s="22" t="str">
        <f t="shared" ref="F1861:F1924" si="176">IF(D1861="","",IFERROR(VLOOKUP(D1861,Catalog,3,FALSE),""))</f>
        <v/>
      </c>
      <c r="G1861" s="14"/>
      <c r="H1861" s="15" t="str">
        <f t="shared" ref="H1861:H1924" si="177">IF(D1861="","",IFERROR(VLOOKUP(D1861,Catalog,4,FALSE),""))</f>
        <v/>
      </c>
      <c r="I1861" s="23" t="str">
        <f t="shared" ref="I1861:I1924" si="178">IF(OR(N(G1861)=0,N(H1861)=0),"",ROUND(G1861*H1861,2))</f>
        <v/>
      </c>
      <c r="J1861" s="13" t="str">
        <f t="shared" ref="J1861:J1924" si="179">IF(D1861="","",IFERROR(VLOOKUP(D1861,Catalog,5,FALSE),""))</f>
        <v/>
      </c>
      <c r="K1861" s="24" t="str">
        <f>IF(B1861="","",TRIM(IF(COUNTIF('Registru borderouri'!$B$5:$B$504,B1861)=0,"Borderou inexistent în registru. ","")&amp;IF(AND(D1861&lt;&gt;"",E1861=""),"Cod necunoscut. ","")&amp;IF(N(G1861)&lt;=0,"Lipsește cantitatea. ","")&amp;IF(AND(J1861&lt;&gt;"",COUNTIF('Registru borderouri'!$B$5:$B$504,B1861)&gt;0),IF(J1861&lt;&gt;INDEX('Registru borderouri'!$H$5:$H$504,MATCH(B1861,'Registru borderouri'!$B$5:$B$504,0)),"Produs de alt tip decât borderoul. ",""),"")))</f>
        <v/>
      </c>
    </row>
    <row r="1862" spans="1:11" x14ac:dyDescent="0.2">
      <c r="A1862" s="1" t="str">
        <f t="shared" si="174"/>
        <v/>
      </c>
      <c r="B1862" s="21"/>
      <c r="C1862" s="22" t="str">
        <f>IF(B1862="","",COUNTIF(INDEX($B:$B,5):B1862,B1862))</f>
        <v/>
      </c>
      <c r="D1862" s="21"/>
      <c r="E1862" s="13" t="str">
        <f t="shared" si="175"/>
        <v/>
      </c>
      <c r="F1862" s="22" t="str">
        <f t="shared" si="176"/>
        <v/>
      </c>
      <c r="G1862" s="14"/>
      <c r="H1862" s="15" t="str">
        <f t="shared" si="177"/>
        <v/>
      </c>
      <c r="I1862" s="23" t="str">
        <f t="shared" si="178"/>
        <v/>
      </c>
      <c r="J1862" s="13" t="str">
        <f t="shared" si="179"/>
        <v/>
      </c>
      <c r="K1862" s="24" t="str">
        <f>IF(B1862="","",TRIM(IF(COUNTIF('Registru borderouri'!$B$5:$B$504,B1862)=0,"Borderou inexistent în registru. ","")&amp;IF(AND(D1862&lt;&gt;"",E1862=""),"Cod necunoscut. ","")&amp;IF(N(G1862)&lt;=0,"Lipsește cantitatea. ","")&amp;IF(AND(J1862&lt;&gt;"",COUNTIF('Registru borderouri'!$B$5:$B$504,B1862)&gt;0),IF(J1862&lt;&gt;INDEX('Registru borderouri'!$H$5:$H$504,MATCH(B1862,'Registru borderouri'!$B$5:$B$504,0)),"Produs de alt tip decât borderoul. ",""),"")))</f>
        <v/>
      </c>
    </row>
    <row r="1863" spans="1:11" x14ac:dyDescent="0.2">
      <c r="A1863" s="1" t="str">
        <f t="shared" si="174"/>
        <v/>
      </c>
      <c r="B1863" s="21"/>
      <c r="C1863" s="22" t="str">
        <f>IF(B1863="","",COUNTIF(INDEX($B:$B,5):B1863,B1863))</f>
        <v/>
      </c>
      <c r="D1863" s="21"/>
      <c r="E1863" s="13" t="str">
        <f t="shared" si="175"/>
        <v/>
      </c>
      <c r="F1863" s="22" t="str">
        <f t="shared" si="176"/>
        <v/>
      </c>
      <c r="G1863" s="14"/>
      <c r="H1863" s="15" t="str">
        <f t="shared" si="177"/>
        <v/>
      </c>
      <c r="I1863" s="23" t="str">
        <f t="shared" si="178"/>
        <v/>
      </c>
      <c r="J1863" s="13" t="str">
        <f t="shared" si="179"/>
        <v/>
      </c>
      <c r="K1863" s="24" t="str">
        <f>IF(B1863="","",TRIM(IF(COUNTIF('Registru borderouri'!$B$5:$B$504,B1863)=0,"Borderou inexistent în registru. ","")&amp;IF(AND(D1863&lt;&gt;"",E1863=""),"Cod necunoscut. ","")&amp;IF(N(G1863)&lt;=0,"Lipsește cantitatea. ","")&amp;IF(AND(J1863&lt;&gt;"",COUNTIF('Registru borderouri'!$B$5:$B$504,B1863)&gt;0),IF(J1863&lt;&gt;INDEX('Registru borderouri'!$H$5:$H$504,MATCH(B1863,'Registru borderouri'!$B$5:$B$504,0)),"Produs de alt tip decât borderoul. ",""),"")))</f>
        <v/>
      </c>
    </row>
    <row r="1864" spans="1:11" x14ac:dyDescent="0.2">
      <c r="A1864" s="1" t="str">
        <f t="shared" si="174"/>
        <v/>
      </c>
      <c r="B1864" s="21"/>
      <c r="C1864" s="22" t="str">
        <f>IF(B1864="","",COUNTIF(INDEX($B:$B,5):B1864,B1864))</f>
        <v/>
      </c>
      <c r="D1864" s="21"/>
      <c r="E1864" s="13" t="str">
        <f t="shared" si="175"/>
        <v/>
      </c>
      <c r="F1864" s="22" t="str">
        <f t="shared" si="176"/>
        <v/>
      </c>
      <c r="G1864" s="14"/>
      <c r="H1864" s="15" t="str">
        <f t="shared" si="177"/>
        <v/>
      </c>
      <c r="I1864" s="23" t="str">
        <f t="shared" si="178"/>
        <v/>
      </c>
      <c r="J1864" s="13" t="str">
        <f t="shared" si="179"/>
        <v/>
      </c>
      <c r="K1864" s="24" t="str">
        <f>IF(B1864="","",TRIM(IF(COUNTIF('Registru borderouri'!$B$5:$B$504,B1864)=0,"Borderou inexistent în registru. ","")&amp;IF(AND(D1864&lt;&gt;"",E1864=""),"Cod necunoscut. ","")&amp;IF(N(G1864)&lt;=0,"Lipsește cantitatea. ","")&amp;IF(AND(J1864&lt;&gt;"",COUNTIF('Registru borderouri'!$B$5:$B$504,B1864)&gt;0),IF(J1864&lt;&gt;INDEX('Registru borderouri'!$H$5:$H$504,MATCH(B1864,'Registru borderouri'!$B$5:$B$504,0)),"Produs de alt tip decât borderoul. ",""),"")))</f>
        <v/>
      </c>
    </row>
    <row r="1865" spans="1:11" x14ac:dyDescent="0.2">
      <c r="A1865" s="1" t="str">
        <f t="shared" si="174"/>
        <v/>
      </c>
      <c r="B1865" s="21"/>
      <c r="C1865" s="22" t="str">
        <f>IF(B1865="","",COUNTIF(INDEX($B:$B,5):B1865,B1865))</f>
        <v/>
      </c>
      <c r="D1865" s="21"/>
      <c r="E1865" s="13" t="str">
        <f t="shared" si="175"/>
        <v/>
      </c>
      <c r="F1865" s="22" t="str">
        <f t="shared" si="176"/>
        <v/>
      </c>
      <c r="G1865" s="14"/>
      <c r="H1865" s="15" t="str">
        <f t="shared" si="177"/>
        <v/>
      </c>
      <c r="I1865" s="23" t="str">
        <f t="shared" si="178"/>
        <v/>
      </c>
      <c r="J1865" s="13" t="str">
        <f t="shared" si="179"/>
        <v/>
      </c>
      <c r="K1865" s="24" t="str">
        <f>IF(B1865="","",TRIM(IF(COUNTIF('Registru borderouri'!$B$5:$B$504,B1865)=0,"Borderou inexistent în registru. ","")&amp;IF(AND(D1865&lt;&gt;"",E1865=""),"Cod necunoscut. ","")&amp;IF(N(G1865)&lt;=0,"Lipsește cantitatea. ","")&amp;IF(AND(J1865&lt;&gt;"",COUNTIF('Registru borderouri'!$B$5:$B$504,B1865)&gt;0),IF(J1865&lt;&gt;INDEX('Registru borderouri'!$H$5:$H$504,MATCH(B1865,'Registru borderouri'!$B$5:$B$504,0)),"Produs de alt tip decât borderoul. ",""),"")))</f>
        <v/>
      </c>
    </row>
    <row r="1866" spans="1:11" x14ac:dyDescent="0.2">
      <c r="A1866" s="1" t="str">
        <f t="shared" si="174"/>
        <v/>
      </c>
      <c r="B1866" s="21"/>
      <c r="C1866" s="22" t="str">
        <f>IF(B1866="","",COUNTIF(INDEX($B:$B,5):B1866,B1866))</f>
        <v/>
      </c>
      <c r="D1866" s="21"/>
      <c r="E1866" s="13" t="str">
        <f t="shared" si="175"/>
        <v/>
      </c>
      <c r="F1866" s="22" t="str">
        <f t="shared" si="176"/>
        <v/>
      </c>
      <c r="G1866" s="14"/>
      <c r="H1866" s="15" t="str">
        <f t="shared" si="177"/>
        <v/>
      </c>
      <c r="I1866" s="23" t="str">
        <f t="shared" si="178"/>
        <v/>
      </c>
      <c r="J1866" s="13" t="str">
        <f t="shared" si="179"/>
        <v/>
      </c>
      <c r="K1866" s="24" t="str">
        <f>IF(B1866="","",TRIM(IF(COUNTIF('Registru borderouri'!$B$5:$B$504,B1866)=0,"Borderou inexistent în registru. ","")&amp;IF(AND(D1866&lt;&gt;"",E1866=""),"Cod necunoscut. ","")&amp;IF(N(G1866)&lt;=0,"Lipsește cantitatea. ","")&amp;IF(AND(J1866&lt;&gt;"",COUNTIF('Registru borderouri'!$B$5:$B$504,B1866)&gt;0),IF(J1866&lt;&gt;INDEX('Registru borderouri'!$H$5:$H$504,MATCH(B1866,'Registru borderouri'!$B$5:$B$504,0)),"Produs de alt tip decât borderoul. ",""),"")))</f>
        <v/>
      </c>
    </row>
    <row r="1867" spans="1:11" x14ac:dyDescent="0.2">
      <c r="A1867" s="1" t="str">
        <f t="shared" si="174"/>
        <v/>
      </c>
      <c r="B1867" s="21"/>
      <c r="C1867" s="22" t="str">
        <f>IF(B1867="","",COUNTIF(INDEX($B:$B,5):B1867,B1867))</f>
        <v/>
      </c>
      <c r="D1867" s="21"/>
      <c r="E1867" s="13" t="str">
        <f t="shared" si="175"/>
        <v/>
      </c>
      <c r="F1867" s="22" t="str">
        <f t="shared" si="176"/>
        <v/>
      </c>
      <c r="G1867" s="14"/>
      <c r="H1867" s="15" t="str">
        <f t="shared" si="177"/>
        <v/>
      </c>
      <c r="I1867" s="23" t="str">
        <f t="shared" si="178"/>
        <v/>
      </c>
      <c r="J1867" s="13" t="str">
        <f t="shared" si="179"/>
        <v/>
      </c>
      <c r="K1867" s="24" t="str">
        <f>IF(B1867="","",TRIM(IF(COUNTIF('Registru borderouri'!$B$5:$B$504,B1867)=0,"Borderou inexistent în registru. ","")&amp;IF(AND(D1867&lt;&gt;"",E1867=""),"Cod necunoscut. ","")&amp;IF(N(G1867)&lt;=0,"Lipsește cantitatea. ","")&amp;IF(AND(J1867&lt;&gt;"",COUNTIF('Registru borderouri'!$B$5:$B$504,B1867)&gt;0),IF(J1867&lt;&gt;INDEX('Registru borderouri'!$H$5:$H$504,MATCH(B1867,'Registru borderouri'!$B$5:$B$504,0)),"Produs de alt tip decât borderoul. ",""),"")))</f>
        <v/>
      </c>
    </row>
    <row r="1868" spans="1:11" x14ac:dyDescent="0.2">
      <c r="A1868" s="1" t="str">
        <f t="shared" si="174"/>
        <v/>
      </c>
      <c r="B1868" s="21"/>
      <c r="C1868" s="22" t="str">
        <f>IF(B1868="","",COUNTIF(INDEX($B:$B,5):B1868,B1868))</f>
        <v/>
      </c>
      <c r="D1868" s="21"/>
      <c r="E1868" s="13" t="str">
        <f t="shared" si="175"/>
        <v/>
      </c>
      <c r="F1868" s="22" t="str">
        <f t="shared" si="176"/>
        <v/>
      </c>
      <c r="G1868" s="14"/>
      <c r="H1868" s="15" t="str">
        <f t="shared" si="177"/>
        <v/>
      </c>
      <c r="I1868" s="23" t="str">
        <f t="shared" si="178"/>
        <v/>
      </c>
      <c r="J1868" s="13" t="str">
        <f t="shared" si="179"/>
        <v/>
      </c>
      <c r="K1868" s="24" t="str">
        <f>IF(B1868="","",TRIM(IF(COUNTIF('Registru borderouri'!$B$5:$B$504,B1868)=0,"Borderou inexistent în registru. ","")&amp;IF(AND(D1868&lt;&gt;"",E1868=""),"Cod necunoscut. ","")&amp;IF(N(G1868)&lt;=0,"Lipsește cantitatea. ","")&amp;IF(AND(J1868&lt;&gt;"",COUNTIF('Registru borderouri'!$B$5:$B$504,B1868)&gt;0),IF(J1868&lt;&gt;INDEX('Registru borderouri'!$H$5:$H$504,MATCH(B1868,'Registru borderouri'!$B$5:$B$504,0)),"Produs de alt tip decât borderoul. ",""),"")))</f>
        <v/>
      </c>
    </row>
    <row r="1869" spans="1:11" x14ac:dyDescent="0.2">
      <c r="A1869" s="1" t="str">
        <f t="shared" si="174"/>
        <v/>
      </c>
      <c r="B1869" s="21"/>
      <c r="C1869" s="22" t="str">
        <f>IF(B1869="","",COUNTIF(INDEX($B:$B,5):B1869,B1869))</f>
        <v/>
      </c>
      <c r="D1869" s="21"/>
      <c r="E1869" s="13" t="str">
        <f t="shared" si="175"/>
        <v/>
      </c>
      <c r="F1869" s="22" t="str">
        <f t="shared" si="176"/>
        <v/>
      </c>
      <c r="G1869" s="14"/>
      <c r="H1869" s="15" t="str">
        <f t="shared" si="177"/>
        <v/>
      </c>
      <c r="I1869" s="23" t="str">
        <f t="shared" si="178"/>
        <v/>
      </c>
      <c r="J1869" s="13" t="str">
        <f t="shared" si="179"/>
        <v/>
      </c>
      <c r="K1869" s="24" t="str">
        <f>IF(B1869="","",TRIM(IF(COUNTIF('Registru borderouri'!$B$5:$B$504,B1869)=0,"Borderou inexistent în registru. ","")&amp;IF(AND(D1869&lt;&gt;"",E1869=""),"Cod necunoscut. ","")&amp;IF(N(G1869)&lt;=0,"Lipsește cantitatea. ","")&amp;IF(AND(J1869&lt;&gt;"",COUNTIF('Registru borderouri'!$B$5:$B$504,B1869)&gt;0),IF(J1869&lt;&gt;INDEX('Registru borderouri'!$H$5:$H$504,MATCH(B1869,'Registru borderouri'!$B$5:$B$504,0)),"Produs de alt tip decât borderoul. ",""),"")))</f>
        <v/>
      </c>
    </row>
    <row r="1870" spans="1:11" x14ac:dyDescent="0.2">
      <c r="A1870" s="1" t="str">
        <f t="shared" si="174"/>
        <v/>
      </c>
      <c r="B1870" s="21"/>
      <c r="C1870" s="22" t="str">
        <f>IF(B1870="","",COUNTIF(INDEX($B:$B,5):B1870,B1870))</f>
        <v/>
      </c>
      <c r="D1870" s="21"/>
      <c r="E1870" s="13" t="str">
        <f t="shared" si="175"/>
        <v/>
      </c>
      <c r="F1870" s="22" t="str">
        <f t="shared" si="176"/>
        <v/>
      </c>
      <c r="G1870" s="14"/>
      <c r="H1870" s="15" t="str">
        <f t="shared" si="177"/>
        <v/>
      </c>
      <c r="I1870" s="23" t="str">
        <f t="shared" si="178"/>
        <v/>
      </c>
      <c r="J1870" s="13" t="str">
        <f t="shared" si="179"/>
        <v/>
      </c>
      <c r="K1870" s="24" t="str">
        <f>IF(B1870="","",TRIM(IF(COUNTIF('Registru borderouri'!$B$5:$B$504,B1870)=0,"Borderou inexistent în registru. ","")&amp;IF(AND(D1870&lt;&gt;"",E1870=""),"Cod necunoscut. ","")&amp;IF(N(G1870)&lt;=0,"Lipsește cantitatea. ","")&amp;IF(AND(J1870&lt;&gt;"",COUNTIF('Registru borderouri'!$B$5:$B$504,B1870)&gt;0),IF(J1870&lt;&gt;INDEX('Registru borderouri'!$H$5:$H$504,MATCH(B1870,'Registru borderouri'!$B$5:$B$504,0)),"Produs de alt tip decât borderoul. ",""),"")))</f>
        <v/>
      </c>
    </row>
    <row r="1871" spans="1:11" x14ac:dyDescent="0.2">
      <c r="A1871" s="1" t="str">
        <f t="shared" si="174"/>
        <v/>
      </c>
      <c r="B1871" s="21"/>
      <c r="C1871" s="22" t="str">
        <f>IF(B1871="","",COUNTIF(INDEX($B:$B,5):B1871,B1871))</f>
        <v/>
      </c>
      <c r="D1871" s="21"/>
      <c r="E1871" s="13" t="str">
        <f t="shared" si="175"/>
        <v/>
      </c>
      <c r="F1871" s="22" t="str">
        <f t="shared" si="176"/>
        <v/>
      </c>
      <c r="G1871" s="14"/>
      <c r="H1871" s="15" t="str">
        <f t="shared" si="177"/>
        <v/>
      </c>
      <c r="I1871" s="23" t="str">
        <f t="shared" si="178"/>
        <v/>
      </c>
      <c r="J1871" s="13" t="str">
        <f t="shared" si="179"/>
        <v/>
      </c>
      <c r="K1871" s="24" t="str">
        <f>IF(B1871="","",TRIM(IF(COUNTIF('Registru borderouri'!$B$5:$B$504,B1871)=0,"Borderou inexistent în registru. ","")&amp;IF(AND(D1871&lt;&gt;"",E1871=""),"Cod necunoscut. ","")&amp;IF(N(G1871)&lt;=0,"Lipsește cantitatea. ","")&amp;IF(AND(J1871&lt;&gt;"",COUNTIF('Registru borderouri'!$B$5:$B$504,B1871)&gt;0),IF(J1871&lt;&gt;INDEX('Registru borderouri'!$H$5:$H$504,MATCH(B1871,'Registru borderouri'!$B$5:$B$504,0)),"Produs de alt tip decât borderoul. ",""),"")))</f>
        <v/>
      </c>
    </row>
    <row r="1872" spans="1:11" x14ac:dyDescent="0.2">
      <c r="A1872" s="1" t="str">
        <f t="shared" si="174"/>
        <v/>
      </c>
      <c r="B1872" s="21"/>
      <c r="C1872" s="22" t="str">
        <f>IF(B1872="","",COUNTIF(INDEX($B:$B,5):B1872,B1872))</f>
        <v/>
      </c>
      <c r="D1872" s="21"/>
      <c r="E1872" s="13" t="str">
        <f t="shared" si="175"/>
        <v/>
      </c>
      <c r="F1872" s="22" t="str">
        <f t="shared" si="176"/>
        <v/>
      </c>
      <c r="G1872" s="14"/>
      <c r="H1872" s="15" t="str">
        <f t="shared" si="177"/>
        <v/>
      </c>
      <c r="I1872" s="23" t="str">
        <f t="shared" si="178"/>
        <v/>
      </c>
      <c r="J1872" s="13" t="str">
        <f t="shared" si="179"/>
        <v/>
      </c>
      <c r="K1872" s="24" t="str">
        <f>IF(B1872="","",TRIM(IF(COUNTIF('Registru borderouri'!$B$5:$B$504,B1872)=0,"Borderou inexistent în registru. ","")&amp;IF(AND(D1872&lt;&gt;"",E1872=""),"Cod necunoscut. ","")&amp;IF(N(G1872)&lt;=0,"Lipsește cantitatea. ","")&amp;IF(AND(J1872&lt;&gt;"",COUNTIF('Registru borderouri'!$B$5:$B$504,B1872)&gt;0),IF(J1872&lt;&gt;INDEX('Registru borderouri'!$H$5:$H$504,MATCH(B1872,'Registru borderouri'!$B$5:$B$504,0)),"Produs de alt tip decât borderoul. ",""),"")))</f>
        <v/>
      </c>
    </row>
    <row r="1873" spans="1:11" x14ac:dyDescent="0.2">
      <c r="A1873" s="1" t="str">
        <f t="shared" si="174"/>
        <v/>
      </c>
      <c r="B1873" s="21"/>
      <c r="C1873" s="22" t="str">
        <f>IF(B1873="","",COUNTIF(INDEX($B:$B,5):B1873,B1873))</f>
        <v/>
      </c>
      <c r="D1873" s="21"/>
      <c r="E1873" s="13" t="str">
        <f t="shared" si="175"/>
        <v/>
      </c>
      <c r="F1873" s="22" t="str">
        <f t="shared" si="176"/>
        <v/>
      </c>
      <c r="G1873" s="14"/>
      <c r="H1873" s="15" t="str">
        <f t="shared" si="177"/>
        <v/>
      </c>
      <c r="I1873" s="23" t="str">
        <f t="shared" si="178"/>
        <v/>
      </c>
      <c r="J1873" s="13" t="str">
        <f t="shared" si="179"/>
        <v/>
      </c>
      <c r="K1873" s="24" t="str">
        <f>IF(B1873="","",TRIM(IF(COUNTIF('Registru borderouri'!$B$5:$B$504,B1873)=0,"Borderou inexistent în registru. ","")&amp;IF(AND(D1873&lt;&gt;"",E1873=""),"Cod necunoscut. ","")&amp;IF(N(G1873)&lt;=0,"Lipsește cantitatea. ","")&amp;IF(AND(J1873&lt;&gt;"",COUNTIF('Registru borderouri'!$B$5:$B$504,B1873)&gt;0),IF(J1873&lt;&gt;INDEX('Registru borderouri'!$H$5:$H$504,MATCH(B1873,'Registru borderouri'!$B$5:$B$504,0)),"Produs de alt tip decât borderoul. ",""),"")))</f>
        <v/>
      </c>
    </row>
    <row r="1874" spans="1:11" x14ac:dyDescent="0.2">
      <c r="A1874" s="1" t="str">
        <f t="shared" si="174"/>
        <v/>
      </c>
      <c r="B1874" s="21"/>
      <c r="C1874" s="22" t="str">
        <f>IF(B1874="","",COUNTIF(INDEX($B:$B,5):B1874,B1874))</f>
        <v/>
      </c>
      <c r="D1874" s="21"/>
      <c r="E1874" s="13" t="str">
        <f t="shared" si="175"/>
        <v/>
      </c>
      <c r="F1874" s="22" t="str">
        <f t="shared" si="176"/>
        <v/>
      </c>
      <c r="G1874" s="14"/>
      <c r="H1874" s="15" t="str">
        <f t="shared" si="177"/>
        <v/>
      </c>
      <c r="I1874" s="23" t="str">
        <f t="shared" si="178"/>
        <v/>
      </c>
      <c r="J1874" s="13" t="str">
        <f t="shared" si="179"/>
        <v/>
      </c>
      <c r="K1874" s="24" t="str">
        <f>IF(B1874="","",TRIM(IF(COUNTIF('Registru borderouri'!$B$5:$B$504,B1874)=0,"Borderou inexistent în registru. ","")&amp;IF(AND(D1874&lt;&gt;"",E1874=""),"Cod necunoscut. ","")&amp;IF(N(G1874)&lt;=0,"Lipsește cantitatea. ","")&amp;IF(AND(J1874&lt;&gt;"",COUNTIF('Registru borderouri'!$B$5:$B$504,B1874)&gt;0),IF(J1874&lt;&gt;INDEX('Registru borderouri'!$H$5:$H$504,MATCH(B1874,'Registru borderouri'!$B$5:$B$504,0)),"Produs de alt tip decât borderoul. ",""),"")))</f>
        <v/>
      </c>
    </row>
    <row r="1875" spans="1:11" x14ac:dyDescent="0.2">
      <c r="A1875" s="1" t="str">
        <f t="shared" si="174"/>
        <v/>
      </c>
      <c r="B1875" s="21"/>
      <c r="C1875" s="22" t="str">
        <f>IF(B1875="","",COUNTIF(INDEX($B:$B,5):B1875,B1875))</f>
        <v/>
      </c>
      <c r="D1875" s="21"/>
      <c r="E1875" s="13" t="str">
        <f t="shared" si="175"/>
        <v/>
      </c>
      <c r="F1875" s="22" t="str">
        <f t="shared" si="176"/>
        <v/>
      </c>
      <c r="G1875" s="14"/>
      <c r="H1875" s="15" t="str">
        <f t="shared" si="177"/>
        <v/>
      </c>
      <c r="I1875" s="23" t="str">
        <f t="shared" si="178"/>
        <v/>
      </c>
      <c r="J1875" s="13" t="str">
        <f t="shared" si="179"/>
        <v/>
      </c>
      <c r="K1875" s="24" t="str">
        <f>IF(B1875="","",TRIM(IF(COUNTIF('Registru borderouri'!$B$5:$B$504,B1875)=0,"Borderou inexistent în registru. ","")&amp;IF(AND(D1875&lt;&gt;"",E1875=""),"Cod necunoscut. ","")&amp;IF(N(G1875)&lt;=0,"Lipsește cantitatea. ","")&amp;IF(AND(J1875&lt;&gt;"",COUNTIF('Registru borderouri'!$B$5:$B$504,B1875)&gt;0),IF(J1875&lt;&gt;INDEX('Registru borderouri'!$H$5:$H$504,MATCH(B1875,'Registru borderouri'!$B$5:$B$504,0)),"Produs de alt tip decât borderoul. ",""),"")))</f>
        <v/>
      </c>
    </row>
    <row r="1876" spans="1:11" x14ac:dyDescent="0.2">
      <c r="A1876" s="1" t="str">
        <f t="shared" si="174"/>
        <v/>
      </c>
      <c r="B1876" s="21"/>
      <c r="C1876" s="22" t="str">
        <f>IF(B1876="","",COUNTIF(INDEX($B:$B,5):B1876,B1876))</f>
        <v/>
      </c>
      <c r="D1876" s="21"/>
      <c r="E1876" s="13" t="str">
        <f t="shared" si="175"/>
        <v/>
      </c>
      <c r="F1876" s="22" t="str">
        <f t="shared" si="176"/>
        <v/>
      </c>
      <c r="G1876" s="14"/>
      <c r="H1876" s="15" t="str">
        <f t="shared" si="177"/>
        <v/>
      </c>
      <c r="I1876" s="23" t="str">
        <f t="shared" si="178"/>
        <v/>
      </c>
      <c r="J1876" s="13" t="str">
        <f t="shared" si="179"/>
        <v/>
      </c>
      <c r="K1876" s="24" t="str">
        <f>IF(B1876="","",TRIM(IF(COUNTIF('Registru borderouri'!$B$5:$B$504,B1876)=0,"Borderou inexistent în registru. ","")&amp;IF(AND(D1876&lt;&gt;"",E1876=""),"Cod necunoscut. ","")&amp;IF(N(G1876)&lt;=0,"Lipsește cantitatea. ","")&amp;IF(AND(J1876&lt;&gt;"",COUNTIF('Registru borderouri'!$B$5:$B$504,B1876)&gt;0),IF(J1876&lt;&gt;INDEX('Registru borderouri'!$H$5:$H$504,MATCH(B1876,'Registru borderouri'!$B$5:$B$504,0)),"Produs de alt tip decât borderoul. ",""),"")))</f>
        <v/>
      </c>
    </row>
    <row r="1877" spans="1:11" x14ac:dyDescent="0.2">
      <c r="A1877" s="1" t="str">
        <f t="shared" si="174"/>
        <v/>
      </c>
      <c r="B1877" s="21"/>
      <c r="C1877" s="22" t="str">
        <f>IF(B1877="","",COUNTIF(INDEX($B:$B,5):B1877,B1877))</f>
        <v/>
      </c>
      <c r="D1877" s="21"/>
      <c r="E1877" s="13" t="str">
        <f t="shared" si="175"/>
        <v/>
      </c>
      <c r="F1877" s="22" t="str">
        <f t="shared" si="176"/>
        <v/>
      </c>
      <c r="G1877" s="14"/>
      <c r="H1877" s="15" t="str">
        <f t="shared" si="177"/>
        <v/>
      </c>
      <c r="I1877" s="23" t="str">
        <f t="shared" si="178"/>
        <v/>
      </c>
      <c r="J1877" s="13" t="str">
        <f t="shared" si="179"/>
        <v/>
      </c>
      <c r="K1877" s="24" t="str">
        <f>IF(B1877="","",TRIM(IF(COUNTIF('Registru borderouri'!$B$5:$B$504,B1877)=0,"Borderou inexistent în registru. ","")&amp;IF(AND(D1877&lt;&gt;"",E1877=""),"Cod necunoscut. ","")&amp;IF(N(G1877)&lt;=0,"Lipsește cantitatea. ","")&amp;IF(AND(J1877&lt;&gt;"",COUNTIF('Registru borderouri'!$B$5:$B$504,B1877)&gt;0),IF(J1877&lt;&gt;INDEX('Registru borderouri'!$H$5:$H$504,MATCH(B1877,'Registru borderouri'!$B$5:$B$504,0)),"Produs de alt tip decât borderoul. ",""),"")))</f>
        <v/>
      </c>
    </row>
    <row r="1878" spans="1:11" x14ac:dyDescent="0.2">
      <c r="A1878" s="1" t="str">
        <f t="shared" si="174"/>
        <v/>
      </c>
      <c r="B1878" s="21"/>
      <c r="C1878" s="22" t="str">
        <f>IF(B1878="","",COUNTIF(INDEX($B:$B,5):B1878,B1878))</f>
        <v/>
      </c>
      <c r="D1878" s="21"/>
      <c r="E1878" s="13" t="str">
        <f t="shared" si="175"/>
        <v/>
      </c>
      <c r="F1878" s="22" t="str">
        <f t="shared" si="176"/>
        <v/>
      </c>
      <c r="G1878" s="14"/>
      <c r="H1878" s="15" t="str">
        <f t="shared" si="177"/>
        <v/>
      </c>
      <c r="I1878" s="23" t="str">
        <f t="shared" si="178"/>
        <v/>
      </c>
      <c r="J1878" s="13" t="str">
        <f t="shared" si="179"/>
        <v/>
      </c>
      <c r="K1878" s="24" t="str">
        <f>IF(B1878="","",TRIM(IF(COUNTIF('Registru borderouri'!$B$5:$B$504,B1878)=0,"Borderou inexistent în registru. ","")&amp;IF(AND(D1878&lt;&gt;"",E1878=""),"Cod necunoscut. ","")&amp;IF(N(G1878)&lt;=0,"Lipsește cantitatea. ","")&amp;IF(AND(J1878&lt;&gt;"",COUNTIF('Registru borderouri'!$B$5:$B$504,B1878)&gt;0),IF(J1878&lt;&gt;INDEX('Registru borderouri'!$H$5:$H$504,MATCH(B1878,'Registru borderouri'!$B$5:$B$504,0)),"Produs de alt tip decât borderoul. ",""),"")))</f>
        <v/>
      </c>
    </row>
    <row r="1879" spans="1:11" x14ac:dyDescent="0.2">
      <c r="A1879" s="1" t="str">
        <f t="shared" si="174"/>
        <v/>
      </c>
      <c r="B1879" s="21"/>
      <c r="C1879" s="22" t="str">
        <f>IF(B1879="","",COUNTIF(INDEX($B:$B,5):B1879,B1879))</f>
        <v/>
      </c>
      <c r="D1879" s="21"/>
      <c r="E1879" s="13" t="str">
        <f t="shared" si="175"/>
        <v/>
      </c>
      <c r="F1879" s="22" t="str">
        <f t="shared" si="176"/>
        <v/>
      </c>
      <c r="G1879" s="14"/>
      <c r="H1879" s="15" t="str">
        <f t="shared" si="177"/>
        <v/>
      </c>
      <c r="I1879" s="23" t="str">
        <f t="shared" si="178"/>
        <v/>
      </c>
      <c r="J1879" s="13" t="str">
        <f t="shared" si="179"/>
        <v/>
      </c>
      <c r="K1879" s="24" t="str">
        <f>IF(B1879="","",TRIM(IF(COUNTIF('Registru borderouri'!$B$5:$B$504,B1879)=0,"Borderou inexistent în registru. ","")&amp;IF(AND(D1879&lt;&gt;"",E1879=""),"Cod necunoscut. ","")&amp;IF(N(G1879)&lt;=0,"Lipsește cantitatea. ","")&amp;IF(AND(J1879&lt;&gt;"",COUNTIF('Registru borderouri'!$B$5:$B$504,B1879)&gt;0),IF(J1879&lt;&gt;INDEX('Registru borderouri'!$H$5:$H$504,MATCH(B1879,'Registru borderouri'!$B$5:$B$504,0)),"Produs de alt tip decât borderoul. ",""),"")))</f>
        <v/>
      </c>
    </row>
    <row r="1880" spans="1:11" x14ac:dyDescent="0.2">
      <c r="A1880" s="1" t="str">
        <f t="shared" si="174"/>
        <v/>
      </c>
      <c r="B1880" s="21"/>
      <c r="C1880" s="22" t="str">
        <f>IF(B1880="","",COUNTIF(INDEX($B:$B,5):B1880,B1880))</f>
        <v/>
      </c>
      <c r="D1880" s="21"/>
      <c r="E1880" s="13" t="str">
        <f t="shared" si="175"/>
        <v/>
      </c>
      <c r="F1880" s="22" t="str">
        <f t="shared" si="176"/>
        <v/>
      </c>
      <c r="G1880" s="14"/>
      <c r="H1880" s="15" t="str">
        <f t="shared" si="177"/>
        <v/>
      </c>
      <c r="I1880" s="23" t="str">
        <f t="shared" si="178"/>
        <v/>
      </c>
      <c r="J1880" s="13" t="str">
        <f t="shared" si="179"/>
        <v/>
      </c>
      <c r="K1880" s="24" t="str">
        <f>IF(B1880="","",TRIM(IF(COUNTIF('Registru borderouri'!$B$5:$B$504,B1880)=0,"Borderou inexistent în registru. ","")&amp;IF(AND(D1880&lt;&gt;"",E1880=""),"Cod necunoscut. ","")&amp;IF(N(G1880)&lt;=0,"Lipsește cantitatea. ","")&amp;IF(AND(J1880&lt;&gt;"",COUNTIF('Registru borderouri'!$B$5:$B$504,B1880)&gt;0),IF(J1880&lt;&gt;INDEX('Registru borderouri'!$H$5:$H$504,MATCH(B1880,'Registru borderouri'!$B$5:$B$504,0)),"Produs de alt tip decât borderoul. ",""),"")))</f>
        <v/>
      </c>
    </row>
    <row r="1881" spans="1:11" x14ac:dyDescent="0.2">
      <c r="A1881" s="1" t="str">
        <f t="shared" si="174"/>
        <v/>
      </c>
      <c r="B1881" s="21"/>
      <c r="C1881" s="22" t="str">
        <f>IF(B1881="","",COUNTIF(INDEX($B:$B,5):B1881,B1881))</f>
        <v/>
      </c>
      <c r="D1881" s="21"/>
      <c r="E1881" s="13" t="str">
        <f t="shared" si="175"/>
        <v/>
      </c>
      <c r="F1881" s="22" t="str">
        <f t="shared" si="176"/>
        <v/>
      </c>
      <c r="G1881" s="14"/>
      <c r="H1881" s="15" t="str">
        <f t="shared" si="177"/>
        <v/>
      </c>
      <c r="I1881" s="23" t="str">
        <f t="shared" si="178"/>
        <v/>
      </c>
      <c r="J1881" s="13" t="str">
        <f t="shared" si="179"/>
        <v/>
      </c>
      <c r="K1881" s="24" t="str">
        <f>IF(B1881="","",TRIM(IF(COUNTIF('Registru borderouri'!$B$5:$B$504,B1881)=0,"Borderou inexistent în registru. ","")&amp;IF(AND(D1881&lt;&gt;"",E1881=""),"Cod necunoscut. ","")&amp;IF(N(G1881)&lt;=0,"Lipsește cantitatea. ","")&amp;IF(AND(J1881&lt;&gt;"",COUNTIF('Registru borderouri'!$B$5:$B$504,B1881)&gt;0),IF(J1881&lt;&gt;INDEX('Registru borderouri'!$H$5:$H$504,MATCH(B1881,'Registru borderouri'!$B$5:$B$504,0)),"Produs de alt tip decât borderoul. ",""),"")))</f>
        <v/>
      </c>
    </row>
    <row r="1882" spans="1:11" x14ac:dyDescent="0.2">
      <c r="A1882" s="1" t="str">
        <f t="shared" si="174"/>
        <v/>
      </c>
      <c r="B1882" s="21"/>
      <c r="C1882" s="22" t="str">
        <f>IF(B1882="","",COUNTIF(INDEX($B:$B,5):B1882,B1882))</f>
        <v/>
      </c>
      <c r="D1882" s="21"/>
      <c r="E1882" s="13" t="str">
        <f t="shared" si="175"/>
        <v/>
      </c>
      <c r="F1882" s="22" t="str">
        <f t="shared" si="176"/>
        <v/>
      </c>
      <c r="G1882" s="14"/>
      <c r="H1882" s="15" t="str">
        <f t="shared" si="177"/>
        <v/>
      </c>
      <c r="I1882" s="23" t="str">
        <f t="shared" si="178"/>
        <v/>
      </c>
      <c r="J1882" s="13" t="str">
        <f t="shared" si="179"/>
        <v/>
      </c>
      <c r="K1882" s="24" t="str">
        <f>IF(B1882="","",TRIM(IF(COUNTIF('Registru borderouri'!$B$5:$B$504,B1882)=0,"Borderou inexistent în registru. ","")&amp;IF(AND(D1882&lt;&gt;"",E1882=""),"Cod necunoscut. ","")&amp;IF(N(G1882)&lt;=0,"Lipsește cantitatea. ","")&amp;IF(AND(J1882&lt;&gt;"",COUNTIF('Registru borderouri'!$B$5:$B$504,B1882)&gt;0),IF(J1882&lt;&gt;INDEX('Registru borderouri'!$H$5:$H$504,MATCH(B1882,'Registru borderouri'!$B$5:$B$504,0)),"Produs de alt tip decât borderoul. ",""),"")))</f>
        <v/>
      </c>
    </row>
    <row r="1883" spans="1:11" x14ac:dyDescent="0.2">
      <c r="A1883" s="1" t="str">
        <f t="shared" si="174"/>
        <v/>
      </c>
      <c r="B1883" s="21"/>
      <c r="C1883" s="22" t="str">
        <f>IF(B1883="","",COUNTIF(INDEX($B:$B,5):B1883,B1883))</f>
        <v/>
      </c>
      <c r="D1883" s="21"/>
      <c r="E1883" s="13" t="str">
        <f t="shared" si="175"/>
        <v/>
      </c>
      <c r="F1883" s="22" t="str">
        <f t="shared" si="176"/>
        <v/>
      </c>
      <c r="G1883" s="14"/>
      <c r="H1883" s="15" t="str">
        <f t="shared" si="177"/>
        <v/>
      </c>
      <c r="I1883" s="23" t="str">
        <f t="shared" si="178"/>
        <v/>
      </c>
      <c r="J1883" s="13" t="str">
        <f t="shared" si="179"/>
        <v/>
      </c>
      <c r="K1883" s="24" t="str">
        <f>IF(B1883="","",TRIM(IF(COUNTIF('Registru borderouri'!$B$5:$B$504,B1883)=0,"Borderou inexistent în registru. ","")&amp;IF(AND(D1883&lt;&gt;"",E1883=""),"Cod necunoscut. ","")&amp;IF(N(G1883)&lt;=0,"Lipsește cantitatea. ","")&amp;IF(AND(J1883&lt;&gt;"",COUNTIF('Registru borderouri'!$B$5:$B$504,B1883)&gt;0),IF(J1883&lt;&gt;INDEX('Registru borderouri'!$H$5:$H$504,MATCH(B1883,'Registru borderouri'!$B$5:$B$504,0)),"Produs de alt tip decât borderoul. ",""),"")))</f>
        <v/>
      </c>
    </row>
    <row r="1884" spans="1:11" x14ac:dyDescent="0.2">
      <c r="A1884" s="1" t="str">
        <f t="shared" si="174"/>
        <v/>
      </c>
      <c r="B1884" s="21"/>
      <c r="C1884" s="22" t="str">
        <f>IF(B1884="","",COUNTIF(INDEX($B:$B,5):B1884,B1884))</f>
        <v/>
      </c>
      <c r="D1884" s="21"/>
      <c r="E1884" s="13" t="str">
        <f t="shared" si="175"/>
        <v/>
      </c>
      <c r="F1884" s="22" t="str">
        <f t="shared" si="176"/>
        <v/>
      </c>
      <c r="G1884" s="14"/>
      <c r="H1884" s="15" t="str">
        <f t="shared" si="177"/>
        <v/>
      </c>
      <c r="I1884" s="23" t="str">
        <f t="shared" si="178"/>
        <v/>
      </c>
      <c r="J1884" s="13" t="str">
        <f t="shared" si="179"/>
        <v/>
      </c>
      <c r="K1884" s="24" t="str">
        <f>IF(B1884="","",TRIM(IF(COUNTIF('Registru borderouri'!$B$5:$B$504,B1884)=0,"Borderou inexistent în registru. ","")&amp;IF(AND(D1884&lt;&gt;"",E1884=""),"Cod necunoscut. ","")&amp;IF(N(G1884)&lt;=0,"Lipsește cantitatea. ","")&amp;IF(AND(J1884&lt;&gt;"",COUNTIF('Registru borderouri'!$B$5:$B$504,B1884)&gt;0),IF(J1884&lt;&gt;INDEX('Registru borderouri'!$H$5:$H$504,MATCH(B1884,'Registru borderouri'!$B$5:$B$504,0)),"Produs de alt tip decât borderoul. ",""),"")))</f>
        <v/>
      </c>
    </row>
    <row r="1885" spans="1:11" x14ac:dyDescent="0.2">
      <c r="A1885" s="1" t="str">
        <f t="shared" si="174"/>
        <v/>
      </c>
      <c r="B1885" s="21"/>
      <c r="C1885" s="22" t="str">
        <f>IF(B1885="","",COUNTIF(INDEX($B:$B,5):B1885,B1885))</f>
        <v/>
      </c>
      <c r="D1885" s="21"/>
      <c r="E1885" s="13" t="str">
        <f t="shared" si="175"/>
        <v/>
      </c>
      <c r="F1885" s="22" t="str">
        <f t="shared" si="176"/>
        <v/>
      </c>
      <c r="G1885" s="14"/>
      <c r="H1885" s="15" t="str">
        <f t="shared" si="177"/>
        <v/>
      </c>
      <c r="I1885" s="23" t="str">
        <f t="shared" si="178"/>
        <v/>
      </c>
      <c r="J1885" s="13" t="str">
        <f t="shared" si="179"/>
        <v/>
      </c>
      <c r="K1885" s="24" t="str">
        <f>IF(B1885="","",TRIM(IF(COUNTIF('Registru borderouri'!$B$5:$B$504,B1885)=0,"Borderou inexistent în registru. ","")&amp;IF(AND(D1885&lt;&gt;"",E1885=""),"Cod necunoscut. ","")&amp;IF(N(G1885)&lt;=0,"Lipsește cantitatea. ","")&amp;IF(AND(J1885&lt;&gt;"",COUNTIF('Registru borderouri'!$B$5:$B$504,B1885)&gt;0),IF(J1885&lt;&gt;INDEX('Registru borderouri'!$H$5:$H$504,MATCH(B1885,'Registru borderouri'!$B$5:$B$504,0)),"Produs de alt tip decât borderoul. ",""),"")))</f>
        <v/>
      </c>
    </row>
    <row r="1886" spans="1:11" x14ac:dyDescent="0.2">
      <c r="A1886" s="1" t="str">
        <f t="shared" si="174"/>
        <v/>
      </c>
      <c r="B1886" s="21"/>
      <c r="C1886" s="22" t="str">
        <f>IF(B1886="","",COUNTIF(INDEX($B:$B,5):B1886,B1886))</f>
        <v/>
      </c>
      <c r="D1886" s="21"/>
      <c r="E1886" s="13" t="str">
        <f t="shared" si="175"/>
        <v/>
      </c>
      <c r="F1886" s="22" t="str">
        <f t="shared" si="176"/>
        <v/>
      </c>
      <c r="G1886" s="14"/>
      <c r="H1886" s="15" t="str">
        <f t="shared" si="177"/>
        <v/>
      </c>
      <c r="I1886" s="23" t="str">
        <f t="shared" si="178"/>
        <v/>
      </c>
      <c r="J1886" s="13" t="str">
        <f t="shared" si="179"/>
        <v/>
      </c>
      <c r="K1886" s="24" t="str">
        <f>IF(B1886="","",TRIM(IF(COUNTIF('Registru borderouri'!$B$5:$B$504,B1886)=0,"Borderou inexistent în registru. ","")&amp;IF(AND(D1886&lt;&gt;"",E1886=""),"Cod necunoscut. ","")&amp;IF(N(G1886)&lt;=0,"Lipsește cantitatea. ","")&amp;IF(AND(J1886&lt;&gt;"",COUNTIF('Registru borderouri'!$B$5:$B$504,B1886)&gt;0),IF(J1886&lt;&gt;INDEX('Registru borderouri'!$H$5:$H$504,MATCH(B1886,'Registru borderouri'!$B$5:$B$504,0)),"Produs de alt tip decât borderoul. ",""),"")))</f>
        <v/>
      </c>
    </row>
    <row r="1887" spans="1:11" x14ac:dyDescent="0.2">
      <c r="A1887" s="1" t="str">
        <f t="shared" si="174"/>
        <v/>
      </c>
      <c r="B1887" s="21"/>
      <c r="C1887" s="22" t="str">
        <f>IF(B1887="","",COUNTIF(INDEX($B:$B,5):B1887,B1887))</f>
        <v/>
      </c>
      <c r="D1887" s="21"/>
      <c r="E1887" s="13" t="str">
        <f t="shared" si="175"/>
        <v/>
      </c>
      <c r="F1887" s="22" t="str">
        <f t="shared" si="176"/>
        <v/>
      </c>
      <c r="G1887" s="14"/>
      <c r="H1887" s="15" t="str">
        <f t="shared" si="177"/>
        <v/>
      </c>
      <c r="I1887" s="23" t="str">
        <f t="shared" si="178"/>
        <v/>
      </c>
      <c r="J1887" s="13" t="str">
        <f t="shared" si="179"/>
        <v/>
      </c>
      <c r="K1887" s="24" t="str">
        <f>IF(B1887="","",TRIM(IF(COUNTIF('Registru borderouri'!$B$5:$B$504,B1887)=0,"Borderou inexistent în registru. ","")&amp;IF(AND(D1887&lt;&gt;"",E1887=""),"Cod necunoscut. ","")&amp;IF(N(G1887)&lt;=0,"Lipsește cantitatea. ","")&amp;IF(AND(J1887&lt;&gt;"",COUNTIF('Registru borderouri'!$B$5:$B$504,B1887)&gt;0),IF(J1887&lt;&gt;INDEX('Registru borderouri'!$H$5:$H$504,MATCH(B1887,'Registru borderouri'!$B$5:$B$504,0)),"Produs de alt tip decât borderoul. ",""),"")))</f>
        <v/>
      </c>
    </row>
    <row r="1888" spans="1:11" x14ac:dyDescent="0.2">
      <c r="A1888" s="1" t="str">
        <f t="shared" si="174"/>
        <v/>
      </c>
      <c r="B1888" s="21"/>
      <c r="C1888" s="22" t="str">
        <f>IF(B1888="","",COUNTIF(INDEX($B:$B,5):B1888,B1888))</f>
        <v/>
      </c>
      <c r="D1888" s="21"/>
      <c r="E1888" s="13" t="str">
        <f t="shared" si="175"/>
        <v/>
      </c>
      <c r="F1888" s="22" t="str">
        <f t="shared" si="176"/>
        <v/>
      </c>
      <c r="G1888" s="14"/>
      <c r="H1888" s="15" t="str">
        <f t="shared" si="177"/>
        <v/>
      </c>
      <c r="I1888" s="23" t="str">
        <f t="shared" si="178"/>
        <v/>
      </c>
      <c r="J1888" s="13" t="str">
        <f t="shared" si="179"/>
        <v/>
      </c>
      <c r="K1888" s="24" t="str">
        <f>IF(B1888="","",TRIM(IF(COUNTIF('Registru borderouri'!$B$5:$B$504,B1888)=0,"Borderou inexistent în registru. ","")&amp;IF(AND(D1888&lt;&gt;"",E1888=""),"Cod necunoscut. ","")&amp;IF(N(G1888)&lt;=0,"Lipsește cantitatea. ","")&amp;IF(AND(J1888&lt;&gt;"",COUNTIF('Registru borderouri'!$B$5:$B$504,B1888)&gt;0),IF(J1888&lt;&gt;INDEX('Registru borderouri'!$H$5:$H$504,MATCH(B1888,'Registru borderouri'!$B$5:$B$504,0)),"Produs de alt tip decât borderoul. ",""),"")))</f>
        <v/>
      </c>
    </row>
    <row r="1889" spans="1:11" x14ac:dyDescent="0.2">
      <c r="A1889" s="1" t="str">
        <f t="shared" si="174"/>
        <v/>
      </c>
      <c r="B1889" s="21"/>
      <c r="C1889" s="22" t="str">
        <f>IF(B1889="","",COUNTIF(INDEX($B:$B,5):B1889,B1889))</f>
        <v/>
      </c>
      <c r="D1889" s="21"/>
      <c r="E1889" s="13" t="str">
        <f t="shared" si="175"/>
        <v/>
      </c>
      <c r="F1889" s="22" t="str">
        <f t="shared" si="176"/>
        <v/>
      </c>
      <c r="G1889" s="14"/>
      <c r="H1889" s="15" t="str">
        <f t="shared" si="177"/>
        <v/>
      </c>
      <c r="I1889" s="23" t="str">
        <f t="shared" si="178"/>
        <v/>
      </c>
      <c r="J1889" s="13" t="str">
        <f t="shared" si="179"/>
        <v/>
      </c>
      <c r="K1889" s="24" t="str">
        <f>IF(B1889="","",TRIM(IF(COUNTIF('Registru borderouri'!$B$5:$B$504,B1889)=0,"Borderou inexistent în registru. ","")&amp;IF(AND(D1889&lt;&gt;"",E1889=""),"Cod necunoscut. ","")&amp;IF(N(G1889)&lt;=0,"Lipsește cantitatea. ","")&amp;IF(AND(J1889&lt;&gt;"",COUNTIF('Registru borderouri'!$B$5:$B$504,B1889)&gt;0),IF(J1889&lt;&gt;INDEX('Registru borderouri'!$H$5:$H$504,MATCH(B1889,'Registru borderouri'!$B$5:$B$504,0)),"Produs de alt tip decât borderoul. ",""),"")))</f>
        <v/>
      </c>
    </row>
    <row r="1890" spans="1:11" x14ac:dyDescent="0.2">
      <c r="A1890" s="1" t="str">
        <f t="shared" si="174"/>
        <v/>
      </c>
      <c r="B1890" s="21"/>
      <c r="C1890" s="22" t="str">
        <f>IF(B1890="","",COUNTIF(INDEX($B:$B,5):B1890,B1890))</f>
        <v/>
      </c>
      <c r="D1890" s="21"/>
      <c r="E1890" s="13" t="str">
        <f t="shared" si="175"/>
        <v/>
      </c>
      <c r="F1890" s="22" t="str">
        <f t="shared" si="176"/>
        <v/>
      </c>
      <c r="G1890" s="14"/>
      <c r="H1890" s="15" t="str">
        <f t="shared" si="177"/>
        <v/>
      </c>
      <c r="I1890" s="23" t="str">
        <f t="shared" si="178"/>
        <v/>
      </c>
      <c r="J1890" s="13" t="str">
        <f t="shared" si="179"/>
        <v/>
      </c>
      <c r="K1890" s="24" t="str">
        <f>IF(B1890="","",TRIM(IF(COUNTIF('Registru borderouri'!$B$5:$B$504,B1890)=0,"Borderou inexistent în registru. ","")&amp;IF(AND(D1890&lt;&gt;"",E1890=""),"Cod necunoscut. ","")&amp;IF(N(G1890)&lt;=0,"Lipsește cantitatea. ","")&amp;IF(AND(J1890&lt;&gt;"",COUNTIF('Registru borderouri'!$B$5:$B$504,B1890)&gt;0),IF(J1890&lt;&gt;INDEX('Registru borderouri'!$H$5:$H$504,MATCH(B1890,'Registru borderouri'!$B$5:$B$504,0)),"Produs de alt tip decât borderoul. ",""),"")))</f>
        <v/>
      </c>
    </row>
    <row r="1891" spans="1:11" x14ac:dyDescent="0.2">
      <c r="A1891" s="1" t="str">
        <f t="shared" si="174"/>
        <v/>
      </c>
      <c r="B1891" s="21"/>
      <c r="C1891" s="22" t="str">
        <f>IF(B1891="","",COUNTIF(INDEX($B:$B,5):B1891,B1891))</f>
        <v/>
      </c>
      <c r="D1891" s="21"/>
      <c r="E1891" s="13" t="str">
        <f t="shared" si="175"/>
        <v/>
      </c>
      <c r="F1891" s="22" t="str">
        <f t="shared" si="176"/>
        <v/>
      </c>
      <c r="G1891" s="14"/>
      <c r="H1891" s="15" t="str">
        <f t="shared" si="177"/>
        <v/>
      </c>
      <c r="I1891" s="23" t="str">
        <f t="shared" si="178"/>
        <v/>
      </c>
      <c r="J1891" s="13" t="str">
        <f t="shared" si="179"/>
        <v/>
      </c>
      <c r="K1891" s="24" t="str">
        <f>IF(B1891="","",TRIM(IF(COUNTIF('Registru borderouri'!$B$5:$B$504,B1891)=0,"Borderou inexistent în registru. ","")&amp;IF(AND(D1891&lt;&gt;"",E1891=""),"Cod necunoscut. ","")&amp;IF(N(G1891)&lt;=0,"Lipsește cantitatea. ","")&amp;IF(AND(J1891&lt;&gt;"",COUNTIF('Registru borderouri'!$B$5:$B$504,B1891)&gt;0),IF(J1891&lt;&gt;INDEX('Registru borderouri'!$H$5:$H$504,MATCH(B1891,'Registru borderouri'!$B$5:$B$504,0)),"Produs de alt tip decât borderoul. ",""),"")))</f>
        <v/>
      </c>
    </row>
    <row r="1892" spans="1:11" x14ac:dyDescent="0.2">
      <c r="A1892" s="1" t="str">
        <f t="shared" si="174"/>
        <v/>
      </c>
      <c r="B1892" s="21"/>
      <c r="C1892" s="22" t="str">
        <f>IF(B1892="","",COUNTIF(INDEX($B:$B,5):B1892,B1892))</f>
        <v/>
      </c>
      <c r="D1892" s="21"/>
      <c r="E1892" s="13" t="str">
        <f t="shared" si="175"/>
        <v/>
      </c>
      <c r="F1892" s="22" t="str">
        <f t="shared" si="176"/>
        <v/>
      </c>
      <c r="G1892" s="14"/>
      <c r="H1892" s="15" t="str">
        <f t="shared" si="177"/>
        <v/>
      </c>
      <c r="I1892" s="23" t="str">
        <f t="shared" si="178"/>
        <v/>
      </c>
      <c r="J1892" s="13" t="str">
        <f t="shared" si="179"/>
        <v/>
      </c>
      <c r="K1892" s="24" t="str">
        <f>IF(B1892="","",TRIM(IF(COUNTIF('Registru borderouri'!$B$5:$B$504,B1892)=0,"Borderou inexistent în registru. ","")&amp;IF(AND(D1892&lt;&gt;"",E1892=""),"Cod necunoscut. ","")&amp;IF(N(G1892)&lt;=0,"Lipsește cantitatea. ","")&amp;IF(AND(J1892&lt;&gt;"",COUNTIF('Registru borderouri'!$B$5:$B$504,B1892)&gt;0),IF(J1892&lt;&gt;INDEX('Registru borderouri'!$H$5:$H$504,MATCH(B1892,'Registru borderouri'!$B$5:$B$504,0)),"Produs de alt tip decât borderoul. ",""),"")))</f>
        <v/>
      </c>
    </row>
    <row r="1893" spans="1:11" x14ac:dyDescent="0.2">
      <c r="A1893" s="1" t="str">
        <f t="shared" si="174"/>
        <v/>
      </c>
      <c r="B1893" s="21"/>
      <c r="C1893" s="22" t="str">
        <f>IF(B1893="","",COUNTIF(INDEX($B:$B,5):B1893,B1893))</f>
        <v/>
      </c>
      <c r="D1893" s="21"/>
      <c r="E1893" s="13" t="str">
        <f t="shared" si="175"/>
        <v/>
      </c>
      <c r="F1893" s="22" t="str">
        <f t="shared" si="176"/>
        <v/>
      </c>
      <c r="G1893" s="14"/>
      <c r="H1893" s="15" t="str">
        <f t="shared" si="177"/>
        <v/>
      </c>
      <c r="I1893" s="23" t="str">
        <f t="shared" si="178"/>
        <v/>
      </c>
      <c r="J1893" s="13" t="str">
        <f t="shared" si="179"/>
        <v/>
      </c>
      <c r="K1893" s="24" t="str">
        <f>IF(B1893="","",TRIM(IF(COUNTIF('Registru borderouri'!$B$5:$B$504,B1893)=0,"Borderou inexistent în registru. ","")&amp;IF(AND(D1893&lt;&gt;"",E1893=""),"Cod necunoscut. ","")&amp;IF(N(G1893)&lt;=0,"Lipsește cantitatea. ","")&amp;IF(AND(J1893&lt;&gt;"",COUNTIF('Registru borderouri'!$B$5:$B$504,B1893)&gt;0),IF(J1893&lt;&gt;INDEX('Registru borderouri'!$H$5:$H$504,MATCH(B1893,'Registru borderouri'!$B$5:$B$504,0)),"Produs de alt tip decât borderoul. ",""),"")))</f>
        <v/>
      </c>
    </row>
    <row r="1894" spans="1:11" x14ac:dyDescent="0.2">
      <c r="A1894" s="1" t="str">
        <f t="shared" si="174"/>
        <v/>
      </c>
      <c r="B1894" s="21"/>
      <c r="C1894" s="22" t="str">
        <f>IF(B1894="","",COUNTIF(INDEX($B:$B,5):B1894,B1894))</f>
        <v/>
      </c>
      <c r="D1894" s="21"/>
      <c r="E1894" s="13" t="str">
        <f t="shared" si="175"/>
        <v/>
      </c>
      <c r="F1894" s="22" t="str">
        <f t="shared" si="176"/>
        <v/>
      </c>
      <c r="G1894" s="14"/>
      <c r="H1894" s="15" t="str">
        <f t="shared" si="177"/>
        <v/>
      </c>
      <c r="I1894" s="23" t="str">
        <f t="shared" si="178"/>
        <v/>
      </c>
      <c r="J1894" s="13" t="str">
        <f t="shared" si="179"/>
        <v/>
      </c>
      <c r="K1894" s="24" t="str">
        <f>IF(B1894="","",TRIM(IF(COUNTIF('Registru borderouri'!$B$5:$B$504,B1894)=0,"Borderou inexistent în registru. ","")&amp;IF(AND(D1894&lt;&gt;"",E1894=""),"Cod necunoscut. ","")&amp;IF(N(G1894)&lt;=0,"Lipsește cantitatea. ","")&amp;IF(AND(J1894&lt;&gt;"",COUNTIF('Registru borderouri'!$B$5:$B$504,B1894)&gt;0),IF(J1894&lt;&gt;INDEX('Registru borderouri'!$H$5:$H$504,MATCH(B1894,'Registru borderouri'!$B$5:$B$504,0)),"Produs de alt tip decât borderoul. ",""),"")))</f>
        <v/>
      </c>
    </row>
    <row r="1895" spans="1:11" x14ac:dyDescent="0.2">
      <c r="A1895" s="1" t="str">
        <f t="shared" si="174"/>
        <v/>
      </c>
      <c r="B1895" s="21"/>
      <c r="C1895" s="22" t="str">
        <f>IF(B1895="","",COUNTIF(INDEX($B:$B,5):B1895,B1895))</f>
        <v/>
      </c>
      <c r="D1895" s="21"/>
      <c r="E1895" s="13" t="str">
        <f t="shared" si="175"/>
        <v/>
      </c>
      <c r="F1895" s="22" t="str">
        <f t="shared" si="176"/>
        <v/>
      </c>
      <c r="G1895" s="14"/>
      <c r="H1895" s="15" t="str">
        <f t="shared" si="177"/>
        <v/>
      </c>
      <c r="I1895" s="23" t="str">
        <f t="shared" si="178"/>
        <v/>
      </c>
      <c r="J1895" s="13" t="str">
        <f t="shared" si="179"/>
        <v/>
      </c>
      <c r="K1895" s="24" t="str">
        <f>IF(B1895="","",TRIM(IF(COUNTIF('Registru borderouri'!$B$5:$B$504,B1895)=0,"Borderou inexistent în registru. ","")&amp;IF(AND(D1895&lt;&gt;"",E1895=""),"Cod necunoscut. ","")&amp;IF(N(G1895)&lt;=0,"Lipsește cantitatea. ","")&amp;IF(AND(J1895&lt;&gt;"",COUNTIF('Registru borderouri'!$B$5:$B$504,B1895)&gt;0),IF(J1895&lt;&gt;INDEX('Registru borderouri'!$H$5:$H$504,MATCH(B1895,'Registru borderouri'!$B$5:$B$504,0)),"Produs de alt tip decât borderoul. ",""),"")))</f>
        <v/>
      </c>
    </row>
    <row r="1896" spans="1:11" x14ac:dyDescent="0.2">
      <c r="A1896" s="1" t="str">
        <f t="shared" si="174"/>
        <v/>
      </c>
      <c r="B1896" s="21"/>
      <c r="C1896" s="22" t="str">
        <f>IF(B1896="","",COUNTIF(INDEX($B:$B,5):B1896,B1896))</f>
        <v/>
      </c>
      <c r="D1896" s="21"/>
      <c r="E1896" s="13" t="str">
        <f t="shared" si="175"/>
        <v/>
      </c>
      <c r="F1896" s="22" t="str">
        <f t="shared" si="176"/>
        <v/>
      </c>
      <c r="G1896" s="14"/>
      <c r="H1896" s="15" t="str">
        <f t="shared" si="177"/>
        <v/>
      </c>
      <c r="I1896" s="23" t="str">
        <f t="shared" si="178"/>
        <v/>
      </c>
      <c r="J1896" s="13" t="str">
        <f t="shared" si="179"/>
        <v/>
      </c>
      <c r="K1896" s="24" t="str">
        <f>IF(B1896="","",TRIM(IF(COUNTIF('Registru borderouri'!$B$5:$B$504,B1896)=0,"Borderou inexistent în registru. ","")&amp;IF(AND(D1896&lt;&gt;"",E1896=""),"Cod necunoscut. ","")&amp;IF(N(G1896)&lt;=0,"Lipsește cantitatea. ","")&amp;IF(AND(J1896&lt;&gt;"",COUNTIF('Registru borderouri'!$B$5:$B$504,B1896)&gt;0),IF(J1896&lt;&gt;INDEX('Registru borderouri'!$H$5:$H$504,MATCH(B1896,'Registru borderouri'!$B$5:$B$504,0)),"Produs de alt tip decât borderoul. ",""),"")))</f>
        <v/>
      </c>
    </row>
    <row r="1897" spans="1:11" x14ac:dyDescent="0.2">
      <c r="A1897" s="1" t="str">
        <f t="shared" si="174"/>
        <v/>
      </c>
      <c r="B1897" s="21"/>
      <c r="C1897" s="22" t="str">
        <f>IF(B1897="","",COUNTIF(INDEX($B:$B,5):B1897,B1897))</f>
        <v/>
      </c>
      <c r="D1897" s="21"/>
      <c r="E1897" s="13" t="str">
        <f t="shared" si="175"/>
        <v/>
      </c>
      <c r="F1897" s="22" t="str">
        <f t="shared" si="176"/>
        <v/>
      </c>
      <c r="G1897" s="14"/>
      <c r="H1897" s="15" t="str">
        <f t="shared" si="177"/>
        <v/>
      </c>
      <c r="I1897" s="23" t="str">
        <f t="shared" si="178"/>
        <v/>
      </c>
      <c r="J1897" s="13" t="str">
        <f t="shared" si="179"/>
        <v/>
      </c>
      <c r="K1897" s="24" t="str">
        <f>IF(B1897="","",TRIM(IF(COUNTIF('Registru borderouri'!$B$5:$B$504,B1897)=0,"Borderou inexistent în registru. ","")&amp;IF(AND(D1897&lt;&gt;"",E1897=""),"Cod necunoscut. ","")&amp;IF(N(G1897)&lt;=0,"Lipsește cantitatea. ","")&amp;IF(AND(J1897&lt;&gt;"",COUNTIF('Registru borderouri'!$B$5:$B$504,B1897)&gt;0),IF(J1897&lt;&gt;INDEX('Registru borderouri'!$H$5:$H$504,MATCH(B1897,'Registru borderouri'!$B$5:$B$504,0)),"Produs de alt tip decât borderoul. ",""),"")))</f>
        <v/>
      </c>
    </row>
    <row r="1898" spans="1:11" x14ac:dyDescent="0.2">
      <c r="A1898" s="1" t="str">
        <f t="shared" si="174"/>
        <v/>
      </c>
      <c r="B1898" s="21"/>
      <c r="C1898" s="22" t="str">
        <f>IF(B1898="","",COUNTIF(INDEX($B:$B,5):B1898,B1898))</f>
        <v/>
      </c>
      <c r="D1898" s="21"/>
      <c r="E1898" s="13" t="str">
        <f t="shared" si="175"/>
        <v/>
      </c>
      <c r="F1898" s="22" t="str">
        <f t="shared" si="176"/>
        <v/>
      </c>
      <c r="G1898" s="14"/>
      <c r="H1898" s="15" t="str">
        <f t="shared" si="177"/>
        <v/>
      </c>
      <c r="I1898" s="23" t="str">
        <f t="shared" si="178"/>
        <v/>
      </c>
      <c r="J1898" s="13" t="str">
        <f t="shared" si="179"/>
        <v/>
      </c>
      <c r="K1898" s="24" t="str">
        <f>IF(B1898="","",TRIM(IF(COUNTIF('Registru borderouri'!$B$5:$B$504,B1898)=0,"Borderou inexistent în registru. ","")&amp;IF(AND(D1898&lt;&gt;"",E1898=""),"Cod necunoscut. ","")&amp;IF(N(G1898)&lt;=0,"Lipsește cantitatea. ","")&amp;IF(AND(J1898&lt;&gt;"",COUNTIF('Registru borderouri'!$B$5:$B$504,B1898)&gt;0),IF(J1898&lt;&gt;INDEX('Registru borderouri'!$H$5:$H$504,MATCH(B1898,'Registru borderouri'!$B$5:$B$504,0)),"Produs de alt tip decât borderoul. ",""),"")))</f>
        <v/>
      </c>
    </row>
    <row r="1899" spans="1:11" x14ac:dyDescent="0.2">
      <c r="A1899" s="1" t="str">
        <f t="shared" si="174"/>
        <v/>
      </c>
      <c r="B1899" s="21"/>
      <c r="C1899" s="22" t="str">
        <f>IF(B1899="","",COUNTIF(INDEX($B:$B,5):B1899,B1899))</f>
        <v/>
      </c>
      <c r="D1899" s="21"/>
      <c r="E1899" s="13" t="str">
        <f t="shared" si="175"/>
        <v/>
      </c>
      <c r="F1899" s="22" t="str">
        <f t="shared" si="176"/>
        <v/>
      </c>
      <c r="G1899" s="14"/>
      <c r="H1899" s="15" t="str">
        <f t="shared" si="177"/>
        <v/>
      </c>
      <c r="I1899" s="23" t="str">
        <f t="shared" si="178"/>
        <v/>
      </c>
      <c r="J1899" s="13" t="str">
        <f t="shared" si="179"/>
        <v/>
      </c>
      <c r="K1899" s="24" t="str">
        <f>IF(B1899="","",TRIM(IF(COUNTIF('Registru borderouri'!$B$5:$B$504,B1899)=0,"Borderou inexistent în registru. ","")&amp;IF(AND(D1899&lt;&gt;"",E1899=""),"Cod necunoscut. ","")&amp;IF(N(G1899)&lt;=0,"Lipsește cantitatea. ","")&amp;IF(AND(J1899&lt;&gt;"",COUNTIF('Registru borderouri'!$B$5:$B$504,B1899)&gt;0),IF(J1899&lt;&gt;INDEX('Registru borderouri'!$H$5:$H$504,MATCH(B1899,'Registru borderouri'!$B$5:$B$504,0)),"Produs de alt tip decât borderoul. ",""),"")))</f>
        <v/>
      </c>
    </row>
    <row r="1900" spans="1:11" x14ac:dyDescent="0.2">
      <c r="A1900" s="1" t="str">
        <f t="shared" si="174"/>
        <v/>
      </c>
      <c r="B1900" s="21"/>
      <c r="C1900" s="22" t="str">
        <f>IF(B1900="","",COUNTIF(INDEX($B:$B,5):B1900,B1900))</f>
        <v/>
      </c>
      <c r="D1900" s="21"/>
      <c r="E1900" s="13" t="str">
        <f t="shared" si="175"/>
        <v/>
      </c>
      <c r="F1900" s="22" t="str">
        <f t="shared" si="176"/>
        <v/>
      </c>
      <c r="G1900" s="14"/>
      <c r="H1900" s="15" t="str">
        <f t="shared" si="177"/>
        <v/>
      </c>
      <c r="I1900" s="23" t="str">
        <f t="shared" si="178"/>
        <v/>
      </c>
      <c r="J1900" s="13" t="str">
        <f t="shared" si="179"/>
        <v/>
      </c>
      <c r="K1900" s="24" t="str">
        <f>IF(B1900="","",TRIM(IF(COUNTIF('Registru borderouri'!$B$5:$B$504,B1900)=0,"Borderou inexistent în registru. ","")&amp;IF(AND(D1900&lt;&gt;"",E1900=""),"Cod necunoscut. ","")&amp;IF(N(G1900)&lt;=0,"Lipsește cantitatea. ","")&amp;IF(AND(J1900&lt;&gt;"",COUNTIF('Registru borderouri'!$B$5:$B$504,B1900)&gt;0),IF(J1900&lt;&gt;INDEX('Registru borderouri'!$H$5:$H$504,MATCH(B1900,'Registru borderouri'!$B$5:$B$504,0)),"Produs de alt tip decât borderoul. ",""),"")))</f>
        <v/>
      </c>
    </row>
    <row r="1901" spans="1:11" x14ac:dyDescent="0.2">
      <c r="A1901" s="1" t="str">
        <f t="shared" si="174"/>
        <v/>
      </c>
      <c r="B1901" s="21"/>
      <c r="C1901" s="22" t="str">
        <f>IF(B1901="","",COUNTIF(INDEX($B:$B,5):B1901,B1901))</f>
        <v/>
      </c>
      <c r="D1901" s="21"/>
      <c r="E1901" s="13" t="str">
        <f t="shared" si="175"/>
        <v/>
      </c>
      <c r="F1901" s="22" t="str">
        <f t="shared" si="176"/>
        <v/>
      </c>
      <c r="G1901" s="14"/>
      <c r="H1901" s="15" t="str">
        <f t="shared" si="177"/>
        <v/>
      </c>
      <c r="I1901" s="23" t="str">
        <f t="shared" si="178"/>
        <v/>
      </c>
      <c r="J1901" s="13" t="str">
        <f t="shared" si="179"/>
        <v/>
      </c>
      <c r="K1901" s="24" t="str">
        <f>IF(B1901="","",TRIM(IF(COUNTIF('Registru borderouri'!$B$5:$B$504,B1901)=0,"Borderou inexistent în registru. ","")&amp;IF(AND(D1901&lt;&gt;"",E1901=""),"Cod necunoscut. ","")&amp;IF(N(G1901)&lt;=0,"Lipsește cantitatea. ","")&amp;IF(AND(J1901&lt;&gt;"",COUNTIF('Registru borderouri'!$B$5:$B$504,B1901)&gt;0),IF(J1901&lt;&gt;INDEX('Registru borderouri'!$H$5:$H$504,MATCH(B1901,'Registru borderouri'!$B$5:$B$504,0)),"Produs de alt tip decât borderoul. ",""),"")))</f>
        <v/>
      </c>
    </row>
    <row r="1902" spans="1:11" x14ac:dyDescent="0.2">
      <c r="A1902" s="1" t="str">
        <f t="shared" si="174"/>
        <v/>
      </c>
      <c r="B1902" s="21"/>
      <c r="C1902" s="22" t="str">
        <f>IF(B1902="","",COUNTIF(INDEX($B:$B,5):B1902,B1902))</f>
        <v/>
      </c>
      <c r="D1902" s="21"/>
      <c r="E1902" s="13" t="str">
        <f t="shared" si="175"/>
        <v/>
      </c>
      <c r="F1902" s="22" t="str">
        <f t="shared" si="176"/>
        <v/>
      </c>
      <c r="G1902" s="14"/>
      <c r="H1902" s="15" t="str">
        <f t="shared" si="177"/>
        <v/>
      </c>
      <c r="I1902" s="23" t="str">
        <f t="shared" si="178"/>
        <v/>
      </c>
      <c r="J1902" s="13" t="str">
        <f t="shared" si="179"/>
        <v/>
      </c>
      <c r="K1902" s="24" t="str">
        <f>IF(B1902="","",TRIM(IF(COUNTIF('Registru borderouri'!$B$5:$B$504,B1902)=0,"Borderou inexistent în registru. ","")&amp;IF(AND(D1902&lt;&gt;"",E1902=""),"Cod necunoscut. ","")&amp;IF(N(G1902)&lt;=0,"Lipsește cantitatea. ","")&amp;IF(AND(J1902&lt;&gt;"",COUNTIF('Registru borderouri'!$B$5:$B$504,B1902)&gt;0),IF(J1902&lt;&gt;INDEX('Registru borderouri'!$H$5:$H$504,MATCH(B1902,'Registru borderouri'!$B$5:$B$504,0)),"Produs de alt tip decât borderoul. ",""),"")))</f>
        <v/>
      </c>
    </row>
    <row r="1903" spans="1:11" x14ac:dyDescent="0.2">
      <c r="A1903" s="1" t="str">
        <f t="shared" si="174"/>
        <v/>
      </c>
      <c r="B1903" s="21"/>
      <c r="C1903" s="22" t="str">
        <f>IF(B1903="","",COUNTIF(INDEX($B:$B,5):B1903,B1903))</f>
        <v/>
      </c>
      <c r="D1903" s="21"/>
      <c r="E1903" s="13" t="str">
        <f t="shared" si="175"/>
        <v/>
      </c>
      <c r="F1903" s="22" t="str">
        <f t="shared" si="176"/>
        <v/>
      </c>
      <c r="G1903" s="14"/>
      <c r="H1903" s="15" t="str">
        <f t="shared" si="177"/>
        <v/>
      </c>
      <c r="I1903" s="23" t="str">
        <f t="shared" si="178"/>
        <v/>
      </c>
      <c r="J1903" s="13" t="str">
        <f t="shared" si="179"/>
        <v/>
      </c>
      <c r="K1903" s="24" t="str">
        <f>IF(B1903="","",TRIM(IF(COUNTIF('Registru borderouri'!$B$5:$B$504,B1903)=0,"Borderou inexistent în registru. ","")&amp;IF(AND(D1903&lt;&gt;"",E1903=""),"Cod necunoscut. ","")&amp;IF(N(G1903)&lt;=0,"Lipsește cantitatea. ","")&amp;IF(AND(J1903&lt;&gt;"",COUNTIF('Registru borderouri'!$B$5:$B$504,B1903)&gt;0),IF(J1903&lt;&gt;INDEX('Registru borderouri'!$H$5:$H$504,MATCH(B1903,'Registru borderouri'!$B$5:$B$504,0)),"Produs de alt tip decât borderoul. ",""),"")))</f>
        <v/>
      </c>
    </row>
    <row r="1904" spans="1:11" x14ac:dyDescent="0.2">
      <c r="A1904" s="1" t="str">
        <f t="shared" si="174"/>
        <v/>
      </c>
      <c r="B1904" s="21"/>
      <c r="C1904" s="22" t="str">
        <f>IF(B1904="","",COUNTIF(INDEX($B:$B,5):B1904,B1904))</f>
        <v/>
      </c>
      <c r="D1904" s="21"/>
      <c r="E1904" s="13" t="str">
        <f t="shared" si="175"/>
        <v/>
      </c>
      <c r="F1904" s="22" t="str">
        <f t="shared" si="176"/>
        <v/>
      </c>
      <c r="G1904" s="14"/>
      <c r="H1904" s="15" t="str">
        <f t="shared" si="177"/>
        <v/>
      </c>
      <c r="I1904" s="23" t="str">
        <f t="shared" si="178"/>
        <v/>
      </c>
      <c r="J1904" s="13" t="str">
        <f t="shared" si="179"/>
        <v/>
      </c>
      <c r="K1904" s="24" t="str">
        <f>IF(B1904="","",TRIM(IF(COUNTIF('Registru borderouri'!$B$5:$B$504,B1904)=0,"Borderou inexistent în registru. ","")&amp;IF(AND(D1904&lt;&gt;"",E1904=""),"Cod necunoscut. ","")&amp;IF(N(G1904)&lt;=0,"Lipsește cantitatea. ","")&amp;IF(AND(J1904&lt;&gt;"",COUNTIF('Registru borderouri'!$B$5:$B$504,B1904)&gt;0),IF(J1904&lt;&gt;INDEX('Registru borderouri'!$H$5:$H$504,MATCH(B1904,'Registru borderouri'!$B$5:$B$504,0)),"Produs de alt tip decât borderoul. ",""),"")))</f>
        <v/>
      </c>
    </row>
    <row r="1905" spans="1:11" x14ac:dyDescent="0.2">
      <c r="A1905" s="1" t="str">
        <f t="shared" si="174"/>
        <v/>
      </c>
      <c r="B1905" s="21"/>
      <c r="C1905" s="22" t="str">
        <f>IF(B1905="","",COUNTIF(INDEX($B:$B,5):B1905,B1905))</f>
        <v/>
      </c>
      <c r="D1905" s="21"/>
      <c r="E1905" s="13" t="str">
        <f t="shared" si="175"/>
        <v/>
      </c>
      <c r="F1905" s="22" t="str">
        <f t="shared" si="176"/>
        <v/>
      </c>
      <c r="G1905" s="14"/>
      <c r="H1905" s="15" t="str">
        <f t="shared" si="177"/>
        <v/>
      </c>
      <c r="I1905" s="23" t="str">
        <f t="shared" si="178"/>
        <v/>
      </c>
      <c r="J1905" s="13" t="str">
        <f t="shared" si="179"/>
        <v/>
      </c>
      <c r="K1905" s="24" t="str">
        <f>IF(B1905="","",TRIM(IF(COUNTIF('Registru borderouri'!$B$5:$B$504,B1905)=0,"Borderou inexistent în registru. ","")&amp;IF(AND(D1905&lt;&gt;"",E1905=""),"Cod necunoscut. ","")&amp;IF(N(G1905)&lt;=0,"Lipsește cantitatea. ","")&amp;IF(AND(J1905&lt;&gt;"",COUNTIF('Registru borderouri'!$B$5:$B$504,B1905)&gt;0),IF(J1905&lt;&gt;INDEX('Registru borderouri'!$H$5:$H$504,MATCH(B1905,'Registru borderouri'!$B$5:$B$504,0)),"Produs de alt tip decât borderoul. ",""),"")))</f>
        <v/>
      </c>
    </row>
    <row r="1906" spans="1:11" x14ac:dyDescent="0.2">
      <c r="A1906" s="1" t="str">
        <f t="shared" si="174"/>
        <v/>
      </c>
      <c r="B1906" s="21"/>
      <c r="C1906" s="22" t="str">
        <f>IF(B1906="","",COUNTIF(INDEX($B:$B,5):B1906,B1906))</f>
        <v/>
      </c>
      <c r="D1906" s="21"/>
      <c r="E1906" s="13" t="str">
        <f t="shared" si="175"/>
        <v/>
      </c>
      <c r="F1906" s="22" t="str">
        <f t="shared" si="176"/>
        <v/>
      </c>
      <c r="G1906" s="14"/>
      <c r="H1906" s="15" t="str">
        <f t="shared" si="177"/>
        <v/>
      </c>
      <c r="I1906" s="23" t="str">
        <f t="shared" si="178"/>
        <v/>
      </c>
      <c r="J1906" s="13" t="str">
        <f t="shared" si="179"/>
        <v/>
      </c>
      <c r="K1906" s="24" t="str">
        <f>IF(B1906="","",TRIM(IF(COUNTIF('Registru borderouri'!$B$5:$B$504,B1906)=0,"Borderou inexistent în registru. ","")&amp;IF(AND(D1906&lt;&gt;"",E1906=""),"Cod necunoscut. ","")&amp;IF(N(G1906)&lt;=0,"Lipsește cantitatea. ","")&amp;IF(AND(J1906&lt;&gt;"",COUNTIF('Registru borderouri'!$B$5:$B$504,B1906)&gt;0),IF(J1906&lt;&gt;INDEX('Registru borderouri'!$H$5:$H$504,MATCH(B1906,'Registru borderouri'!$B$5:$B$504,0)),"Produs de alt tip decât borderoul. ",""),"")))</f>
        <v/>
      </c>
    </row>
    <row r="1907" spans="1:11" x14ac:dyDescent="0.2">
      <c r="A1907" s="1" t="str">
        <f t="shared" si="174"/>
        <v/>
      </c>
      <c r="B1907" s="21"/>
      <c r="C1907" s="22" t="str">
        <f>IF(B1907="","",COUNTIF(INDEX($B:$B,5):B1907,B1907))</f>
        <v/>
      </c>
      <c r="D1907" s="21"/>
      <c r="E1907" s="13" t="str">
        <f t="shared" si="175"/>
        <v/>
      </c>
      <c r="F1907" s="22" t="str">
        <f t="shared" si="176"/>
        <v/>
      </c>
      <c r="G1907" s="14"/>
      <c r="H1907" s="15" t="str">
        <f t="shared" si="177"/>
        <v/>
      </c>
      <c r="I1907" s="23" t="str">
        <f t="shared" si="178"/>
        <v/>
      </c>
      <c r="J1907" s="13" t="str">
        <f t="shared" si="179"/>
        <v/>
      </c>
      <c r="K1907" s="24" t="str">
        <f>IF(B1907="","",TRIM(IF(COUNTIF('Registru borderouri'!$B$5:$B$504,B1907)=0,"Borderou inexistent în registru. ","")&amp;IF(AND(D1907&lt;&gt;"",E1907=""),"Cod necunoscut. ","")&amp;IF(N(G1907)&lt;=0,"Lipsește cantitatea. ","")&amp;IF(AND(J1907&lt;&gt;"",COUNTIF('Registru borderouri'!$B$5:$B$504,B1907)&gt;0),IF(J1907&lt;&gt;INDEX('Registru borderouri'!$H$5:$H$504,MATCH(B1907,'Registru borderouri'!$B$5:$B$504,0)),"Produs de alt tip decât borderoul. ",""),"")))</f>
        <v/>
      </c>
    </row>
    <row r="1908" spans="1:11" x14ac:dyDescent="0.2">
      <c r="A1908" s="1" t="str">
        <f t="shared" si="174"/>
        <v/>
      </c>
      <c r="B1908" s="21"/>
      <c r="C1908" s="22" t="str">
        <f>IF(B1908="","",COUNTIF(INDEX($B:$B,5):B1908,B1908))</f>
        <v/>
      </c>
      <c r="D1908" s="21"/>
      <c r="E1908" s="13" t="str">
        <f t="shared" si="175"/>
        <v/>
      </c>
      <c r="F1908" s="22" t="str">
        <f t="shared" si="176"/>
        <v/>
      </c>
      <c r="G1908" s="14"/>
      <c r="H1908" s="15" t="str">
        <f t="shared" si="177"/>
        <v/>
      </c>
      <c r="I1908" s="23" t="str">
        <f t="shared" si="178"/>
        <v/>
      </c>
      <c r="J1908" s="13" t="str">
        <f t="shared" si="179"/>
        <v/>
      </c>
      <c r="K1908" s="24" t="str">
        <f>IF(B1908="","",TRIM(IF(COUNTIF('Registru borderouri'!$B$5:$B$504,B1908)=0,"Borderou inexistent în registru. ","")&amp;IF(AND(D1908&lt;&gt;"",E1908=""),"Cod necunoscut. ","")&amp;IF(N(G1908)&lt;=0,"Lipsește cantitatea. ","")&amp;IF(AND(J1908&lt;&gt;"",COUNTIF('Registru borderouri'!$B$5:$B$504,B1908)&gt;0),IF(J1908&lt;&gt;INDEX('Registru borderouri'!$H$5:$H$504,MATCH(B1908,'Registru borderouri'!$B$5:$B$504,0)),"Produs de alt tip decât borderoul. ",""),"")))</f>
        <v/>
      </c>
    </row>
    <row r="1909" spans="1:11" x14ac:dyDescent="0.2">
      <c r="A1909" s="1" t="str">
        <f t="shared" si="174"/>
        <v/>
      </c>
      <c r="B1909" s="21"/>
      <c r="C1909" s="22" t="str">
        <f>IF(B1909="","",COUNTIF(INDEX($B:$B,5):B1909,B1909))</f>
        <v/>
      </c>
      <c r="D1909" s="21"/>
      <c r="E1909" s="13" t="str">
        <f t="shared" si="175"/>
        <v/>
      </c>
      <c r="F1909" s="22" t="str">
        <f t="shared" si="176"/>
        <v/>
      </c>
      <c r="G1909" s="14"/>
      <c r="H1909" s="15" t="str">
        <f t="shared" si="177"/>
        <v/>
      </c>
      <c r="I1909" s="23" t="str">
        <f t="shared" si="178"/>
        <v/>
      </c>
      <c r="J1909" s="13" t="str">
        <f t="shared" si="179"/>
        <v/>
      </c>
      <c r="K1909" s="24" t="str">
        <f>IF(B1909="","",TRIM(IF(COUNTIF('Registru borderouri'!$B$5:$B$504,B1909)=0,"Borderou inexistent în registru. ","")&amp;IF(AND(D1909&lt;&gt;"",E1909=""),"Cod necunoscut. ","")&amp;IF(N(G1909)&lt;=0,"Lipsește cantitatea. ","")&amp;IF(AND(J1909&lt;&gt;"",COUNTIF('Registru borderouri'!$B$5:$B$504,B1909)&gt;0),IF(J1909&lt;&gt;INDEX('Registru borderouri'!$H$5:$H$504,MATCH(B1909,'Registru borderouri'!$B$5:$B$504,0)),"Produs de alt tip decât borderoul. ",""),"")))</f>
        <v/>
      </c>
    </row>
    <row r="1910" spans="1:11" x14ac:dyDescent="0.2">
      <c r="A1910" s="1" t="str">
        <f t="shared" si="174"/>
        <v/>
      </c>
      <c r="B1910" s="21"/>
      <c r="C1910" s="22" t="str">
        <f>IF(B1910="","",COUNTIF(INDEX($B:$B,5):B1910,B1910))</f>
        <v/>
      </c>
      <c r="D1910" s="21"/>
      <c r="E1910" s="13" t="str">
        <f t="shared" si="175"/>
        <v/>
      </c>
      <c r="F1910" s="22" t="str">
        <f t="shared" si="176"/>
        <v/>
      </c>
      <c r="G1910" s="14"/>
      <c r="H1910" s="15" t="str">
        <f t="shared" si="177"/>
        <v/>
      </c>
      <c r="I1910" s="23" t="str">
        <f t="shared" si="178"/>
        <v/>
      </c>
      <c r="J1910" s="13" t="str">
        <f t="shared" si="179"/>
        <v/>
      </c>
      <c r="K1910" s="24" t="str">
        <f>IF(B1910="","",TRIM(IF(COUNTIF('Registru borderouri'!$B$5:$B$504,B1910)=0,"Borderou inexistent în registru. ","")&amp;IF(AND(D1910&lt;&gt;"",E1910=""),"Cod necunoscut. ","")&amp;IF(N(G1910)&lt;=0,"Lipsește cantitatea. ","")&amp;IF(AND(J1910&lt;&gt;"",COUNTIF('Registru borderouri'!$B$5:$B$504,B1910)&gt;0),IF(J1910&lt;&gt;INDEX('Registru borderouri'!$H$5:$H$504,MATCH(B1910,'Registru borderouri'!$B$5:$B$504,0)),"Produs de alt tip decât borderoul. ",""),"")))</f>
        <v/>
      </c>
    </row>
    <row r="1911" spans="1:11" x14ac:dyDescent="0.2">
      <c r="A1911" s="1" t="str">
        <f t="shared" si="174"/>
        <v/>
      </c>
      <c r="B1911" s="21"/>
      <c r="C1911" s="22" t="str">
        <f>IF(B1911="","",COUNTIF(INDEX($B:$B,5):B1911,B1911))</f>
        <v/>
      </c>
      <c r="D1911" s="21"/>
      <c r="E1911" s="13" t="str">
        <f t="shared" si="175"/>
        <v/>
      </c>
      <c r="F1911" s="22" t="str">
        <f t="shared" si="176"/>
        <v/>
      </c>
      <c r="G1911" s="14"/>
      <c r="H1911" s="15" t="str">
        <f t="shared" si="177"/>
        <v/>
      </c>
      <c r="I1911" s="23" t="str">
        <f t="shared" si="178"/>
        <v/>
      </c>
      <c r="J1911" s="13" t="str">
        <f t="shared" si="179"/>
        <v/>
      </c>
      <c r="K1911" s="24" t="str">
        <f>IF(B1911="","",TRIM(IF(COUNTIF('Registru borderouri'!$B$5:$B$504,B1911)=0,"Borderou inexistent în registru. ","")&amp;IF(AND(D1911&lt;&gt;"",E1911=""),"Cod necunoscut. ","")&amp;IF(N(G1911)&lt;=0,"Lipsește cantitatea. ","")&amp;IF(AND(J1911&lt;&gt;"",COUNTIF('Registru borderouri'!$B$5:$B$504,B1911)&gt;0),IF(J1911&lt;&gt;INDEX('Registru borderouri'!$H$5:$H$504,MATCH(B1911,'Registru borderouri'!$B$5:$B$504,0)),"Produs de alt tip decât borderoul. ",""),"")))</f>
        <v/>
      </c>
    </row>
    <row r="1912" spans="1:11" x14ac:dyDescent="0.2">
      <c r="A1912" s="1" t="str">
        <f t="shared" si="174"/>
        <v/>
      </c>
      <c r="B1912" s="21"/>
      <c r="C1912" s="22" t="str">
        <f>IF(B1912="","",COUNTIF(INDEX($B:$B,5):B1912,B1912))</f>
        <v/>
      </c>
      <c r="D1912" s="21"/>
      <c r="E1912" s="13" t="str">
        <f t="shared" si="175"/>
        <v/>
      </c>
      <c r="F1912" s="22" t="str">
        <f t="shared" si="176"/>
        <v/>
      </c>
      <c r="G1912" s="14"/>
      <c r="H1912" s="15" t="str">
        <f t="shared" si="177"/>
        <v/>
      </c>
      <c r="I1912" s="23" t="str">
        <f t="shared" si="178"/>
        <v/>
      </c>
      <c r="J1912" s="13" t="str">
        <f t="shared" si="179"/>
        <v/>
      </c>
      <c r="K1912" s="24" t="str">
        <f>IF(B1912="","",TRIM(IF(COUNTIF('Registru borderouri'!$B$5:$B$504,B1912)=0,"Borderou inexistent în registru. ","")&amp;IF(AND(D1912&lt;&gt;"",E1912=""),"Cod necunoscut. ","")&amp;IF(N(G1912)&lt;=0,"Lipsește cantitatea. ","")&amp;IF(AND(J1912&lt;&gt;"",COUNTIF('Registru borderouri'!$B$5:$B$504,B1912)&gt;0),IF(J1912&lt;&gt;INDEX('Registru borderouri'!$H$5:$H$504,MATCH(B1912,'Registru borderouri'!$B$5:$B$504,0)),"Produs de alt tip decât borderoul. ",""),"")))</f>
        <v/>
      </c>
    </row>
    <row r="1913" spans="1:11" x14ac:dyDescent="0.2">
      <c r="A1913" s="1" t="str">
        <f t="shared" si="174"/>
        <v/>
      </c>
      <c r="B1913" s="21"/>
      <c r="C1913" s="22" t="str">
        <f>IF(B1913="","",COUNTIF(INDEX($B:$B,5):B1913,B1913))</f>
        <v/>
      </c>
      <c r="D1913" s="21"/>
      <c r="E1913" s="13" t="str">
        <f t="shared" si="175"/>
        <v/>
      </c>
      <c r="F1913" s="22" t="str">
        <f t="shared" si="176"/>
        <v/>
      </c>
      <c r="G1913" s="14"/>
      <c r="H1913" s="15" t="str">
        <f t="shared" si="177"/>
        <v/>
      </c>
      <c r="I1913" s="23" t="str">
        <f t="shared" si="178"/>
        <v/>
      </c>
      <c r="J1913" s="13" t="str">
        <f t="shared" si="179"/>
        <v/>
      </c>
      <c r="K1913" s="24" t="str">
        <f>IF(B1913="","",TRIM(IF(COUNTIF('Registru borderouri'!$B$5:$B$504,B1913)=0,"Borderou inexistent în registru. ","")&amp;IF(AND(D1913&lt;&gt;"",E1913=""),"Cod necunoscut. ","")&amp;IF(N(G1913)&lt;=0,"Lipsește cantitatea. ","")&amp;IF(AND(J1913&lt;&gt;"",COUNTIF('Registru borderouri'!$B$5:$B$504,B1913)&gt;0),IF(J1913&lt;&gt;INDEX('Registru borderouri'!$H$5:$H$504,MATCH(B1913,'Registru borderouri'!$B$5:$B$504,0)),"Produs de alt tip decât borderoul. ",""),"")))</f>
        <v/>
      </c>
    </row>
    <row r="1914" spans="1:11" x14ac:dyDescent="0.2">
      <c r="A1914" s="1" t="str">
        <f t="shared" si="174"/>
        <v/>
      </c>
      <c r="B1914" s="21"/>
      <c r="C1914" s="22" t="str">
        <f>IF(B1914="","",COUNTIF(INDEX($B:$B,5):B1914,B1914))</f>
        <v/>
      </c>
      <c r="D1914" s="21"/>
      <c r="E1914" s="13" t="str">
        <f t="shared" si="175"/>
        <v/>
      </c>
      <c r="F1914" s="22" t="str">
        <f t="shared" si="176"/>
        <v/>
      </c>
      <c r="G1914" s="14"/>
      <c r="H1914" s="15" t="str">
        <f t="shared" si="177"/>
        <v/>
      </c>
      <c r="I1914" s="23" t="str">
        <f t="shared" si="178"/>
        <v/>
      </c>
      <c r="J1914" s="13" t="str">
        <f t="shared" si="179"/>
        <v/>
      </c>
      <c r="K1914" s="24" t="str">
        <f>IF(B1914="","",TRIM(IF(COUNTIF('Registru borderouri'!$B$5:$B$504,B1914)=0,"Borderou inexistent în registru. ","")&amp;IF(AND(D1914&lt;&gt;"",E1914=""),"Cod necunoscut. ","")&amp;IF(N(G1914)&lt;=0,"Lipsește cantitatea. ","")&amp;IF(AND(J1914&lt;&gt;"",COUNTIF('Registru borderouri'!$B$5:$B$504,B1914)&gt;0),IF(J1914&lt;&gt;INDEX('Registru borderouri'!$H$5:$H$504,MATCH(B1914,'Registru borderouri'!$B$5:$B$504,0)),"Produs de alt tip decât borderoul. ",""),"")))</f>
        <v/>
      </c>
    </row>
    <row r="1915" spans="1:11" x14ac:dyDescent="0.2">
      <c r="A1915" s="1" t="str">
        <f t="shared" si="174"/>
        <v/>
      </c>
      <c r="B1915" s="21"/>
      <c r="C1915" s="22" t="str">
        <f>IF(B1915="","",COUNTIF(INDEX($B:$B,5):B1915,B1915))</f>
        <v/>
      </c>
      <c r="D1915" s="21"/>
      <c r="E1915" s="13" t="str">
        <f t="shared" si="175"/>
        <v/>
      </c>
      <c r="F1915" s="22" t="str">
        <f t="shared" si="176"/>
        <v/>
      </c>
      <c r="G1915" s="14"/>
      <c r="H1915" s="15" t="str">
        <f t="shared" si="177"/>
        <v/>
      </c>
      <c r="I1915" s="23" t="str">
        <f t="shared" si="178"/>
        <v/>
      </c>
      <c r="J1915" s="13" t="str">
        <f t="shared" si="179"/>
        <v/>
      </c>
      <c r="K1915" s="24" t="str">
        <f>IF(B1915="","",TRIM(IF(COUNTIF('Registru borderouri'!$B$5:$B$504,B1915)=0,"Borderou inexistent în registru. ","")&amp;IF(AND(D1915&lt;&gt;"",E1915=""),"Cod necunoscut. ","")&amp;IF(N(G1915)&lt;=0,"Lipsește cantitatea. ","")&amp;IF(AND(J1915&lt;&gt;"",COUNTIF('Registru borderouri'!$B$5:$B$504,B1915)&gt;0),IF(J1915&lt;&gt;INDEX('Registru borderouri'!$H$5:$H$504,MATCH(B1915,'Registru borderouri'!$B$5:$B$504,0)),"Produs de alt tip decât borderoul. ",""),"")))</f>
        <v/>
      </c>
    </row>
    <row r="1916" spans="1:11" x14ac:dyDescent="0.2">
      <c r="A1916" s="1" t="str">
        <f t="shared" si="174"/>
        <v/>
      </c>
      <c r="B1916" s="21"/>
      <c r="C1916" s="22" t="str">
        <f>IF(B1916="","",COUNTIF(INDEX($B:$B,5):B1916,B1916))</f>
        <v/>
      </c>
      <c r="D1916" s="21"/>
      <c r="E1916" s="13" t="str">
        <f t="shared" si="175"/>
        <v/>
      </c>
      <c r="F1916" s="22" t="str">
        <f t="shared" si="176"/>
        <v/>
      </c>
      <c r="G1916" s="14"/>
      <c r="H1916" s="15" t="str">
        <f t="shared" si="177"/>
        <v/>
      </c>
      <c r="I1916" s="23" t="str">
        <f t="shared" si="178"/>
        <v/>
      </c>
      <c r="J1916" s="13" t="str">
        <f t="shared" si="179"/>
        <v/>
      </c>
      <c r="K1916" s="24" t="str">
        <f>IF(B1916="","",TRIM(IF(COUNTIF('Registru borderouri'!$B$5:$B$504,B1916)=0,"Borderou inexistent în registru. ","")&amp;IF(AND(D1916&lt;&gt;"",E1916=""),"Cod necunoscut. ","")&amp;IF(N(G1916)&lt;=0,"Lipsește cantitatea. ","")&amp;IF(AND(J1916&lt;&gt;"",COUNTIF('Registru borderouri'!$B$5:$B$504,B1916)&gt;0),IF(J1916&lt;&gt;INDEX('Registru borderouri'!$H$5:$H$504,MATCH(B1916,'Registru borderouri'!$B$5:$B$504,0)),"Produs de alt tip decât borderoul. ",""),"")))</f>
        <v/>
      </c>
    </row>
    <row r="1917" spans="1:11" x14ac:dyDescent="0.2">
      <c r="A1917" s="1" t="str">
        <f t="shared" si="174"/>
        <v/>
      </c>
      <c r="B1917" s="21"/>
      <c r="C1917" s="22" t="str">
        <f>IF(B1917="","",COUNTIF(INDEX($B:$B,5):B1917,B1917))</f>
        <v/>
      </c>
      <c r="D1917" s="21"/>
      <c r="E1917" s="13" t="str">
        <f t="shared" si="175"/>
        <v/>
      </c>
      <c r="F1917" s="22" t="str">
        <f t="shared" si="176"/>
        <v/>
      </c>
      <c r="G1917" s="14"/>
      <c r="H1917" s="15" t="str">
        <f t="shared" si="177"/>
        <v/>
      </c>
      <c r="I1917" s="23" t="str">
        <f t="shared" si="178"/>
        <v/>
      </c>
      <c r="J1917" s="13" t="str">
        <f t="shared" si="179"/>
        <v/>
      </c>
      <c r="K1917" s="24" t="str">
        <f>IF(B1917="","",TRIM(IF(COUNTIF('Registru borderouri'!$B$5:$B$504,B1917)=0,"Borderou inexistent în registru. ","")&amp;IF(AND(D1917&lt;&gt;"",E1917=""),"Cod necunoscut. ","")&amp;IF(N(G1917)&lt;=0,"Lipsește cantitatea. ","")&amp;IF(AND(J1917&lt;&gt;"",COUNTIF('Registru borderouri'!$B$5:$B$504,B1917)&gt;0),IF(J1917&lt;&gt;INDEX('Registru borderouri'!$H$5:$H$504,MATCH(B1917,'Registru borderouri'!$B$5:$B$504,0)),"Produs de alt tip decât borderoul. ",""),"")))</f>
        <v/>
      </c>
    </row>
    <row r="1918" spans="1:11" x14ac:dyDescent="0.2">
      <c r="A1918" s="1" t="str">
        <f t="shared" si="174"/>
        <v/>
      </c>
      <c r="B1918" s="21"/>
      <c r="C1918" s="22" t="str">
        <f>IF(B1918="","",COUNTIF(INDEX($B:$B,5):B1918,B1918))</f>
        <v/>
      </c>
      <c r="D1918" s="21"/>
      <c r="E1918" s="13" t="str">
        <f t="shared" si="175"/>
        <v/>
      </c>
      <c r="F1918" s="22" t="str">
        <f t="shared" si="176"/>
        <v/>
      </c>
      <c r="G1918" s="14"/>
      <c r="H1918" s="15" t="str">
        <f t="shared" si="177"/>
        <v/>
      </c>
      <c r="I1918" s="23" t="str">
        <f t="shared" si="178"/>
        <v/>
      </c>
      <c r="J1918" s="13" t="str">
        <f t="shared" si="179"/>
        <v/>
      </c>
      <c r="K1918" s="24" t="str">
        <f>IF(B1918="","",TRIM(IF(COUNTIF('Registru borderouri'!$B$5:$B$504,B1918)=0,"Borderou inexistent în registru. ","")&amp;IF(AND(D1918&lt;&gt;"",E1918=""),"Cod necunoscut. ","")&amp;IF(N(G1918)&lt;=0,"Lipsește cantitatea. ","")&amp;IF(AND(J1918&lt;&gt;"",COUNTIF('Registru borderouri'!$B$5:$B$504,B1918)&gt;0),IF(J1918&lt;&gt;INDEX('Registru borderouri'!$H$5:$H$504,MATCH(B1918,'Registru borderouri'!$B$5:$B$504,0)),"Produs de alt tip decât borderoul. ",""),"")))</f>
        <v/>
      </c>
    </row>
    <row r="1919" spans="1:11" x14ac:dyDescent="0.2">
      <c r="A1919" s="1" t="str">
        <f t="shared" si="174"/>
        <v/>
      </c>
      <c r="B1919" s="21"/>
      <c r="C1919" s="22" t="str">
        <f>IF(B1919="","",COUNTIF(INDEX($B:$B,5):B1919,B1919))</f>
        <v/>
      </c>
      <c r="D1919" s="21"/>
      <c r="E1919" s="13" t="str">
        <f t="shared" si="175"/>
        <v/>
      </c>
      <c r="F1919" s="22" t="str">
        <f t="shared" si="176"/>
        <v/>
      </c>
      <c r="G1919" s="14"/>
      <c r="H1919" s="15" t="str">
        <f t="shared" si="177"/>
        <v/>
      </c>
      <c r="I1919" s="23" t="str">
        <f t="shared" si="178"/>
        <v/>
      </c>
      <c r="J1919" s="13" t="str">
        <f t="shared" si="179"/>
        <v/>
      </c>
      <c r="K1919" s="24" t="str">
        <f>IF(B1919="","",TRIM(IF(COUNTIF('Registru borderouri'!$B$5:$B$504,B1919)=0,"Borderou inexistent în registru. ","")&amp;IF(AND(D1919&lt;&gt;"",E1919=""),"Cod necunoscut. ","")&amp;IF(N(G1919)&lt;=0,"Lipsește cantitatea. ","")&amp;IF(AND(J1919&lt;&gt;"",COUNTIF('Registru borderouri'!$B$5:$B$504,B1919)&gt;0),IF(J1919&lt;&gt;INDEX('Registru borderouri'!$H$5:$H$504,MATCH(B1919,'Registru borderouri'!$B$5:$B$504,0)),"Produs de alt tip decât borderoul. ",""),"")))</f>
        <v/>
      </c>
    </row>
    <row r="1920" spans="1:11" x14ac:dyDescent="0.2">
      <c r="A1920" s="1" t="str">
        <f t="shared" si="174"/>
        <v/>
      </c>
      <c r="B1920" s="21"/>
      <c r="C1920" s="22" t="str">
        <f>IF(B1920="","",COUNTIF(INDEX($B:$B,5):B1920,B1920))</f>
        <v/>
      </c>
      <c r="D1920" s="21"/>
      <c r="E1920" s="13" t="str">
        <f t="shared" si="175"/>
        <v/>
      </c>
      <c r="F1920" s="22" t="str">
        <f t="shared" si="176"/>
        <v/>
      </c>
      <c r="G1920" s="14"/>
      <c r="H1920" s="15" t="str">
        <f t="shared" si="177"/>
        <v/>
      </c>
      <c r="I1920" s="23" t="str">
        <f t="shared" si="178"/>
        <v/>
      </c>
      <c r="J1920" s="13" t="str">
        <f t="shared" si="179"/>
        <v/>
      </c>
      <c r="K1920" s="24" t="str">
        <f>IF(B1920="","",TRIM(IF(COUNTIF('Registru borderouri'!$B$5:$B$504,B1920)=0,"Borderou inexistent în registru. ","")&amp;IF(AND(D1920&lt;&gt;"",E1920=""),"Cod necunoscut. ","")&amp;IF(N(G1920)&lt;=0,"Lipsește cantitatea. ","")&amp;IF(AND(J1920&lt;&gt;"",COUNTIF('Registru borderouri'!$B$5:$B$504,B1920)&gt;0),IF(J1920&lt;&gt;INDEX('Registru borderouri'!$H$5:$H$504,MATCH(B1920,'Registru borderouri'!$B$5:$B$504,0)),"Produs de alt tip decât borderoul. ",""),"")))</f>
        <v/>
      </c>
    </row>
    <row r="1921" spans="1:11" x14ac:dyDescent="0.2">
      <c r="A1921" s="1" t="str">
        <f t="shared" si="174"/>
        <v/>
      </c>
      <c r="B1921" s="21"/>
      <c r="C1921" s="22" t="str">
        <f>IF(B1921="","",COUNTIF(INDEX($B:$B,5):B1921,B1921))</f>
        <v/>
      </c>
      <c r="D1921" s="21"/>
      <c r="E1921" s="13" t="str">
        <f t="shared" si="175"/>
        <v/>
      </c>
      <c r="F1921" s="22" t="str">
        <f t="shared" si="176"/>
        <v/>
      </c>
      <c r="G1921" s="14"/>
      <c r="H1921" s="15" t="str">
        <f t="shared" si="177"/>
        <v/>
      </c>
      <c r="I1921" s="23" t="str">
        <f t="shared" si="178"/>
        <v/>
      </c>
      <c r="J1921" s="13" t="str">
        <f t="shared" si="179"/>
        <v/>
      </c>
      <c r="K1921" s="24" t="str">
        <f>IF(B1921="","",TRIM(IF(COUNTIF('Registru borderouri'!$B$5:$B$504,B1921)=0,"Borderou inexistent în registru. ","")&amp;IF(AND(D1921&lt;&gt;"",E1921=""),"Cod necunoscut. ","")&amp;IF(N(G1921)&lt;=0,"Lipsește cantitatea. ","")&amp;IF(AND(J1921&lt;&gt;"",COUNTIF('Registru borderouri'!$B$5:$B$504,B1921)&gt;0),IF(J1921&lt;&gt;INDEX('Registru borderouri'!$H$5:$H$504,MATCH(B1921,'Registru borderouri'!$B$5:$B$504,0)),"Produs de alt tip decât borderoul. ",""),"")))</f>
        <v/>
      </c>
    </row>
    <row r="1922" spans="1:11" x14ac:dyDescent="0.2">
      <c r="A1922" s="1" t="str">
        <f t="shared" si="174"/>
        <v/>
      </c>
      <c r="B1922" s="21"/>
      <c r="C1922" s="22" t="str">
        <f>IF(B1922="","",COUNTIF(INDEX($B:$B,5):B1922,B1922))</f>
        <v/>
      </c>
      <c r="D1922" s="21"/>
      <c r="E1922" s="13" t="str">
        <f t="shared" si="175"/>
        <v/>
      </c>
      <c r="F1922" s="22" t="str">
        <f t="shared" si="176"/>
        <v/>
      </c>
      <c r="G1922" s="14"/>
      <c r="H1922" s="15" t="str">
        <f t="shared" si="177"/>
        <v/>
      </c>
      <c r="I1922" s="23" t="str">
        <f t="shared" si="178"/>
        <v/>
      </c>
      <c r="J1922" s="13" t="str">
        <f t="shared" si="179"/>
        <v/>
      </c>
      <c r="K1922" s="24" t="str">
        <f>IF(B1922="","",TRIM(IF(COUNTIF('Registru borderouri'!$B$5:$B$504,B1922)=0,"Borderou inexistent în registru. ","")&amp;IF(AND(D1922&lt;&gt;"",E1922=""),"Cod necunoscut. ","")&amp;IF(N(G1922)&lt;=0,"Lipsește cantitatea. ","")&amp;IF(AND(J1922&lt;&gt;"",COUNTIF('Registru borderouri'!$B$5:$B$504,B1922)&gt;0),IF(J1922&lt;&gt;INDEX('Registru borderouri'!$H$5:$H$504,MATCH(B1922,'Registru borderouri'!$B$5:$B$504,0)),"Produs de alt tip decât borderoul. ",""),"")))</f>
        <v/>
      </c>
    </row>
    <row r="1923" spans="1:11" x14ac:dyDescent="0.2">
      <c r="A1923" s="1" t="str">
        <f t="shared" si="174"/>
        <v/>
      </c>
      <c r="B1923" s="21"/>
      <c r="C1923" s="22" t="str">
        <f>IF(B1923="","",COUNTIF(INDEX($B:$B,5):B1923,B1923))</f>
        <v/>
      </c>
      <c r="D1923" s="21"/>
      <c r="E1923" s="13" t="str">
        <f t="shared" si="175"/>
        <v/>
      </c>
      <c r="F1923" s="22" t="str">
        <f t="shared" si="176"/>
        <v/>
      </c>
      <c r="G1923" s="14"/>
      <c r="H1923" s="15" t="str">
        <f t="shared" si="177"/>
        <v/>
      </c>
      <c r="I1923" s="23" t="str">
        <f t="shared" si="178"/>
        <v/>
      </c>
      <c r="J1923" s="13" t="str">
        <f t="shared" si="179"/>
        <v/>
      </c>
      <c r="K1923" s="24" t="str">
        <f>IF(B1923="","",TRIM(IF(COUNTIF('Registru borderouri'!$B$5:$B$504,B1923)=0,"Borderou inexistent în registru. ","")&amp;IF(AND(D1923&lt;&gt;"",E1923=""),"Cod necunoscut. ","")&amp;IF(N(G1923)&lt;=0,"Lipsește cantitatea. ","")&amp;IF(AND(J1923&lt;&gt;"",COUNTIF('Registru borderouri'!$B$5:$B$504,B1923)&gt;0),IF(J1923&lt;&gt;INDEX('Registru borderouri'!$H$5:$H$504,MATCH(B1923,'Registru borderouri'!$B$5:$B$504,0)),"Produs de alt tip decât borderoul. ",""),"")))</f>
        <v/>
      </c>
    </row>
    <row r="1924" spans="1:11" x14ac:dyDescent="0.2">
      <c r="A1924" s="1" t="str">
        <f t="shared" si="174"/>
        <v/>
      </c>
      <c r="B1924" s="21"/>
      <c r="C1924" s="22" t="str">
        <f>IF(B1924="","",COUNTIF(INDEX($B:$B,5):B1924,B1924))</f>
        <v/>
      </c>
      <c r="D1924" s="21"/>
      <c r="E1924" s="13" t="str">
        <f t="shared" si="175"/>
        <v/>
      </c>
      <c r="F1924" s="22" t="str">
        <f t="shared" si="176"/>
        <v/>
      </c>
      <c r="G1924" s="14"/>
      <c r="H1924" s="15" t="str">
        <f t="shared" si="177"/>
        <v/>
      </c>
      <c r="I1924" s="23" t="str">
        <f t="shared" si="178"/>
        <v/>
      </c>
      <c r="J1924" s="13" t="str">
        <f t="shared" si="179"/>
        <v/>
      </c>
      <c r="K1924" s="24" t="str">
        <f>IF(B1924="","",TRIM(IF(COUNTIF('Registru borderouri'!$B$5:$B$504,B1924)=0,"Borderou inexistent în registru. ","")&amp;IF(AND(D1924&lt;&gt;"",E1924=""),"Cod necunoscut. ","")&amp;IF(N(G1924)&lt;=0,"Lipsește cantitatea. ","")&amp;IF(AND(J1924&lt;&gt;"",COUNTIF('Registru borderouri'!$B$5:$B$504,B1924)&gt;0),IF(J1924&lt;&gt;INDEX('Registru borderouri'!$H$5:$H$504,MATCH(B1924,'Registru borderouri'!$B$5:$B$504,0)),"Produs de alt tip decât borderoul. ",""),"")))</f>
        <v/>
      </c>
    </row>
    <row r="1925" spans="1:11" x14ac:dyDescent="0.2">
      <c r="A1925" s="1" t="str">
        <f t="shared" ref="A1925:A1988" si="180">IF(B1925="","",B1925&amp;"|"&amp;C1925)</f>
        <v/>
      </c>
      <c r="B1925" s="21"/>
      <c r="C1925" s="22" t="str">
        <f>IF(B1925="","",COUNTIF(INDEX($B:$B,5):B1925,B1925))</f>
        <v/>
      </c>
      <c r="D1925" s="21"/>
      <c r="E1925" s="13" t="str">
        <f t="shared" ref="E1925:E1988" si="181">IF(D1925="","",IFERROR(VLOOKUP(D1925,Catalog,2,FALSE),""))</f>
        <v/>
      </c>
      <c r="F1925" s="22" t="str">
        <f t="shared" ref="F1925:F1988" si="182">IF(D1925="","",IFERROR(VLOOKUP(D1925,Catalog,3,FALSE),""))</f>
        <v/>
      </c>
      <c r="G1925" s="14"/>
      <c r="H1925" s="15" t="str">
        <f t="shared" ref="H1925:H1988" si="183">IF(D1925="","",IFERROR(VLOOKUP(D1925,Catalog,4,FALSE),""))</f>
        <v/>
      </c>
      <c r="I1925" s="23" t="str">
        <f t="shared" ref="I1925:I1988" si="184">IF(OR(N(G1925)=0,N(H1925)=0),"",ROUND(G1925*H1925,2))</f>
        <v/>
      </c>
      <c r="J1925" s="13" t="str">
        <f t="shared" ref="J1925:J1988" si="185">IF(D1925="","",IFERROR(VLOOKUP(D1925,Catalog,5,FALSE),""))</f>
        <v/>
      </c>
      <c r="K1925" s="24" t="str">
        <f>IF(B1925="","",TRIM(IF(COUNTIF('Registru borderouri'!$B$5:$B$504,B1925)=0,"Borderou inexistent în registru. ","")&amp;IF(AND(D1925&lt;&gt;"",E1925=""),"Cod necunoscut. ","")&amp;IF(N(G1925)&lt;=0,"Lipsește cantitatea. ","")&amp;IF(AND(J1925&lt;&gt;"",COUNTIF('Registru borderouri'!$B$5:$B$504,B1925)&gt;0),IF(J1925&lt;&gt;INDEX('Registru borderouri'!$H$5:$H$504,MATCH(B1925,'Registru borderouri'!$B$5:$B$504,0)),"Produs de alt tip decât borderoul. ",""),"")))</f>
        <v/>
      </c>
    </row>
    <row r="1926" spans="1:11" x14ac:dyDescent="0.2">
      <c r="A1926" s="1" t="str">
        <f t="shared" si="180"/>
        <v/>
      </c>
      <c r="B1926" s="21"/>
      <c r="C1926" s="22" t="str">
        <f>IF(B1926="","",COUNTIF(INDEX($B:$B,5):B1926,B1926))</f>
        <v/>
      </c>
      <c r="D1926" s="21"/>
      <c r="E1926" s="13" t="str">
        <f t="shared" si="181"/>
        <v/>
      </c>
      <c r="F1926" s="22" t="str">
        <f t="shared" si="182"/>
        <v/>
      </c>
      <c r="G1926" s="14"/>
      <c r="H1926" s="15" t="str">
        <f t="shared" si="183"/>
        <v/>
      </c>
      <c r="I1926" s="23" t="str">
        <f t="shared" si="184"/>
        <v/>
      </c>
      <c r="J1926" s="13" t="str">
        <f t="shared" si="185"/>
        <v/>
      </c>
      <c r="K1926" s="24" t="str">
        <f>IF(B1926="","",TRIM(IF(COUNTIF('Registru borderouri'!$B$5:$B$504,B1926)=0,"Borderou inexistent în registru. ","")&amp;IF(AND(D1926&lt;&gt;"",E1926=""),"Cod necunoscut. ","")&amp;IF(N(G1926)&lt;=0,"Lipsește cantitatea. ","")&amp;IF(AND(J1926&lt;&gt;"",COUNTIF('Registru borderouri'!$B$5:$B$504,B1926)&gt;0),IF(J1926&lt;&gt;INDEX('Registru borderouri'!$H$5:$H$504,MATCH(B1926,'Registru borderouri'!$B$5:$B$504,0)),"Produs de alt tip decât borderoul. ",""),"")))</f>
        <v/>
      </c>
    </row>
    <row r="1927" spans="1:11" x14ac:dyDescent="0.2">
      <c r="A1927" s="1" t="str">
        <f t="shared" si="180"/>
        <v/>
      </c>
      <c r="B1927" s="21"/>
      <c r="C1927" s="22" t="str">
        <f>IF(B1927="","",COUNTIF(INDEX($B:$B,5):B1927,B1927))</f>
        <v/>
      </c>
      <c r="D1927" s="21"/>
      <c r="E1927" s="13" t="str">
        <f t="shared" si="181"/>
        <v/>
      </c>
      <c r="F1927" s="22" t="str">
        <f t="shared" si="182"/>
        <v/>
      </c>
      <c r="G1927" s="14"/>
      <c r="H1927" s="15" t="str">
        <f t="shared" si="183"/>
        <v/>
      </c>
      <c r="I1927" s="23" t="str">
        <f t="shared" si="184"/>
        <v/>
      </c>
      <c r="J1927" s="13" t="str">
        <f t="shared" si="185"/>
        <v/>
      </c>
      <c r="K1927" s="24" t="str">
        <f>IF(B1927="","",TRIM(IF(COUNTIF('Registru borderouri'!$B$5:$B$504,B1927)=0,"Borderou inexistent în registru. ","")&amp;IF(AND(D1927&lt;&gt;"",E1927=""),"Cod necunoscut. ","")&amp;IF(N(G1927)&lt;=0,"Lipsește cantitatea. ","")&amp;IF(AND(J1927&lt;&gt;"",COUNTIF('Registru borderouri'!$B$5:$B$504,B1927)&gt;0),IF(J1927&lt;&gt;INDEX('Registru borderouri'!$H$5:$H$504,MATCH(B1927,'Registru borderouri'!$B$5:$B$504,0)),"Produs de alt tip decât borderoul. ",""),"")))</f>
        <v/>
      </c>
    </row>
    <row r="1928" spans="1:11" x14ac:dyDescent="0.2">
      <c r="A1928" s="1" t="str">
        <f t="shared" si="180"/>
        <v/>
      </c>
      <c r="B1928" s="21"/>
      <c r="C1928" s="22" t="str">
        <f>IF(B1928="","",COUNTIF(INDEX($B:$B,5):B1928,B1928))</f>
        <v/>
      </c>
      <c r="D1928" s="21"/>
      <c r="E1928" s="13" t="str">
        <f t="shared" si="181"/>
        <v/>
      </c>
      <c r="F1928" s="22" t="str">
        <f t="shared" si="182"/>
        <v/>
      </c>
      <c r="G1928" s="14"/>
      <c r="H1928" s="15" t="str">
        <f t="shared" si="183"/>
        <v/>
      </c>
      <c r="I1928" s="23" t="str">
        <f t="shared" si="184"/>
        <v/>
      </c>
      <c r="J1928" s="13" t="str">
        <f t="shared" si="185"/>
        <v/>
      </c>
      <c r="K1928" s="24" t="str">
        <f>IF(B1928="","",TRIM(IF(COUNTIF('Registru borderouri'!$B$5:$B$504,B1928)=0,"Borderou inexistent în registru. ","")&amp;IF(AND(D1928&lt;&gt;"",E1928=""),"Cod necunoscut. ","")&amp;IF(N(G1928)&lt;=0,"Lipsește cantitatea. ","")&amp;IF(AND(J1928&lt;&gt;"",COUNTIF('Registru borderouri'!$B$5:$B$504,B1928)&gt;0),IF(J1928&lt;&gt;INDEX('Registru borderouri'!$H$5:$H$504,MATCH(B1928,'Registru borderouri'!$B$5:$B$504,0)),"Produs de alt tip decât borderoul. ",""),"")))</f>
        <v/>
      </c>
    </row>
    <row r="1929" spans="1:11" x14ac:dyDescent="0.2">
      <c r="A1929" s="1" t="str">
        <f t="shared" si="180"/>
        <v/>
      </c>
      <c r="B1929" s="21"/>
      <c r="C1929" s="22" t="str">
        <f>IF(B1929="","",COUNTIF(INDEX($B:$B,5):B1929,B1929))</f>
        <v/>
      </c>
      <c r="D1929" s="21"/>
      <c r="E1929" s="13" t="str">
        <f t="shared" si="181"/>
        <v/>
      </c>
      <c r="F1929" s="22" t="str">
        <f t="shared" si="182"/>
        <v/>
      </c>
      <c r="G1929" s="14"/>
      <c r="H1929" s="15" t="str">
        <f t="shared" si="183"/>
        <v/>
      </c>
      <c r="I1929" s="23" t="str">
        <f t="shared" si="184"/>
        <v/>
      </c>
      <c r="J1929" s="13" t="str">
        <f t="shared" si="185"/>
        <v/>
      </c>
      <c r="K1929" s="24" t="str">
        <f>IF(B1929="","",TRIM(IF(COUNTIF('Registru borderouri'!$B$5:$B$504,B1929)=0,"Borderou inexistent în registru. ","")&amp;IF(AND(D1929&lt;&gt;"",E1929=""),"Cod necunoscut. ","")&amp;IF(N(G1929)&lt;=0,"Lipsește cantitatea. ","")&amp;IF(AND(J1929&lt;&gt;"",COUNTIF('Registru borderouri'!$B$5:$B$504,B1929)&gt;0),IF(J1929&lt;&gt;INDEX('Registru borderouri'!$H$5:$H$504,MATCH(B1929,'Registru borderouri'!$B$5:$B$504,0)),"Produs de alt tip decât borderoul. ",""),"")))</f>
        <v/>
      </c>
    </row>
    <row r="1930" spans="1:11" x14ac:dyDescent="0.2">
      <c r="A1930" s="1" t="str">
        <f t="shared" si="180"/>
        <v/>
      </c>
      <c r="B1930" s="21"/>
      <c r="C1930" s="22" t="str">
        <f>IF(B1930="","",COUNTIF(INDEX($B:$B,5):B1930,B1930))</f>
        <v/>
      </c>
      <c r="D1930" s="21"/>
      <c r="E1930" s="13" t="str">
        <f t="shared" si="181"/>
        <v/>
      </c>
      <c r="F1930" s="22" t="str">
        <f t="shared" si="182"/>
        <v/>
      </c>
      <c r="G1930" s="14"/>
      <c r="H1930" s="15" t="str">
        <f t="shared" si="183"/>
        <v/>
      </c>
      <c r="I1930" s="23" t="str">
        <f t="shared" si="184"/>
        <v/>
      </c>
      <c r="J1930" s="13" t="str">
        <f t="shared" si="185"/>
        <v/>
      </c>
      <c r="K1930" s="24" t="str">
        <f>IF(B1930="","",TRIM(IF(COUNTIF('Registru borderouri'!$B$5:$B$504,B1930)=0,"Borderou inexistent în registru. ","")&amp;IF(AND(D1930&lt;&gt;"",E1930=""),"Cod necunoscut. ","")&amp;IF(N(G1930)&lt;=0,"Lipsește cantitatea. ","")&amp;IF(AND(J1930&lt;&gt;"",COUNTIF('Registru borderouri'!$B$5:$B$504,B1930)&gt;0),IF(J1930&lt;&gt;INDEX('Registru borderouri'!$H$5:$H$504,MATCH(B1930,'Registru borderouri'!$B$5:$B$504,0)),"Produs de alt tip decât borderoul. ",""),"")))</f>
        <v/>
      </c>
    </row>
    <row r="1931" spans="1:11" x14ac:dyDescent="0.2">
      <c r="A1931" s="1" t="str">
        <f t="shared" si="180"/>
        <v/>
      </c>
      <c r="B1931" s="21"/>
      <c r="C1931" s="22" t="str">
        <f>IF(B1931="","",COUNTIF(INDEX($B:$B,5):B1931,B1931))</f>
        <v/>
      </c>
      <c r="D1931" s="21"/>
      <c r="E1931" s="13" t="str">
        <f t="shared" si="181"/>
        <v/>
      </c>
      <c r="F1931" s="22" t="str">
        <f t="shared" si="182"/>
        <v/>
      </c>
      <c r="G1931" s="14"/>
      <c r="H1931" s="15" t="str">
        <f t="shared" si="183"/>
        <v/>
      </c>
      <c r="I1931" s="23" t="str">
        <f t="shared" si="184"/>
        <v/>
      </c>
      <c r="J1931" s="13" t="str">
        <f t="shared" si="185"/>
        <v/>
      </c>
      <c r="K1931" s="24" t="str">
        <f>IF(B1931="","",TRIM(IF(COUNTIF('Registru borderouri'!$B$5:$B$504,B1931)=0,"Borderou inexistent în registru. ","")&amp;IF(AND(D1931&lt;&gt;"",E1931=""),"Cod necunoscut. ","")&amp;IF(N(G1931)&lt;=0,"Lipsește cantitatea. ","")&amp;IF(AND(J1931&lt;&gt;"",COUNTIF('Registru borderouri'!$B$5:$B$504,B1931)&gt;0),IF(J1931&lt;&gt;INDEX('Registru borderouri'!$H$5:$H$504,MATCH(B1931,'Registru borderouri'!$B$5:$B$504,0)),"Produs de alt tip decât borderoul. ",""),"")))</f>
        <v/>
      </c>
    </row>
    <row r="1932" spans="1:11" x14ac:dyDescent="0.2">
      <c r="A1932" s="1" t="str">
        <f t="shared" si="180"/>
        <v/>
      </c>
      <c r="B1932" s="21"/>
      <c r="C1932" s="22" t="str">
        <f>IF(B1932="","",COUNTIF(INDEX($B:$B,5):B1932,B1932))</f>
        <v/>
      </c>
      <c r="D1932" s="21"/>
      <c r="E1932" s="13" t="str">
        <f t="shared" si="181"/>
        <v/>
      </c>
      <c r="F1932" s="22" t="str">
        <f t="shared" si="182"/>
        <v/>
      </c>
      <c r="G1932" s="14"/>
      <c r="H1932" s="15" t="str">
        <f t="shared" si="183"/>
        <v/>
      </c>
      <c r="I1932" s="23" t="str">
        <f t="shared" si="184"/>
        <v/>
      </c>
      <c r="J1932" s="13" t="str">
        <f t="shared" si="185"/>
        <v/>
      </c>
      <c r="K1932" s="24" t="str">
        <f>IF(B1932="","",TRIM(IF(COUNTIF('Registru borderouri'!$B$5:$B$504,B1932)=0,"Borderou inexistent în registru. ","")&amp;IF(AND(D1932&lt;&gt;"",E1932=""),"Cod necunoscut. ","")&amp;IF(N(G1932)&lt;=0,"Lipsește cantitatea. ","")&amp;IF(AND(J1932&lt;&gt;"",COUNTIF('Registru borderouri'!$B$5:$B$504,B1932)&gt;0),IF(J1932&lt;&gt;INDEX('Registru borderouri'!$H$5:$H$504,MATCH(B1932,'Registru borderouri'!$B$5:$B$504,0)),"Produs de alt tip decât borderoul. ",""),"")))</f>
        <v/>
      </c>
    </row>
    <row r="1933" spans="1:11" x14ac:dyDescent="0.2">
      <c r="A1933" s="1" t="str">
        <f t="shared" si="180"/>
        <v/>
      </c>
      <c r="B1933" s="21"/>
      <c r="C1933" s="22" t="str">
        <f>IF(B1933="","",COUNTIF(INDEX($B:$B,5):B1933,B1933))</f>
        <v/>
      </c>
      <c r="D1933" s="21"/>
      <c r="E1933" s="13" t="str">
        <f t="shared" si="181"/>
        <v/>
      </c>
      <c r="F1933" s="22" t="str">
        <f t="shared" si="182"/>
        <v/>
      </c>
      <c r="G1933" s="14"/>
      <c r="H1933" s="15" t="str">
        <f t="shared" si="183"/>
        <v/>
      </c>
      <c r="I1933" s="23" t="str">
        <f t="shared" si="184"/>
        <v/>
      </c>
      <c r="J1933" s="13" t="str">
        <f t="shared" si="185"/>
        <v/>
      </c>
      <c r="K1933" s="24" t="str">
        <f>IF(B1933="","",TRIM(IF(COUNTIF('Registru borderouri'!$B$5:$B$504,B1933)=0,"Borderou inexistent în registru. ","")&amp;IF(AND(D1933&lt;&gt;"",E1933=""),"Cod necunoscut. ","")&amp;IF(N(G1933)&lt;=0,"Lipsește cantitatea. ","")&amp;IF(AND(J1933&lt;&gt;"",COUNTIF('Registru borderouri'!$B$5:$B$504,B1933)&gt;0),IF(J1933&lt;&gt;INDEX('Registru borderouri'!$H$5:$H$504,MATCH(B1933,'Registru borderouri'!$B$5:$B$504,0)),"Produs de alt tip decât borderoul. ",""),"")))</f>
        <v/>
      </c>
    </row>
    <row r="1934" spans="1:11" x14ac:dyDescent="0.2">
      <c r="A1934" s="1" t="str">
        <f t="shared" si="180"/>
        <v/>
      </c>
      <c r="B1934" s="21"/>
      <c r="C1934" s="22" t="str">
        <f>IF(B1934="","",COUNTIF(INDEX($B:$B,5):B1934,B1934))</f>
        <v/>
      </c>
      <c r="D1934" s="21"/>
      <c r="E1934" s="13" t="str">
        <f t="shared" si="181"/>
        <v/>
      </c>
      <c r="F1934" s="22" t="str">
        <f t="shared" si="182"/>
        <v/>
      </c>
      <c r="G1934" s="14"/>
      <c r="H1934" s="15" t="str">
        <f t="shared" si="183"/>
        <v/>
      </c>
      <c r="I1934" s="23" t="str">
        <f t="shared" si="184"/>
        <v/>
      </c>
      <c r="J1934" s="13" t="str">
        <f t="shared" si="185"/>
        <v/>
      </c>
      <c r="K1934" s="24" t="str">
        <f>IF(B1934="","",TRIM(IF(COUNTIF('Registru borderouri'!$B$5:$B$504,B1934)=0,"Borderou inexistent în registru. ","")&amp;IF(AND(D1934&lt;&gt;"",E1934=""),"Cod necunoscut. ","")&amp;IF(N(G1934)&lt;=0,"Lipsește cantitatea. ","")&amp;IF(AND(J1934&lt;&gt;"",COUNTIF('Registru borderouri'!$B$5:$B$504,B1934)&gt;0),IF(J1934&lt;&gt;INDEX('Registru borderouri'!$H$5:$H$504,MATCH(B1934,'Registru borderouri'!$B$5:$B$504,0)),"Produs de alt tip decât borderoul. ",""),"")))</f>
        <v/>
      </c>
    </row>
    <row r="1935" spans="1:11" x14ac:dyDescent="0.2">
      <c r="A1935" s="1" t="str">
        <f t="shared" si="180"/>
        <v/>
      </c>
      <c r="B1935" s="21"/>
      <c r="C1935" s="22" t="str">
        <f>IF(B1935="","",COUNTIF(INDEX($B:$B,5):B1935,B1935))</f>
        <v/>
      </c>
      <c r="D1935" s="21"/>
      <c r="E1935" s="13" t="str">
        <f t="shared" si="181"/>
        <v/>
      </c>
      <c r="F1935" s="22" t="str">
        <f t="shared" si="182"/>
        <v/>
      </c>
      <c r="G1935" s="14"/>
      <c r="H1935" s="15" t="str">
        <f t="shared" si="183"/>
        <v/>
      </c>
      <c r="I1935" s="23" t="str">
        <f t="shared" si="184"/>
        <v/>
      </c>
      <c r="J1935" s="13" t="str">
        <f t="shared" si="185"/>
        <v/>
      </c>
      <c r="K1935" s="24" t="str">
        <f>IF(B1935="","",TRIM(IF(COUNTIF('Registru borderouri'!$B$5:$B$504,B1935)=0,"Borderou inexistent în registru. ","")&amp;IF(AND(D1935&lt;&gt;"",E1935=""),"Cod necunoscut. ","")&amp;IF(N(G1935)&lt;=0,"Lipsește cantitatea. ","")&amp;IF(AND(J1935&lt;&gt;"",COUNTIF('Registru borderouri'!$B$5:$B$504,B1935)&gt;0),IF(J1935&lt;&gt;INDEX('Registru borderouri'!$H$5:$H$504,MATCH(B1935,'Registru borderouri'!$B$5:$B$504,0)),"Produs de alt tip decât borderoul. ",""),"")))</f>
        <v/>
      </c>
    </row>
    <row r="1936" spans="1:11" x14ac:dyDescent="0.2">
      <c r="A1936" s="1" t="str">
        <f t="shared" si="180"/>
        <v/>
      </c>
      <c r="B1936" s="21"/>
      <c r="C1936" s="22" t="str">
        <f>IF(B1936="","",COUNTIF(INDEX($B:$B,5):B1936,B1936))</f>
        <v/>
      </c>
      <c r="D1936" s="21"/>
      <c r="E1936" s="13" t="str">
        <f t="shared" si="181"/>
        <v/>
      </c>
      <c r="F1936" s="22" t="str">
        <f t="shared" si="182"/>
        <v/>
      </c>
      <c r="G1936" s="14"/>
      <c r="H1936" s="15" t="str">
        <f t="shared" si="183"/>
        <v/>
      </c>
      <c r="I1936" s="23" t="str">
        <f t="shared" si="184"/>
        <v/>
      </c>
      <c r="J1936" s="13" t="str">
        <f t="shared" si="185"/>
        <v/>
      </c>
      <c r="K1936" s="24" t="str">
        <f>IF(B1936="","",TRIM(IF(COUNTIF('Registru borderouri'!$B$5:$B$504,B1936)=0,"Borderou inexistent în registru. ","")&amp;IF(AND(D1936&lt;&gt;"",E1936=""),"Cod necunoscut. ","")&amp;IF(N(G1936)&lt;=0,"Lipsește cantitatea. ","")&amp;IF(AND(J1936&lt;&gt;"",COUNTIF('Registru borderouri'!$B$5:$B$504,B1936)&gt;0),IF(J1936&lt;&gt;INDEX('Registru borderouri'!$H$5:$H$504,MATCH(B1936,'Registru borderouri'!$B$5:$B$504,0)),"Produs de alt tip decât borderoul. ",""),"")))</f>
        <v/>
      </c>
    </row>
    <row r="1937" spans="1:11" x14ac:dyDescent="0.2">
      <c r="A1937" s="1" t="str">
        <f t="shared" si="180"/>
        <v/>
      </c>
      <c r="B1937" s="21"/>
      <c r="C1937" s="22" t="str">
        <f>IF(B1937="","",COUNTIF(INDEX($B:$B,5):B1937,B1937))</f>
        <v/>
      </c>
      <c r="D1937" s="21"/>
      <c r="E1937" s="13" t="str">
        <f t="shared" si="181"/>
        <v/>
      </c>
      <c r="F1937" s="22" t="str">
        <f t="shared" si="182"/>
        <v/>
      </c>
      <c r="G1937" s="14"/>
      <c r="H1937" s="15" t="str">
        <f t="shared" si="183"/>
        <v/>
      </c>
      <c r="I1937" s="23" t="str">
        <f t="shared" si="184"/>
        <v/>
      </c>
      <c r="J1937" s="13" t="str">
        <f t="shared" si="185"/>
        <v/>
      </c>
      <c r="K1937" s="24" t="str">
        <f>IF(B1937="","",TRIM(IF(COUNTIF('Registru borderouri'!$B$5:$B$504,B1937)=0,"Borderou inexistent în registru. ","")&amp;IF(AND(D1937&lt;&gt;"",E1937=""),"Cod necunoscut. ","")&amp;IF(N(G1937)&lt;=0,"Lipsește cantitatea. ","")&amp;IF(AND(J1937&lt;&gt;"",COUNTIF('Registru borderouri'!$B$5:$B$504,B1937)&gt;0),IF(J1937&lt;&gt;INDEX('Registru borderouri'!$H$5:$H$504,MATCH(B1937,'Registru borderouri'!$B$5:$B$504,0)),"Produs de alt tip decât borderoul. ",""),"")))</f>
        <v/>
      </c>
    </row>
    <row r="1938" spans="1:11" x14ac:dyDescent="0.2">
      <c r="A1938" s="1" t="str">
        <f t="shared" si="180"/>
        <v/>
      </c>
      <c r="B1938" s="21"/>
      <c r="C1938" s="22" t="str">
        <f>IF(B1938="","",COUNTIF(INDEX($B:$B,5):B1938,B1938))</f>
        <v/>
      </c>
      <c r="D1938" s="21"/>
      <c r="E1938" s="13" t="str">
        <f t="shared" si="181"/>
        <v/>
      </c>
      <c r="F1938" s="22" t="str">
        <f t="shared" si="182"/>
        <v/>
      </c>
      <c r="G1938" s="14"/>
      <c r="H1938" s="15" t="str">
        <f t="shared" si="183"/>
        <v/>
      </c>
      <c r="I1938" s="23" t="str">
        <f t="shared" si="184"/>
        <v/>
      </c>
      <c r="J1938" s="13" t="str">
        <f t="shared" si="185"/>
        <v/>
      </c>
      <c r="K1938" s="24" t="str">
        <f>IF(B1938="","",TRIM(IF(COUNTIF('Registru borderouri'!$B$5:$B$504,B1938)=0,"Borderou inexistent în registru. ","")&amp;IF(AND(D1938&lt;&gt;"",E1938=""),"Cod necunoscut. ","")&amp;IF(N(G1938)&lt;=0,"Lipsește cantitatea. ","")&amp;IF(AND(J1938&lt;&gt;"",COUNTIF('Registru borderouri'!$B$5:$B$504,B1938)&gt;0),IF(J1938&lt;&gt;INDEX('Registru borderouri'!$H$5:$H$504,MATCH(B1938,'Registru borderouri'!$B$5:$B$504,0)),"Produs de alt tip decât borderoul. ",""),"")))</f>
        <v/>
      </c>
    </row>
    <row r="1939" spans="1:11" x14ac:dyDescent="0.2">
      <c r="A1939" s="1" t="str">
        <f t="shared" si="180"/>
        <v/>
      </c>
      <c r="B1939" s="21"/>
      <c r="C1939" s="22" t="str">
        <f>IF(B1939="","",COUNTIF(INDEX($B:$B,5):B1939,B1939))</f>
        <v/>
      </c>
      <c r="D1939" s="21"/>
      <c r="E1939" s="13" t="str">
        <f t="shared" si="181"/>
        <v/>
      </c>
      <c r="F1939" s="22" t="str">
        <f t="shared" si="182"/>
        <v/>
      </c>
      <c r="G1939" s="14"/>
      <c r="H1939" s="15" t="str">
        <f t="shared" si="183"/>
        <v/>
      </c>
      <c r="I1939" s="23" t="str">
        <f t="shared" si="184"/>
        <v/>
      </c>
      <c r="J1939" s="13" t="str">
        <f t="shared" si="185"/>
        <v/>
      </c>
      <c r="K1939" s="24" t="str">
        <f>IF(B1939="","",TRIM(IF(COUNTIF('Registru borderouri'!$B$5:$B$504,B1939)=0,"Borderou inexistent în registru. ","")&amp;IF(AND(D1939&lt;&gt;"",E1939=""),"Cod necunoscut. ","")&amp;IF(N(G1939)&lt;=0,"Lipsește cantitatea. ","")&amp;IF(AND(J1939&lt;&gt;"",COUNTIF('Registru borderouri'!$B$5:$B$504,B1939)&gt;0),IF(J1939&lt;&gt;INDEX('Registru borderouri'!$H$5:$H$504,MATCH(B1939,'Registru borderouri'!$B$5:$B$504,0)),"Produs de alt tip decât borderoul. ",""),"")))</f>
        <v/>
      </c>
    </row>
    <row r="1940" spans="1:11" x14ac:dyDescent="0.2">
      <c r="A1940" s="1" t="str">
        <f t="shared" si="180"/>
        <v/>
      </c>
      <c r="B1940" s="21"/>
      <c r="C1940" s="22" t="str">
        <f>IF(B1940="","",COUNTIF(INDEX($B:$B,5):B1940,B1940))</f>
        <v/>
      </c>
      <c r="D1940" s="21"/>
      <c r="E1940" s="13" t="str">
        <f t="shared" si="181"/>
        <v/>
      </c>
      <c r="F1940" s="22" t="str">
        <f t="shared" si="182"/>
        <v/>
      </c>
      <c r="G1940" s="14"/>
      <c r="H1940" s="15" t="str">
        <f t="shared" si="183"/>
        <v/>
      </c>
      <c r="I1940" s="23" t="str">
        <f t="shared" si="184"/>
        <v/>
      </c>
      <c r="J1940" s="13" t="str">
        <f t="shared" si="185"/>
        <v/>
      </c>
      <c r="K1940" s="24" t="str">
        <f>IF(B1940="","",TRIM(IF(COUNTIF('Registru borderouri'!$B$5:$B$504,B1940)=0,"Borderou inexistent în registru. ","")&amp;IF(AND(D1940&lt;&gt;"",E1940=""),"Cod necunoscut. ","")&amp;IF(N(G1940)&lt;=0,"Lipsește cantitatea. ","")&amp;IF(AND(J1940&lt;&gt;"",COUNTIF('Registru borderouri'!$B$5:$B$504,B1940)&gt;0),IF(J1940&lt;&gt;INDEX('Registru borderouri'!$H$5:$H$504,MATCH(B1940,'Registru borderouri'!$B$5:$B$504,0)),"Produs de alt tip decât borderoul. ",""),"")))</f>
        <v/>
      </c>
    </row>
    <row r="1941" spans="1:11" x14ac:dyDescent="0.2">
      <c r="A1941" s="1" t="str">
        <f t="shared" si="180"/>
        <v/>
      </c>
      <c r="B1941" s="21"/>
      <c r="C1941" s="22" t="str">
        <f>IF(B1941="","",COUNTIF(INDEX($B:$B,5):B1941,B1941))</f>
        <v/>
      </c>
      <c r="D1941" s="21"/>
      <c r="E1941" s="13" t="str">
        <f t="shared" si="181"/>
        <v/>
      </c>
      <c r="F1941" s="22" t="str">
        <f t="shared" si="182"/>
        <v/>
      </c>
      <c r="G1941" s="14"/>
      <c r="H1941" s="15" t="str">
        <f t="shared" si="183"/>
        <v/>
      </c>
      <c r="I1941" s="23" t="str">
        <f t="shared" si="184"/>
        <v/>
      </c>
      <c r="J1941" s="13" t="str">
        <f t="shared" si="185"/>
        <v/>
      </c>
      <c r="K1941" s="24" t="str">
        <f>IF(B1941="","",TRIM(IF(COUNTIF('Registru borderouri'!$B$5:$B$504,B1941)=0,"Borderou inexistent în registru. ","")&amp;IF(AND(D1941&lt;&gt;"",E1941=""),"Cod necunoscut. ","")&amp;IF(N(G1941)&lt;=0,"Lipsește cantitatea. ","")&amp;IF(AND(J1941&lt;&gt;"",COUNTIF('Registru borderouri'!$B$5:$B$504,B1941)&gt;0),IF(J1941&lt;&gt;INDEX('Registru borderouri'!$H$5:$H$504,MATCH(B1941,'Registru borderouri'!$B$5:$B$504,0)),"Produs de alt tip decât borderoul. ",""),"")))</f>
        <v/>
      </c>
    </row>
    <row r="1942" spans="1:11" x14ac:dyDescent="0.2">
      <c r="A1942" s="1" t="str">
        <f t="shared" si="180"/>
        <v/>
      </c>
      <c r="B1942" s="21"/>
      <c r="C1942" s="22" t="str">
        <f>IF(B1942="","",COUNTIF(INDEX($B:$B,5):B1942,B1942))</f>
        <v/>
      </c>
      <c r="D1942" s="21"/>
      <c r="E1942" s="13" t="str">
        <f t="shared" si="181"/>
        <v/>
      </c>
      <c r="F1942" s="22" t="str">
        <f t="shared" si="182"/>
        <v/>
      </c>
      <c r="G1942" s="14"/>
      <c r="H1942" s="15" t="str">
        <f t="shared" si="183"/>
        <v/>
      </c>
      <c r="I1942" s="23" t="str">
        <f t="shared" si="184"/>
        <v/>
      </c>
      <c r="J1942" s="13" t="str">
        <f t="shared" si="185"/>
        <v/>
      </c>
      <c r="K1942" s="24" t="str">
        <f>IF(B1942="","",TRIM(IF(COUNTIF('Registru borderouri'!$B$5:$B$504,B1942)=0,"Borderou inexistent în registru. ","")&amp;IF(AND(D1942&lt;&gt;"",E1942=""),"Cod necunoscut. ","")&amp;IF(N(G1942)&lt;=0,"Lipsește cantitatea. ","")&amp;IF(AND(J1942&lt;&gt;"",COUNTIF('Registru borderouri'!$B$5:$B$504,B1942)&gt;0),IF(J1942&lt;&gt;INDEX('Registru borderouri'!$H$5:$H$504,MATCH(B1942,'Registru borderouri'!$B$5:$B$504,0)),"Produs de alt tip decât borderoul. ",""),"")))</f>
        <v/>
      </c>
    </row>
    <row r="1943" spans="1:11" x14ac:dyDescent="0.2">
      <c r="A1943" s="1" t="str">
        <f t="shared" si="180"/>
        <v/>
      </c>
      <c r="B1943" s="21"/>
      <c r="C1943" s="22" t="str">
        <f>IF(B1943="","",COUNTIF(INDEX($B:$B,5):B1943,B1943))</f>
        <v/>
      </c>
      <c r="D1943" s="21"/>
      <c r="E1943" s="13" t="str">
        <f t="shared" si="181"/>
        <v/>
      </c>
      <c r="F1943" s="22" t="str">
        <f t="shared" si="182"/>
        <v/>
      </c>
      <c r="G1943" s="14"/>
      <c r="H1943" s="15" t="str">
        <f t="shared" si="183"/>
        <v/>
      </c>
      <c r="I1943" s="23" t="str">
        <f t="shared" si="184"/>
        <v/>
      </c>
      <c r="J1943" s="13" t="str">
        <f t="shared" si="185"/>
        <v/>
      </c>
      <c r="K1943" s="24" t="str">
        <f>IF(B1943="","",TRIM(IF(COUNTIF('Registru borderouri'!$B$5:$B$504,B1943)=0,"Borderou inexistent în registru. ","")&amp;IF(AND(D1943&lt;&gt;"",E1943=""),"Cod necunoscut. ","")&amp;IF(N(G1943)&lt;=0,"Lipsește cantitatea. ","")&amp;IF(AND(J1943&lt;&gt;"",COUNTIF('Registru borderouri'!$B$5:$B$504,B1943)&gt;0),IF(J1943&lt;&gt;INDEX('Registru borderouri'!$H$5:$H$504,MATCH(B1943,'Registru borderouri'!$B$5:$B$504,0)),"Produs de alt tip decât borderoul. ",""),"")))</f>
        <v/>
      </c>
    </row>
    <row r="1944" spans="1:11" x14ac:dyDescent="0.2">
      <c r="A1944" s="1" t="str">
        <f t="shared" si="180"/>
        <v/>
      </c>
      <c r="B1944" s="21"/>
      <c r="C1944" s="22" t="str">
        <f>IF(B1944="","",COUNTIF(INDEX($B:$B,5):B1944,B1944))</f>
        <v/>
      </c>
      <c r="D1944" s="21"/>
      <c r="E1944" s="13" t="str">
        <f t="shared" si="181"/>
        <v/>
      </c>
      <c r="F1944" s="22" t="str">
        <f t="shared" si="182"/>
        <v/>
      </c>
      <c r="G1944" s="14"/>
      <c r="H1944" s="15" t="str">
        <f t="shared" si="183"/>
        <v/>
      </c>
      <c r="I1944" s="23" t="str">
        <f t="shared" si="184"/>
        <v/>
      </c>
      <c r="J1944" s="13" t="str">
        <f t="shared" si="185"/>
        <v/>
      </c>
      <c r="K1944" s="24" t="str">
        <f>IF(B1944="","",TRIM(IF(COUNTIF('Registru borderouri'!$B$5:$B$504,B1944)=0,"Borderou inexistent în registru. ","")&amp;IF(AND(D1944&lt;&gt;"",E1944=""),"Cod necunoscut. ","")&amp;IF(N(G1944)&lt;=0,"Lipsește cantitatea. ","")&amp;IF(AND(J1944&lt;&gt;"",COUNTIF('Registru borderouri'!$B$5:$B$504,B1944)&gt;0),IF(J1944&lt;&gt;INDEX('Registru borderouri'!$H$5:$H$504,MATCH(B1944,'Registru borderouri'!$B$5:$B$504,0)),"Produs de alt tip decât borderoul. ",""),"")))</f>
        <v/>
      </c>
    </row>
    <row r="1945" spans="1:11" x14ac:dyDescent="0.2">
      <c r="A1945" s="1" t="str">
        <f t="shared" si="180"/>
        <v/>
      </c>
      <c r="B1945" s="21"/>
      <c r="C1945" s="22" t="str">
        <f>IF(B1945="","",COUNTIF(INDEX($B:$B,5):B1945,B1945))</f>
        <v/>
      </c>
      <c r="D1945" s="21"/>
      <c r="E1945" s="13" t="str">
        <f t="shared" si="181"/>
        <v/>
      </c>
      <c r="F1945" s="22" t="str">
        <f t="shared" si="182"/>
        <v/>
      </c>
      <c r="G1945" s="14"/>
      <c r="H1945" s="15" t="str">
        <f t="shared" si="183"/>
        <v/>
      </c>
      <c r="I1945" s="23" t="str">
        <f t="shared" si="184"/>
        <v/>
      </c>
      <c r="J1945" s="13" t="str">
        <f t="shared" si="185"/>
        <v/>
      </c>
      <c r="K1945" s="24" t="str">
        <f>IF(B1945="","",TRIM(IF(COUNTIF('Registru borderouri'!$B$5:$B$504,B1945)=0,"Borderou inexistent în registru. ","")&amp;IF(AND(D1945&lt;&gt;"",E1945=""),"Cod necunoscut. ","")&amp;IF(N(G1945)&lt;=0,"Lipsește cantitatea. ","")&amp;IF(AND(J1945&lt;&gt;"",COUNTIF('Registru borderouri'!$B$5:$B$504,B1945)&gt;0),IF(J1945&lt;&gt;INDEX('Registru borderouri'!$H$5:$H$504,MATCH(B1945,'Registru borderouri'!$B$5:$B$504,0)),"Produs de alt tip decât borderoul. ",""),"")))</f>
        <v/>
      </c>
    </row>
    <row r="1946" spans="1:11" x14ac:dyDescent="0.2">
      <c r="A1946" s="1" t="str">
        <f t="shared" si="180"/>
        <v/>
      </c>
      <c r="B1946" s="21"/>
      <c r="C1946" s="22" t="str">
        <f>IF(B1946="","",COUNTIF(INDEX($B:$B,5):B1946,B1946))</f>
        <v/>
      </c>
      <c r="D1946" s="21"/>
      <c r="E1946" s="13" t="str">
        <f t="shared" si="181"/>
        <v/>
      </c>
      <c r="F1946" s="22" t="str">
        <f t="shared" si="182"/>
        <v/>
      </c>
      <c r="G1946" s="14"/>
      <c r="H1946" s="15" t="str">
        <f t="shared" si="183"/>
        <v/>
      </c>
      <c r="I1946" s="23" t="str">
        <f t="shared" si="184"/>
        <v/>
      </c>
      <c r="J1946" s="13" t="str">
        <f t="shared" si="185"/>
        <v/>
      </c>
      <c r="K1946" s="24" t="str">
        <f>IF(B1946="","",TRIM(IF(COUNTIF('Registru borderouri'!$B$5:$B$504,B1946)=0,"Borderou inexistent în registru. ","")&amp;IF(AND(D1946&lt;&gt;"",E1946=""),"Cod necunoscut. ","")&amp;IF(N(G1946)&lt;=0,"Lipsește cantitatea. ","")&amp;IF(AND(J1946&lt;&gt;"",COUNTIF('Registru borderouri'!$B$5:$B$504,B1946)&gt;0),IF(J1946&lt;&gt;INDEX('Registru borderouri'!$H$5:$H$504,MATCH(B1946,'Registru borderouri'!$B$5:$B$504,0)),"Produs de alt tip decât borderoul. ",""),"")))</f>
        <v/>
      </c>
    </row>
    <row r="1947" spans="1:11" x14ac:dyDescent="0.2">
      <c r="A1947" s="1" t="str">
        <f t="shared" si="180"/>
        <v/>
      </c>
      <c r="B1947" s="21"/>
      <c r="C1947" s="22" t="str">
        <f>IF(B1947="","",COUNTIF(INDEX($B:$B,5):B1947,B1947))</f>
        <v/>
      </c>
      <c r="D1947" s="21"/>
      <c r="E1947" s="13" t="str">
        <f t="shared" si="181"/>
        <v/>
      </c>
      <c r="F1947" s="22" t="str">
        <f t="shared" si="182"/>
        <v/>
      </c>
      <c r="G1947" s="14"/>
      <c r="H1947" s="15" t="str">
        <f t="shared" si="183"/>
        <v/>
      </c>
      <c r="I1947" s="23" t="str">
        <f t="shared" si="184"/>
        <v/>
      </c>
      <c r="J1947" s="13" t="str">
        <f t="shared" si="185"/>
        <v/>
      </c>
      <c r="K1947" s="24" t="str">
        <f>IF(B1947="","",TRIM(IF(COUNTIF('Registru borderouri'!$B$5:$B$504,B1947)=0,"Borderou inexistent în registru. ","")&amp;IF(AND(D1947&lt;&gt;"",E1947=""),"Cod necunoscut. ","")&amp;IF(N(G1947)&lt;=0,"Lipsește cantitatea. ","")&amp;IF(AND(J1947&lt;&gt;"",COUNTIF('Registru borderouri'!$B$5:$B$504,B1947)&gt;0),IF(J1947&lt;&gt;INDEX('Registru borderouri'!$H$5:$H$504,MATCH(B1947,'Registru borderouri'!$B$5:$B$504,0)),"Produs de alt tip decât borderoul. ",""),"")))</f>
        <v/>
      </c>
    </row>
    <row r="1948" spans="1:11" x14ac:dyDescent="0.2">
      <c r="A1948" s="1" t="str">
        <f t="shared" si="180"/>
        <v/>
      </c>
      <c r="B1948" s="21"/>
      <c r="C1948" s="22" t="str">
        <f>IF(B1948="","",COUNTIF(INDEX($B:$B,5):B1948,B1948))</f>
        <v/>
      </c>
      <c r="D1948" s="21"/>
      <c r="E1948" s="13" t="str">
        <f t="shared" si="181"/>
        <v/>
      </c>
      <c r="F1948" s="22" t="str">
        <f t="shared" si="182"/>
        <v/>
      </c>
      <c r="G1948" s="14"/>
      <c r="H1948" s="15" t="str">
        <f t="shared" si="183"/>
        <v/>
      </c>
      <c r="I1948" s="23" t="str">
        <f t="shared" si="184"/>
        <v/>
      </c>
      <c r="J1948" s="13" t="str">
        <f t="shared" si="185"/>
        <v/>
      </c>
      <c r="K1948" s="24" t="str">
        <f>IF(B1948="","",TRIM(IF(COUNTIF('Registru borderouri'!$B$5:$B$504,B1948)=0,"Borderou inexistent în registru. ","")&amp;IF(AND(D1948&lt;&gt;"",E1948=""),"Cod necunoscut. ","")&amp;IF(N(G1948)&lt;=0,"Lipsește cantitatea. ","")&amp;IF(AND(J1948&lt;&gt;"",COUNTIF('Registru borderouri'!$B$5:$B$504,B1948)&gt;0),IF(J1948&lt;&gt;INDEX('Registru borderouri'!$H$5:$H$504,MATCH(B1948,'Registru borderouri'!$B$5:$B$504,0)),"Produs de alt tip decât borderoul. ",""),"")))</f>
        <v/>
      </c>
    </row>
    <row r="1949" spans="1:11" x14ac:dyDescent="0.2">
      <c r="A1949" s="1" t="str">
        <f t="shared" si="180"/>
        <v/>
      </c>
      <c r="B1949" s="21"/>
      <c r="C1949" s="22" t="str">
        <f>IF(B1949="","",COUNTIF(INDEX($B:$B,5):B1949,B1949))</f>
        <v/>
      </c>
      <c r="D1949" s="21"/>
      <c r="E1949" s="13" t="str">
        <f t="shared" si="181"/>
        <v/>
      </c>
      <c r="F1949" s="22" t="str">
        <f t="shared" si="182"/>
        <v/>
      </c>
      <c r="G1949" s="14"/>
      <c r="H1949" s="15" t="str">
        <f t="shared" si="183"/>
        <v/>
      </c>
      <c r="I1949" s="23" t="str">
        <f t="shared" si="184"/>
        <v/>
      </c>
      <c r="J1949" s="13" t="str">
        <f t="shared" si="185"/>
        <v/>
      </c>
      <c r="K1949" s="24" t="str">
        <f>IF(B1949="","",TRIM(IF(COUNTIF('Registru borderouri'!$B$5:$B$504,B1949)=0,"Borderou inexistent în registru. ","")&amp;IF(AND(D1949&lt;&gt;"",E1949=""),"Cod necunoscut. ","")&amp;IF(N(G1949)&lt;=0,"Lipsește cantitatea. ","")&amp;IF(AND(J1949&lt;&gt;"",COUNTIF('Registru borderouri'!$B$5:$B$504,B1949)&gt;0),IF(J1949&lt;&gt;INDEX('Registru borderouri'!$H$5:$H$504,MATCH(B1949,'Registru borderouri'!$B$5:$B$504,0)),"Produs de alt tip decât borderoul. ",""),"")))</f>
        <v/>
      </c>
    </row>
    <row r="1950" spans="1:11" x14ac:dyDescent="0.2">
      <c r="A1950" s="1" t="str">
        <f t="shared" si="180"/>
        <v/>
      </c>
      <c r="B1950" s="21"/>
      <c r="C1950" s="22" t="str">
        <f>IF(B1950="","",COUNTIF(INDEX($B:$B,5):B1950,B1950))</f>
        <v/>
      </c>
      <c r="D1950" s="21"/>
      <c r="E1950" s="13" t="str">
        <f t="shared" si="181"/>
        <v/>
      </c>
      <c r="F1950" s="22" t="str">
        <f t="shared" si="182"/>
        <v/>
      </c>
      <c r="G1950" s="14"/>
      <c r="H1950" s="15" t="str">
        <f t="shared" si="183"/>
        <v/>
      </c>
      <c r="I1950" s="23" t="str">
        <f t="shared" si="184"/>
        <v/>
      </c>
      <c r="J1950" s="13" t="str">
        <f t="shared" si="185"/>
        <v/>
      </c>
      <c r="K1950" s="24" t="str">
        <f>IF(B1950="","",TRIM(IF(COUNTIF('Registru borderouri'!$B$5:$B$504,B1950)=0,"Borderou inexistent în registru. ","")&amp;IF(AND(D1950&lt;&gt;"",E1950=""),"Cod necunoscut. ","")&amp;IF(N(G1950)&lt;=0,"Lipsește cantitatea. ","")&amp;IF(AND(J1950&lt;&gt;"",COUNTIF('Registru borderouri'!$B$5:$B$504,B1950)&gt;0),IF(J1950&lt;&gt;INDEX('Registru borderouri'!$H$5:$H$504,MATCH(B1950,'Registru borderouri'!$B$5:$B$504,0)),"Produs de alt tip decât borderoul. ",""),"")))</f>
        <v/>
      </c>
    </row>
    <row r="1951" spans="1:11" x14ac:dyDescent="0.2">
      <c r="A1951" s="1" t="str">
        <f t="shared" si="180"/>
        <v/>
      </c>
      <c r="B1951" s="21"/>
      <c r="C1951" s="22" t="str">
        <f>IF(B1951="","",COUNTIF(INDEX($B:$B,5):B1951,B1951))</f>
        <v/>
      </c>
      <c r="D1951" s="21"/>
      <c r="E1951" s="13" t="str">
        <f t="shared" si="181"/>
        <v/>
      </c>
      <c r="F1951" s="22" t="str">
        <f t="shared" si="182"/>
        <v/>
      </c>
      <c r="G1951" s="14"/>
      <c r="H1951" s="15" t="str">
        <f t="shared" si="183"/>
        <v/>
      </c>
      <c r="I1951" s="23" t="str">
        <f t="shared" si="184"/>
        <v/>
      </c>
      <c r="J1951" s="13" t="str">
        <f t="shared" si="185"/>
        <v/>
      </c>
      <c r="K1951" s="24" t="str">
        <f>IF(B1951="","",TRIM(IF(COUNTIF('Registru borderouri'!$B$5:$B$504,B1951)=0,"Borderou inexistent în registru. ","")&amp;IF(AND(D1951&lt;&gt;"",E1951=""),"Cod necunoscut. ","")&amp;IF(N(G1951)&lt;=0,"Lipsește cantitatea. ","")&amp;IF(AND(J1951&lt;&gt;"",COUNTIF('Registru borderouri'!$B$5:$B$504,B1951)&gt;0),IF(J1951&lt;&gt;INDEX('Registru borderouri'!$H$5:$H$504,MATCH(B1951,'Registru borderouri'!$B$5:$B$504,0)),"Produs de alt tip decât borderoul. ",""),"")))</f>
        <v/>
      </c>
    </row>
    <row r="1952" spans="1:11" x14ac:dyDescent="0.2">
      <c r="A1952" s="1" t="str">
        <f t="shared" si="180"/>
        <v/>
      </c>
      <c r="B1952" s="21"/>
      <c r="C1952" s="22" t="str">
        <f>IF(B1952="","",COUNTIF(INDEX($B:$B,5):B1952,B1952))</f>
        <v/>
      </c>
      <c r="D1952" s="21"/>
      <c r="E1952" s="13" t="str">
        <f t="shared" si="181"/>
        <v/>
      </c>
      <c r="F1952" s="22" t="str">
        <f t="shared" si="182"/>
        <v/>
      </c>
      <c r="G1952" s="14"/>
      <c r="H1952" s="15" t="str">
        <f t="shared" si="183"/>
        <v/>
      </c>
      <c r="I1952" s="23" t="str">
        <f t="shared" si="184"/>
        <v/>
      </c>
      <c r="J1952" s="13" t="str">
        <f t="shared" si="185"/>
        <v/>
      </c>
      <c r="K1952" s="24" t="str">
        <f>IF(B1952="","",TRIM(IF(COUNTIF('Registru borderouri'!$B$5:$B$504,B1952)=0,"Borderou inexistent în registru. ","")&amp;IF(AND(D1952&lt;&gt;"",E1952=""),"Cod necunoscut. ","")&amp;IF(N(G1952)&lt;=0,"Lipsește cantitatea. ","")&amp;IF(AND(J1952&lt;&gt;"",COUNTIF('Registru borderouri'!$B$5:$B$504,B1952)&gt;0),IF(J1952&lt;&gt;INDEX('Registru borderouri'!$H$5:$H$504,MATCH(B1952,'Registru borderouri'!$B$5:$B$504,0)),"Produs de alt tip decât borderoul. ",""),"")))</f>
        <v/>
      </c>
    </row>
    <row r="1953" spans="1:11" x14ac:dyDescent="0.2">
      <c r="A1953" s="1" t="str">
        <f t="shared" si="180"/>
        <v/>
      </c>
      <c r="B1953" s="21"/>
      <c r="C1953" s="22" t="str">
        <f>IF(B1953="","",COUNTIF(INDEX($B:$B,5):B1953,B1953))</f>
        <v/>
      </c>
      <c r="D1953" s="21"/>
      <c r="E1953" s="13" t="str">
        <f t="shared" si="181"/>
        <v/>
      </c>
      <c r="F1953" s="22" t="str">
        <f t="shared" si="182"/>
        <v/>
      </c>
      <c r="G1953" s="14"/>
      <c r="H1953" s="15" t="str">
        <f t="shared" si="183"/>
        <v/>
      </c>
      <c r="I1953" s="23" t="str">
        <f t="shared" si="184"/>
        <v/>
      </c>
      <c r="J1953" s="13" t="str">
        <f t="shared" si="185"/>
        <v/>
      </c>
      <c r="K1953" s="24" t="str">
        <f>IF(B1953="","",TRIM(IF(COUNTIF('Registru borderouri'!$B$5:$B$504,B1953)=0,"Borderou inexistent în registru. ","")&amp;IF(AND(D1953&lt;&gt;"",E1953=""),"Cod necunoscut. ","")&amp;IF(N(G1953)&lt;=0,"Lipsește cantitatea. ","")&amp;IF(AND(J1953&lt;&gt;"",COUNTIF('Registru borderouri'!$B$5:$B$504,B1953)&gt;0),IF(J1953&lt;&gt;INDEX('Registru borderouri'!$H$5:$H$504,MATCH(B1953,'Registru borderouri'!$B$5:$B$504,0)),"Produs de alt tip decât borderoul. ",""),"")))</f>
        <v/>
      </c>
    </row>
    <row r="1954" spans="1:11" x14ac:dyDescent="0.2">
      <c r="A1954" s="1" t="str">
        <f t="shared" si="180"/>
        <v/>
      </c>
      <c r="B1954" s="21"/>
      <c r="C1954" s="22" t="str">
        <f>IF(B1954="","",COUNTIF(INDEX($B:$B,5):B1954,B1954))</f>
        <v/>
      </c>
      <c r="D1954" s="21"/>
      <c r="E1954" s="13" t="str">
        <f t="shared" si="181"/>
        <v/>
      </c>
      <c r="F1954" s="22" t="str">
        <f t="shared" si="182"/>
        <v/>
      </c>
      <c r="G1954" s="14"/>
      <c r="H1954" s="15" t="str">
        <f t="shared" si="183"/>
        <v/>
      </c>
      <c r="I1954" s="23" t="str">
        <f t="shared" si="184"/>
        <v/>
      </c>
      <c r="J1954" s="13" t="str">
        <f t="shared" si="185"/>
        <v/>
      </c>
      <c r="K1954" s="24" t="str">
        <f>IF(B1954="","",TRIM(IF(COUNTIF('Registru borderouri'!$B$5:$B$504,B1954)=0,"Borderou inexistent în registru. ","")&amp;IF(AND(D1954&lt;&gt;"",E1954=""),"Cod necunoscut. ","")&amp;IF(N(G1954)&lt;=0,"Lipsește cantitatea. ","")&amp;IF(AND(J1954&lt;&gt;"",COUNTIF('Registru borderouri'!$B$5:$B$504,B1954)&gt;0),IF(J1954&lt;&gt;INDEX('Registru borderouri'!$H$5:$H$504,MATCH(B1954,'Registru borderouri'!$B$5:$B$504,0)),"Produs de alt tip decât borderoul. ",""),"")))</f>
        <v/>
      </c>
    </row>
    <row r="1955" spans="1:11" x14ac:dyDescent="0.2">
      <c r="A1955" s="1" t="str">
        <f t="shared" si="180"/>
        <v/>
      </c>
      <c r="B1955" s="21"/>
      <c r="C1955" s="22" t="str">
        <f>IF(B1955="","",COUNTIF(INDEX($B:$B,5):B1955,B1955))</f>
        <v/>
      </c>
      <c r="D1955" s="21"/>
      <c r="E1955" s="13" t="str">
        <f t="shared" si="181"/>
        <v/>
      </c>
      <c r="F1955" s="22" t="str">
        <f t="shared" si="182"/>
        <v/>
      </c>
      <c r="G1955" s="14"/>
      <c r="H1955" s="15" t="str">
        <f t="shared" si="183"/>
        <v/>
      </c>
      <c r="I1955" s="23" t="str">
        <f t="shared" si="184"/>
        <v/>
      </c>
      <c r="J1955" s="13" t="str">
        <f t="shared" si="185"/>
        <v/>
      </c>
      <c r="K1955" s="24" t="str">
        <f>IF(B1955="","",TRIM(IF(COUNTIF('Registru borderouri'!$B$5:$B$504,B1955)=0,"Borderou inexistent în registru. ","")&amp;IF(AND(D1955&lt;&gt;"",E1955=""),"Cod necunoscut. ","")&amp;IF(N(G1955)&lt;=0,"Lipsește cantitatea. ","")&amp;IF(AND(J1955&lt;&gt;"",COUNTIF('Registru borderouri'!$B$5:$B$504,B1955)&gt;0),IF(J1955&lt;&gt;INDEX('Registru borderouri'!$H$5:$H$504,MATCH(B1955,'Registru borderouri'!$B$5:$B$504,0)),"Produs de alt tip decât borderoul. ",""),"")))</f>
        <v/>
      </c>
    </row>
    <row r="1956" spans="1:11" x14ac:dyDescent="0.2">
      <c r="A1956" s="1" t="str">
        <f t="shared" si="180"/>
        <v/>
      </c>
      <c r="B1956" s="21"/>
      <c r="C1956" s="22" t="str">
        <f>IF(B1956="","",COUNTIF(INDEX($B:$B,5):B1956,B1956))</f>
        <v/>
      </c>
      <c r="D1956" s="21"/>
      <c r="E1956" s="13" t="str">
        <f t="shared" si="181"/>
        <v/>
      </c>
      <c r="F1956" s="22" t="str">
        <f t="shared" si="182"/>
        <v/>
      </c>
      <c r="G1956" s="14"/>
      <c r="H1956" s="15" t="str">
        <f t="shared" si="183"/>
        <v/>
      </c>
      <c r="I1956" s="23" t="str">
        <f t="shared" si="184"/>
        <v/>
      </c>
      <c r="J1956" s="13" t="str">
        <f t="shared" si="185"/>
        <v/>
      </c>
      <c r="K1956" s="24" t="str">
        <f>IF(B1956="","",TRIM(IF(COUNTIF('Registru borderouri'!$B$5:$B$504,B1956)=0,"Borderou inexistent în registru. ","")&amp;IF(AND(D1956&lt;&gt;"",E1956=""),"Cod necunoscut. ","")&amp;IF(N(G1956)&lt;=0,"Lipsește cantitatea. ","")&amp;IF(AND(J1956&lt;&gt;"",COUNTIF('Registru borderouri'!$B$5:$B$504,B1956)&gt;0),IF(J1956&lt;&gt;INDEX('Registru borderouri'!$H$5:$H$504,MATCH(B1956,'Registru borderouri'!$B$5:$B$504,0)),"Produs de alt tip decât borderoul. ",""),"")))</f>
        <v/>
      </c>
    </row>
    <row r="1957" spans="1:11" x14ac:dyDescent="0.2">
      <c r="A1957" s="1" t="str">
        <f t="shared" si="180"/>
        <v/>
      </c>
      <c r="B1957" s="21"/>
      <c r="C1957" s="22" t="str">
        <f>IF(B1957="","",COUNTIF(INDEX($B:$B,5):B1957,B1957))</f>
        <v/>
      </c>
      <c r="D1957" s="21"/>
      <c r="E1957" s="13" t="str">
        <f t="shared" si="181"/>
        <v/>
      </c>
      <c r="F1957" s="22" t="str">
        <f t="shared" si="182"/>
        <v/>
      </c>
      <c r="G1957" s="14"/>
      <c r="H1957" s="15" t="str">
        <f t="shared" si="183"/>
        <v/>
      </c>
      <c r="I1957" s="23" t="str">
        <f t="shared" si="184"/>
        <v/>
      </c>
      <c r="J1957" s="13" t="str">
        <f t="shared" si="185"/>
        <v/>
      </c>
      <c r="K1957" s="24" t="str">
        <f>IF(B1957="","",TRIM(IF(COUNTIF('Registru borderouri'!$B$5:$B$504,B1957)=0,"Borderou inexistent în registru. ","")&amp;IF(AND(D1957&lt;&gt;"",E1957=""),"Cod necunoscut. ","")&amp;IF(N(G1957)&lt;=0,"Lipsește cantitatea. ","")&amp;IF(AND(J1957&lt;&gt;"",COUNTIF('Registru borderouri'!$B$5:$B$504,B1957)&gt;0),IF(J1957&lt;&gt;INDEX('Registru borderouri'!$H$5:$H$504,MATCH(B1957,'Registru borderouri'!$B$5:$B$504,0)),"Produs de alt tip decât borderoul. ",""),"")))</f>
        <v/>
      </c>
    </row>
    <row r="1958" spans="1:11" x14ac:dyDescent="0.2">
      <c r="A1958" s="1" t="str">
        <f t="shared" si="180"/>
        <v/>
      </c>
      <c r="B1958" s="21"/>
      <c r="C1958" s="22" t="str">
        <f>IF(B1958="","",COUNTIF(INDEX($B:$B,5):B1958,B1958))</f>
        <v/>
      </c>
      <c r="D1958" s="21"/>
      <c r="E1958" s="13" t="str">
        <f t="shared" si="181"/>
        <v/>
      </c>
      <c r="F1958" s="22" t="str">
        <f t="shared" si="182"/>
        <v/>
      </c>
      <c r="G1958" s="14"/>
      <c r="H1958" s="15" t="str">
        <f t="shared" si="183"/>
        <v/>
      </c>
      <c r="I1958" s="23" t="str">
        <f t="shared" si="184"/>
        <v/>
      </c>
      <c r="J1958" s="13" t="str">
        <f t="shared" si="185"/>
        <v/>
      </c>
      <c r="K1958" s="24" t="str">
        <f>IF(B1958="","",TRIM(IF(COUNTIF('Registru borderouri'!$B$5:$B$504,B1958)=0,"Borderou inexistent în registru. ","")&amp;IF(AND(D1958&lt;&gt;"",E1958=""),"Cod necunoscut. ","")&amp;IF(N(G1958)&lt;=0,"Lipsește cantitatea. ","")&amp;IF(AND(J1958&lt;&gt;"",COUNTIF('Registru borderouri'!$B$5:$B$504,B1958)&gt;0),IF(J1958&lt;&gt;INDEX('Registru borderouri'!$H$5:$H$504,MATCH(B1958,'Registru borderouri'!$B$5:$B$504,0)),"Produs de alt tip decât borderoul. ",""),"")))</f>
        <v/>
      </c>
    </row>
    <row r="1959" spans="1:11" x14ac:dyDescent="0.2">
      <c r="A1959" s="1" t="str">
        <f t="shared" si="180"/>
        <v/>
      </c>
      <c r="B1959" s="21"/>
      <c r="C1959" s="22" t="str">
        <f>IF(B1959="","",COUNTIF(INDEX($B:$B,5):B1959,B1959))</f>
        <v/>
      </c>
      <c r="D1959" s="21"/>
      <c r="E1959" s="13" t="str">
        <f t="shared" si="181"/>
        <v/>
      </c>
      <c r="F1959" s="22" t="str">
        <f t="shared" si="182"/>
        <v/>
      </c>
      <c r="G1959" s="14"/>
      <c r="H1959" s="15" t="str">
        <f t="shared" si="183"/>
        <v/>
      </c>
      <c r="I1959" s="23" t="str">
        <f t="shared" si="184"/>
        <v/>
      </c>
      <c r="J1959" s="13" t="str">
        <f t="shared" si="185"/>
        <v/>
      </c>
      <c r="K1959" s="24" t="str">
        <f>IF(B1959="","",TRIM(IF(COUNTIF('Registru borderouri'!$B$5:$B$504,B1959)=0,"Borderou inexistent în registru. ","")&amp;IF(AND(D1959&lt;&gt;"",E1959=""),"Cod necunoscut. ","")&amp;IF(N(G1959)&lt;=0,"Lipsește cantitatea. ","")&amp;IF(AND(J1959&lt;&gt;"",COUNTIF('Registru borderouri'!$B$5:$B$504,B1959)&gt;0),IF(J1959&lt;&gt;INDEX('Registru borderouri'!$H$5:$H$504,MATCH(B1959,'Registru borderouri'!$B$5:$B$504,0)),"Produs de alt tip decât borderoul. ",""),"")))</f>
        <v/>
      </c>
    </row>
    <row r="1960" spans="1:11" x14ac:dyDescent="0.2">
      <c r="A1960" s="1" t="str">
        <f t="shared" si="180"/>
        <v/>
      </c>
      <c r="B1960" s="21"/>
      <c r="C1960" s="22" t="str">
        <f>IF(B1960="","",COUNTIF(INDEX($B:$B,5):B1960,B1960))</f>
        <v/>
      </c>
      <c r="D1960" s="21"/>
      <c r="E1960" s="13" t="str">
        <f t="shared" si="181"/>
        <v/>
      </c>
      <c r="F1960" s="22" t="str">
        <f t="shared" si="182"/>
        <v/>
      </c>
      <c r="G1960" s="14"/>
      <c r="H1960" s="15" t="str">
        <f t="shared" si="183"/>
        <v/>
      </c>
      <c r="I1960" s="23" t="str">
        <f t="shared" si="184"/>
        <v/>
      </c>
      <c r="J1960" s="13" t="str">
        <f t="shared" si="185"/>
        <v/>
      </c>
      <c r="K1960" s="24" t="str">
        <f>IF(B1960="","",TRIM(IF(COUNTIF('Registru borderouri'!$B$5:$B$504,B1960)=0,"Borderou inexistent în registru. ","")&amp;IF(AND(D1960&lt;&gt;"",E1960=""),"Cod necunoscut. ","")&amp;IF(N(G1960)&lt;=0,"Lipsește cantitatea. ","")&amp;IF(AND(J1960&lt;&gt;"",COUNTIF('Registru borderouri'!$B$5:$B$504,B1960)&gt;0),IF(J1960&lt;&gt;INDEX('Registru borderouri'!$H$5:$H$504,MATCH(B1960,'Registru borderouri'!$B$5:$B$504,0)),"Produs de alt tip decât borderoul. ",""),"")))</f>
        <v/>
      </c>
    </row>
    <row r="1961" spans="1:11" x14ac:dyDescent="0.2">
      <c r="A1961" s="1" t="str">
        <f t="shared" si="180"/>
        <v/>
      </c>
      <c r="B1961" s="21"/>
      <c r="C1961" s="22" t="str">
        <f>IF(B1961="","",COUNTIF(INDEX($B:$B,5):B1961,B1961))</f>
        <v/>
      </c>
      <c r="D1961" s="21"/>
      <c r="E1961" s="13" t="str">
        <f t="shared" si="181"/>
        <v/>
      </c>
      <c r="F1961" s="22" t="str">
        <f t="shared" si="182"/>
        <v/>
      </c>
      <c r="G1961" s="14"/>
      <c r="H1961" s="15" t="str">
        <f t="shared" si="183"/>
        <v/>
      </c>
      <c r="I1961" s="23" t="str">
        <f t="shared" si="184"/>
        <v/>
      </c>
      <c r="J1961" s="13" t="str">
        <f t="shared" si="185"/>
        <v/>
      </c>
      <c r="K1961" s="24" t="str">
        <f>IF(B1961="","",TRIM(IF(COUNTIF('Registru borderouri'!$B$5:$B$504,B1961)=0,"Borderou inexistent în registru. ","")&amp;IF(AND(D1961&lt;&gt;"",E1961=""),"Cod necunoscut. ","")&amp;IF(N(G1961)&lt;=0,"Lipsește cantitatea. ","")&amp;IF(AND(J1961&lt;&gt;"",COUNTIF('Registru borderouri'!$B$5:$B$504,B1961)&gt;0),IF(J1961&lt;&gt;INDEX('Registru borderouri'!$H$5:$H$504,MATCH(B1961,'Registru borderouri'!$B$5:$B$504,0)),"Produs de alt tip decât borderoul. ",""),"")))</f>
        <v/>
      </c>
    </row>
    <row r="1962" spans="1:11" x14ac:dyDescent="0.2">
      <c r="A1962" s="1" t="str">
        <f t="shared" si="180"/>
        <v/>
      </c>
      <c r="B1962" s="21"/>
      <c r="C1962" s="22" t="str">
        <f>IF(B1962="","",COUNTIF(INDEX($B:$B,5):B1962,B1962))</f>
        <v/>
      </c>
      <c r="D1962" s="21"/>
      <c r="E1962" s="13" t="str">
        <f t="shared" si="181"/>
        <v/>
      </c>
      <c r="F1962" s="22" t="str">
        <f t="shared" si="182"/>
        <v/>
      </c>
      <c r="G1962" s="14"/>
      <c r="H1962" s="15" t="str">
        <f t="shared" si="183"/>
        <v/>
      </c>
      <c r="I1962" s="23" t="str">
        <f t="shared" si="184"/>
        <v/>
      </c>
      <c r="J1962" s="13" t="str">
        <f t="shared" si="185"/>
        <v/>
      </c>
      <c r="K1962" s="24" t="str">
        <f>IF(B1962="","",TRIM(IF(COUNTIF('Registru borderouri'!$B$5:$B$504,B1962)=0,"Borderou inexistent în registru. ","")&amp;IF(AND(D1962&lt;&gt;"",E1962=""),"Cod necunoscut. ","")&amp;IF(N(G1962)&lt;=0,"Lipsește cantitatea. ","")&amp;IF(AND(J1962&lt;&gt;"",COUNTIF('Registru borderouri'!$B$5:$B$504,B1962)&gt;0),IF(J1962&lt;&gt;INDEX('Registru borderouri'!$H$5:$H$504,MATCH(B1962,'Registru borderouri'!$B$5:$B$504,0)),"Produs de alt tip decât borderoul. ",""),"")))</f>
        <v/>
      </c>
    </row>
    <row r="1963" spans="1:11" x14ac:dyDescent="0.2">
      <c r="A1963" s="1" t="str">
        <f t="shared" si="180"/>
        <v/>
      </c>
      <c r="B1963" s="21"/>
      <c r="C1963" s="22" t="str">
        <f>IF(B1963="","",COUNTIF(INDEX($B:$B,5):B1963,B1963))</f>
        <v/>
      </c>
      <c r="D1963" s="21"/>
      <c r="E1963" s="13" t="str">
        <f t="shared" si="181"/>
        <v/>
      </c>
      <c r="F1963" s="22" t="str">
        <f t="shared" si="182"/>
        <v/>
      </c>
      <c r="G1963" s="14"/>
      <c r="H1963" s="15" t="str">
        <f t="shared" si="183"/>
        <v/>
      </c>
      <c r="I1963" s="23" t="str">
        <f t="shared" si="184"/>
        <v/>
      </c>
      <c r="J1963" s="13" t="str">
        <f t="shared" si="185"/>
        <v/>
      </c>
      <c r="K1963" s="24" t="str">
        <f>IF(B1963="","",TRIM(IF(COUNTIF('Registru borderouri'!$B$5:$B$504,B1963)=0,"Borderou inexistent în registru. ","")&amp;IF(AND(D1963&lt;&gt;"",E1963=""),"Cod necunoscut. ","")&amp;IF(N(G1963)&lt;=0,"Lipsește cantitatea. ","")&amp;IF(AND(J1963&lt;&gt;"",COUNTIF('Registru borderouri'!$B$5:$B$504,B1963)&gt;0),IF(J1963&lt;&gt;INDEX('Registru borderouri'!$H$5:$H$504,MATCH(B1963,'Registru borderouri'!$B$5:$B$504,0)),"Produs de alt tip decât borderoul. ",""),"")))</f>
        <v/>
      </c>
    </row>
    <row r="1964" spans="1:11" x14ac:dyDescent="0.2">
      <c r="A1964" s="1" t="str">
        <f t="shared" si="180"/>
        <v/>
      </c>
      <c r="B1964" s="21"/>
      <c r="C1964" s="22" t="str">
        <f>IF(B1964="","",COUNTIF(INDEX($B:$B,5):B1964,B1964))</f>
        <v/>
      </c>
      <c r="D1964" s="21"/>
      <c r="E1964" s="13" t="str">
        <f t="shared" si="181"/>
        <v/>
      </c>
      <c r="F1964" s="22" t="str">
        <f t="shared" si="182"/>
        <v/>
      </c>
      <c r="G1964" s="14"/>
      <c r="H1964" s="15" t="str">
        <f t="shared" si="183"/>
        <v/>
      </c>
      <c r="I1964" s="23" t="str">
        <f t="shared" si="184"/>
        <v/>
      </c>
      <c r="J1964" s="13" t="str">
        <f t="shared" si="185"/>
        <v/>
      </c>
      <c r="K1964" s="24" t="str">
        <f>IF(B1964="","",TRIM(IF(COUNTIF('Registru borderouri'!$B$5:$B$504,B1964)=0,"Borderou inexistent în registru. ","")&amp;IF(AND(D1964&lt;&gt;"",E1964=""),"Cod necunoscut. ","")&amp;IF(N(G1964)&lt;=0,"Lipsește cantitatea. ","")&amp;IF(AND(J1964&lt;&gt;"",COUNTIF('Registru borderouri'!$B$5:$B$504,B1964)&gt;0),IF(J1964&lt;&gt;INDEX('Registru borderouri'!$H$5:$H$504,MATCH(B1964,'Registru borderouri'!$B$5:$B$504,0)),"Produs de alt tip decât borderoul. ",""),"")))</f>
        <v/>
      </c>
    </row>
    <row r="1965" spans="1:11" x14ac:dyDescent="0.2">
      <c r="A1965" s="1" t="str">
        <f t="shared" si="180"/>
        <v/>
      </c>
      <c r="B1965" s="21"/>
      <c r="C1965" s="22" t="str">
        <f>IF(B1965="","",COUNTIF(INDEX($B:$B,5):B1965,B1965))</f>
        <v/>
      </c>
      <c r="D1965" s="21"/>
      <c r="E1965" s="13" t="str">
        <f t="shared" si="181"/>
        <v/>
      </c>
      <c r="F1965" s="22" t="str">
        <f t="shared" si="182"/>
        <v/>
      </c>
      <c r="G1965" s="14"/>
      <c r="H1965" s="15" t="str">
        <f t="shared" si="183"/>
        <v/>
      </c>
      <c r="I1965" s="23" t="str">
        <f t="shared" si="184"/>
        <v/>
      </c>
      <c r="J1965" s="13" t="str">
        <f t="shared" si="185"/>
        <v/>
      </c>
      <c r="K1965" s="24" t="str">
        <f>IF(B1965="","",TRIM(IF(COUNTIF('Registru borderouri'!$B$5:$B$504,B1965)=0,"Borderou inexistent în registru. ","")&amp;IF(AND(D1965&lt;&gt;"",E1965=""),"Cod necunoscut. ","")&amp;IF(N(G1965)&lt;=0,"Lipsește cantitatea. ","")&amp;IF(AND(J1965&lt;&gt;"",COUNTIF('Registru borderouri'!$B$5:$B$504,B1965)&gt;0),IF(J1965&lt;&gt;INDEX('Registru borderouri'!$H$5:$H$504,MATCH(B1965,'Registru borderouri'!$B$5:$B$504,0)),"Produs de alt tip decât borderoul. ",""),"")))</f>
        <v/>
      </c>
    </row>
    <row r="1966" spans="1:11" x14ac:dyDescent="0.2">
      <c r="A1966" s="1" t="str">
        <f t="shared" si="180"/>
        <v/>
      </c>
      <c r="B1966" s="21"/>
      <c r="C1966" s="22" t="str">
        <f>IF(B1966="","",COUNTIF(INDEX($B:$B,5):B1966,B1966))</f>
        <v/>
      </c>
      <c r="D1966" s="21"/>
      <c r="E1966" s="13" t="str">
        <f t="shared" si="181"/>
        <v/>
      </c>
      <c r="F1966" s="22" t="str">
        <f t="shared" si="182"/>
        <v/>
      </c>
      <c r="G1966" s="14"/>
      <c r="H1966" s="15" t="str">
        <f t="shared" si="183"/>
        <v/>
      </c>
      <c r="I1966" s="23" t="str">
        <f t="shared" si="184"/>
        <v/>
      </c>
      <c r="J1966" s="13" t="str">
        <f t="shared" si="185"/>
        <v/>
      </c>
      <c r="K1966" s="24" t="str">
        <f>IF(B1966="","",TRIM(IF(COUNTIF('Registru borderouri'!$B$5:$B$504,B1966)=0,"Borderou inexistent în registru. ","")&amp;IF(AND(D1966&lt;&gt;"",E1966=""),"Cod necunoscut. ","")&amp;IF(N(G1966)&lt;=0,"Lipsește cantitatea. ","")&amp;IF(AND(J1966&lt;&gt;"",COUNTIF('Registru borderouri'!$B$5:$B$504,B1966)&gt;0),IF(J1966&lt;&gt;INDEX('Registru borderouri'!$H$5:$H$504,MATCH(B1966,'Registru borderouri'!$B$5:$B$504,0)),"Produs de alt tip decât borderoul. ",""),"")))</f>
        <v/>
      </c>
    </row>
    <row r="1967" spans="1:11" x14ac:dyDescent="0.2">
      <c r="A1967" s="1" t="str">
        <f t="shared" si="180"/>
        <v/>
      </c>
      <c r="B1967" s="21"/>
      <c r="C1967" s="22" t="str">
        <f>IF(B1967="","",COUNTIF(INDEX($B:$B,5):B1967,B1967))</f>
        <v/>
      </c>
      <c r="D1967" s="21"/>
      <c r="E1967" s="13" t="str">
        <f t="shared" si="181"/>
        <v/>
      </c>
      <c r="F1967" s="22" t="str">
        <f t="shared" si="182"/>
        <v/>
      </c>
      <c r="G1967" s="14"/>
      <c r="H1967" s="15" t="str">
        <f t="shared" si="183"/>
        <v/>
      </c>
      <c r="I1967" s="23" t="str">
        <f t="shared" si="184"/>
        <v/>
      </c>
      <c r="J1967" s="13" t="str">
        <f t="shared" si="185"/>
        <v/>
      </c>
      <c r="K1967" s="24" t="str">
        <f>IF(B1967="","",TRIM(IF(COUNTIF('Registru borderouri'!$B$5:$B$504,B1967)=0,"Borderou inexistent în registru. ","")&amp;IF(AND(D1967&lt;&gt;"",E1967=""),"Cod necunoscut. ","")&amp;IF(N(G1967)&lt;=0,"Lipsește cantitatea. ","")&amp;IF(AND(J1967&lt;&gt;"",COUNTIF('Registru borderouri'!$B$5:$B$504,B1967)&gt;0),IF(J1967&lt;&gt;INDEX('Registru borderouri'!$H$5:$H$504,MATCH(B1967,'Registru borderouri'!$B$5:$B$504,0)),"Produs de alt tip decât borderoul. ",""),"")))</f>
        <v/>
      </c>
    </row>
    <row r="1968" spans="1:11" x14ac:dyDescent="0.2">
      <c r="A1968" s="1" t="str">
        <f t="shared" si="180"/>
        <v/>
      </c>
      <c r="B1968" s="21"/>
      <c r="C1968" s="22" t="str">
        <f>IF(B1968="","",COUNTIF(INDEX($B:$B,5):B1968,B1968))</f>
        <v/>
      </c>
      <c r="D1968" s="21"/>
      <c r="E1968" s="13" t="str">
        <f t="shared" si="181"/>
        <v/>
      </c>
      <c r="F1968" s="22" t="str">
        <f t="shared" si="182"/>
        <v/>
      </c>
      <c r="G1968" s="14"/>
      <c r="H1968" s="15" t="str">
        <f t="shared" si="183"/>
        <v/>
      </c>
      <c r="I1968" s="23" t="str">
        <f t="shared" si="184"/>
        <v/>
      </c>
      <c r="J1968" s="13" t="str">
        <f t="shared" si="185"/>
        <v/>
      </c>
      <c r="K1968" s="24" t="str">
        <f>IF(B1968="","",TRIM(IF(COUNTIF('Registru borderouri'!$B$5:$B$504,B1968)=0,"Borderou inexistent în registru. ","")&amp;IF(AND(D1968&lt;&gt;"",E1968=""),"Cod necunoscut. ","")&amp;IF(N(G1968)&lt;=0,"Lipsește cantitatea. ","")&amp;IF(AND(J1968&lt;&gt;"",COUNTIF('Registru borderouri'!$B$5:$B$504,B1968)&gt;0),IF(J1968&lt;&gt;INDEX('Registru borderouri'!$H$5:$H$504,MATCH(B1968,'Registru borderouri'!$B$5:$B$504,0)),"Produs de alt tip decât borderoul. ",""),"")))</f>
        <v/>
      </c>
    </row>
    <row r="1969" spans="1:11" x14ac:dyDescent="0.2">
      <c r="A1969" s="1" t="str">
        <f t="shared" si="180"/>
        <v/>
      </c>
      <c r="B1969" s="21"/>
      <c r="C1969" s="22" t="str">
        <f>IF(B1969="","",COUNTIF(INDEX($B:$B,5):B1969,B1969))</f>
        <v/>
      </c>
      <c r="D1969" s="21"/>
      <c r="E1969" s="13" t="str">
        <f t="shared" si="181"/>
        <v/>
      </c>
      <c r="F1969" s="22" t="str">
        <f t="shared" si="182"/>
        <v/>
      </c>
      <c r="G1969" s="14"/>
      <c r="H1969" s="15" t="str">
        <f t="shared" si="183"/>
        <v/>
      </c>
      <c r="I1969" s="23" t="str">
        <f t="shared" si="184"/>
        <v/>
      </c>
      <c r="J1969" s="13" t="str">
        <f t="shared" si="185"/>
        <v/>
      </c>
      <c r="K1969" s="24" t="str">
        <f>IF(B1969="","",TRIM(IF(COUNTIF('Registru borderouri'!$B$5:$B$504,B1969)=0,"Borderou inexistent în registru. ","")&amp;IF(AND(D1969&lt;&gt;"",E1969=""),"Cod necunoscut. ","")&amp;IF(N(G1969)&lt;=0,"Lipsește cantitatea. ","")&amp;IF(AND(J1969&lt;&gt;"",COUNTIF('Registru borderouri'!$B$5:$B$504,B1969)&gt;0),IF(J1969&lt;&gt;INDEX('Registru borderouri'!$H$5:$H$504,MATCH(B1969,'Registru borderouri'!$B$5:$B$504,0)),"Produs de alt tip decât borderoul. ",""),"")))</f>
        <v/>
      </c>
    </row>
    <row r="1970" spans="1:11" x14ac:dyDescent="0.2">
      <c r="A1970" s="1" t="str">
        <f t="shared" si="180"/>
        <v/>
      </c>
      <c r="B1970" s="21"/>
      <c r="C1970" s="22" t="str">
        <f>IF(B1970="","",COUNTIF(INDEX($B:$B,5):B1970,B1970))</f>
        <v/>
      </c>
      <c r="D1970" s="21"/>
      <c r="E1970" s="13" t="str">
        <f t="shared" si="181"/>
        <v/>
      </c>
      <c r="F1970" s="22" t="str">
        <f t="shared" si="182"/>
        <v/>
      </c>
      <c r="G1970" s="14"/>
      <c r="H1970" s="15" t="str">
        <f t="shared" si="183"/>
        <v/>
      </c>
      <c r="I1970" s="23" t="str">
        <f t="shared" si="184"/>
        <v/>
      </c>
      <c r="J1970" s="13" t="str">
        <f t="shared" si="185"/>
        <v/>
      </c>
      <c r="K1970" s="24" t="str">
        <f>IF(B1970="","",TRIM(IF(COUNTIF('Registru borderouri'!$B$5:$B$504,B1970)=0,"Borderou inexistent în registru. ","")&amp;IF(AND(D1970&lt;&gt;"",E1970=""),"Cod necunoscut. ","")&amp;IF(N(G1970)&lt;=0,"Lipsește cantitatea. ","")&amp;IF(AND(J1970&lt;&gt;"",COUNTIF('Registru borderouri'!$B$5:$B$504,B1970)&gt;0),IF(J1970&lt;&gt;INDEX('Registru borderouri'!$H$5:$H$504,MATCH(B1970,'Registru borderouri'!$B$5:$B$504,0)),"Produs de alt tip decât borderoul. ",""),"")))</f>
        <v/>
      </c>
    </row>
    <row r="1971" spans="1:11" x14ac:dyDescent="0.2">
      <c r="A1971" s="1" t="str">
        <f t="shared" si="180"/>
        <v/>
      </c>
      <c r="B1971" s="21"/>
      <c r="C1971" s="22" t="str">
        <f>IF(B1971="","",COUNTIF(INDEX($B:$B,5):B1971,B1971))</f>
        <v/>
      </c>
      <c r="D1971" s="21"/>
      <c r="E1971" s="13" t="str">
        <f t="shared" si="181"/>
        <v/>
      </c>
      <c r="F1971" s="22" t="str">
        <f t="shared" si="182"/>
        <v/>
      </c>
      <c r="G1971" s="14"/>
      <c r="H1971" s="15" t="str">
        <f t="shared" si="183"/>
        <v/>
      </c>
      <c r="I1971" s="23" t="str">
        <f t="shared" si="184"/>
        <v/>
      </c>
      <c r="J1971" s="13" t="str">
        <f t="shared" si="185"/>
        <v/>
      </c>
      <c r="K1971" s="24" t="str">
        <f>IF(B1971="","",TRIM(IF(COUNTIF('Registru borderouri'!$B$5:$B$504,B1971)=0,"Borderou inexistent în registru. ","")&amp;IF(AND(D1971&lt;&gt;"",E1971=""),"Cod necunoscut. ","")&amp;IF(N(G1971)&lt;=0,"Lipsește cantitatea. ","")&amp;IF(AND(J1971&lt;&gt;"",COUNTIF('Registru borderouri'!$B$5:$B$504,B1971)&gt;0),IF(J1971&lt;&gt;INDEX('Registru borderouri'!$H$5:$H$504,MATCH(B1971,'Registru borderouri'!$B$5:$B$504,0)),"Produs de alt tip decât borderoul. ",""),"")))</f>
        <v/>
      </c>
    </row>
    <row r="1972" spans="1:11" x14ac:dyDescent="0.2">
      <c r="A1972" s="1" t="str">
        <f t="shared" si="180"/>
        <v/>
      </c>
      <c r="B1972" s="21"/>
      <c r="C1972" s="22" t="str">
        <f>IF(B1972="","",COUNTIF(INDEX($B:$B,5):B1972,B1972))</f>
        <v/>
      </c>
      <c r="D1972" s="21"/>
      <c r="E1972" s="13" t="str">
        <f t="shared" si="181"/>
        <v/>
      </c>
      <c r="F1972" s="22" t="str">
        <f t="shared" si="182"/>
        <v/>
      </c>
      <c r="G1972" s="14"/>
      <c r="H1972" s="15" t="str">
        <f t="shared" si="183"/>
        <v/>
      </c>
      <c r="I1972" s="23" t="str">
        <f t="shared" si="184"/>
        <v/>
      </c>
      <c r="J1972" s="13" t="str">
        <f t="shared" si="185"/>
        <v/>
      </c>
      <c r="K1972" s="24" t="str">
        <f>IF(B1972="","",TRIM(IF(COUNTIF('Registru borderouri'!$B$5:$B$504,B1972)=0,"Borderou inexistent în registru. ","")&amp;IF(AND(D1972&lt;&gt;"",E1972=""),"Cod necunoscut. ","")&amp;IF(N(G1972)&lt;=0,"Lipsește cantitatea. ","")&amp;IF(AND(J1972&lt;&gt;"",COUNTIF('Registru borderouri'!$B$5:$B$504,B1972)&gt;0),IF(J1972&lt;&gt;INDEX('Registru borderouri'!$H$5:$H$504,MATCH(B1972,'Registru borderouri'!$B$5:$B$504,0)),"Produs de alt tip decât borderoul. ",""),"")))</f>
        <v/>
      </c>
    </row>
    <row r="1973" spans="1:11" x14ac:dyDescent="0.2">
      <c r="A1973" s="1" t="str">
        <f t="shared" si="180"/>
        <v/>
      </c>
      <c r="B1973" s="21"/>
      <c r="C1973" s="22" t="str">
        <f>IF(B1973="","",COUNTIF(INDEX($B:$B,5):B1973,B1973))</f>
        <v/>
      </c>
      <c r="D1973" s="21"/>
      <c r="E1973" s="13" t="str">
        <f t="shared" si="181"/>
        <v/>
      </c>
      <c r="F1973" s="22" t="str">
        <f t="shared" si="182"/>
        <v/>
      </c>
      <c r="G1973" s="14"/>
      <c r="H1973" s="15" t="str">
        <f t="shared" si="183"/>
        <v/>
      </c>
      <c r="I1973" s="23" t="str">
        <f t="shared" si="184"/>
        <v/>
      </c>
      <c r="J1973" s="13" t="str">
        <f t="shared" si="185"/>
        <v/>
      </c>
      <c r="K1973" s="24" t="str">
        <f>IF(B1973="","",TRIM(IF(COUNTIF('Registru borderouri'!$B$5:$B$504,B1973)=0,"Borderou inexistent în registru. ","")&amp;IF(AND(D1973&lt;&gt;"",E1973=""),"Cod necunoscut. ","")&amp;IF(N(G1973)&lt;=0,"Lipsește cantitatea. ","")&amp;IF(AND(J1973&lt;&gt;"",COUNTIF('Registru borderouri'!$B$5:$B$504,B1973)&gt;0),IF(J1973&lt;&gt;INDEX('Registru borderouri'!$H$5:$H$504,MATCH(B1973,'Registru borderouri'!$B$5:$B$504,0)),"Produs de alt tip decât borderoul. ",""),"")))</f>
        <v/>
      </c>
    </row>
    <row r="1974" spans="1:11" x14ac:dyDescent="0.2">
      <c r="A1974" s="1" t="str">
        <f t="shared" si="180"/>
        <v/>
      </c>
      <c r="B1974" s="21"/>
      <c r="C1974" s="22" t="str">
        <f>IF(B1974="","",COUNTIF(INDEX($B:$B,5):B1974,B1974))</f>
        <v/>
      </c>
      <c r="D1974" s="21"/>
      <c r="E1974" s="13" t="str">
        <f t="shared" si="181"/>
        <v/>
      </c>
      <c r="F1974" s="22" t="str">
        <f t="shared" si="182"/>
        <v/>
      </c>
      <c r="G1974" s="14"/>
      <c r="H1974" s="15" t="str">
        <f t="shared" si="183"/>
        <v/>
      </c>
      <c r="I1974" s="23" t="str">
        <f t="shared" si="184"/>
        <v/>
      </c>
      <c r="J1974" s="13" t="str">
        <f t="shared" si="185"/>
        <v/>
      </c>
      <c r="K1974" s="24" t="str">
        <f>IF(B1974="","",TRIM(IF(COUNTIF('Registru borderouri'!$B$5:$B$504,B1974)=0,"Borderou inexistent în registru. ","")&amp;IF(AND(D1974&lt;&gt;"",E1974=""),"Cod necunoscut. ","")&amp;IF(N(G1974)&lt;=0,"Lipsește cantitatea. ","")&amp;IF(AND(J1974&lt;&gt;"",COUNTIF('Registru borderouri'!$B$5:$B$504,B1974)&gt;0),IF(J1974&lt;&gt;INDEX('Registru borderouri'!$H$5:$H$504,MATCH(B1974,'Registru borderouri'!$B$5:$B$504,0)),"Produs de alt tip decât borderoul. ",""),"")))</f>
        <v/>
      </c>
    </row>
    <row r="1975" spans="1:11" x14ac:dyDescent="0.2">
      <c r="A1975" s="1" t="str">
        <f t="shared" si="180"/>
        <v/>
      </c>
      <c r="B1975" s="21"/>
      <c r="C1975" s="22" t="str">
        <f>IF(B1975="","",COUNTIF(INDEX($B:$B,5):B1975,B1975))</f>
        <v/>
      </c>
      <c r="D1975" s="21"/>
      <c r="E1975" s="13" t="str">
        <f t="shared" si="181"/>
        <v/>
      </c>
      <c r="F1975" s="22" t="str">
        <f t="shared" si="182"/>
        <v/>
      </c>
      <c r="G1975" s="14"/>
      <c r="H1975" s="15" t="str">
        <f t="shared" si="183"/>
        <v/>
      </c>
      <c r="I1975" s="23" t="str">
        <f t="shared" si="184"/>
        <v/>
      </c>
      <c r="J1975" s="13" t="str">
        <f t="shared" si="185"/>
        <v/>
      </c>
      <c r="K1975" s="24" t="str">
        <f>IF(B1975="","",TRIM(IF(COUNTIF('Registru borderouri'!$B$5:$B$504,B1975)=0,"Borderou inexistent în registru. ","")&amp;IF(AND(D1975&lt;&gt;"",E1975=""),"Cod necunoscut. ","")&amp;IF(N(G1975)&lt;=0,"Lipsește cantitatea. ","")&amp;IF(AND(J1975&lt;&gt;"",COUNTIF('Registru borderouri'!$B$5:$B$504,B1975)&gt;0),IF(J1975&lt;&gt;INDEX('Registru borderouri'!$H$5:$H$504,MATCH(B1975,'Registru borderouri'!$B$5:$B$504,0)),"Produs de alt tip decât borderoul. ",""),"")))</f>
        <v/>
      </c>
    </row>
    <row r="1976" spans="1:11" x14ac:dyDescent="0.2">
      <c r="A1976" s="1" t="str">
        <f t="shared" si="180"/>
        <v/>
      </c>
      <c r="B1976" s="21"/>
      <c r="C1976" s="22" t="str">
        <f>IF(B1976="","",COUNTIF(INDEX($B:$B,5):B1976,B1976))</f>
        <v/>
      </c>
      <c r="D1976" s="21"/>
      <c r="E1976" s="13" t="str">
        <f t="shared" si="181"/>
        <v/>
      </c>
      <c r="F1976" s="22" t="str">
        <f t="shared" si="182"/>
        <v/>
      </c>
      <c r="G1976" s="14"/>
      <c r="H1976" s="15" t="str">
        <f t="shared" si="183"/>
        <v/>
      </c>
      <c r="I1976" s="23" t="str">
        <f t="shared" si="184"/>
        <v/>
      </c>
      <c r="J1976" s="13" t="str">
        <f t="shared" si="185"/>
        <v/>
      </c>
      <c r="K1976" s="24" t="str">
        <f>IF(B1976="","",TRIM(IF(COUNTIF('Registru borderouri'!$B$5:$B$504,B1976)=0,"Borderou inexistent în registru. ","")&amp;IF(AND(D1976&lt;&gt;"",E1976=""),"Cod necunoscut. ","")&amp;IF(N(G1976)&lt;=0,"Lipsește cantitatea. ","")&amp;IF(AND(J1976&lt;&gt;"",COUNTIF('Registru borderouri'!$B$5:$B$504,B1976)&gt;0),IF(J1976&lt;&gt;INDEX('Registru borderouri'!$H$5:$H$504,MATCH(B1976,'Registru borderouri'!$B$5:$B$504,0)),"Produs de alt tip decât borderoul. ",""),"")))</f>
        <v/>
      </c>
    </row>
    <row r="1977" spans="1:11" x14ac:dyDescent="0.2">
      <c r="A1977" s="1" t="str">
        <f t="shared" si="180"/>
        <v/>
      </c>
      <c r="B1977" s="21"/>
      <c r="C1977" s="22" t="str">
        <f>IF(B1977="","",COUNTIF(INDEX($B:$B,5):B1977,B1977))</f>
        <v/>
      </c>
      <c r="D1977" s="21"/>
      <c r="E1977" s="13" t="str">
        <f t="shared" si="181"/>
        <v/>
      </c>
      <c r="F1977" s="22" t="str">
        <f t="shared" si="182"/>
        <v/>
      </c>
      <c r="G1977" s="14"/>
      <c r="H1977" s="15" t="str">
        <f t="shared" si="183"/>
        <v/>
      </c>
      <c r="I1977" s="23" t="str">
        <f t="shared" si="184"/>
        <v/>
      </c>
      <c r="J1977" s="13" t="str">
        <f t="shared" si="185"/>
        <v/>
      </c>
      <c r="K1977" s="24" t="str">
        <f>IF(B1977="","",TRIM(IF(COUNTIF('Registru borderouri'!$B$5:$B$504,B1977)=0,"Borderou inexistent în registru. ","")&amp;IF(AND(D1977&lt;&gt;"",E1977=""),"Cod necunoscut. ","")&amp;IF(N(G1977)&lt;=0,"Lipsește cantitatea. ","")&amp;IF(AND(J1977&lt;&gt;"",COUNTIF('Registru borderouri'!$B$5:$B$504,B1977)&gt;0),IF(J1977&lt;&gt;INDEX('Registru borderouri'!$H$5:$H$504,MATCH(B1977,'Registru borderouri'!$B$5:$B$504,0)),"Produs de alt tip decât borderoul. ",""),"")))</f>
        <v/>
      </c>
    </row>
    <row r="1978" spans="1:11" x14ac:dyDescent="0.2">
      <c r="A1978" s="1" t="str">
        <f t="shared" si="180"/>
        <v/>
      </c>
      <c r="B1978" s="21"/>
      <c r="C1978" s="22" t="str">
        <f>IF(B1978="","",COUNTIF(INDEX($B:$B,5):B1978,B1978))</f>
        <v/>
      </c>
      <c r="D1978" s="21"/>
      <c r="E1978" s="13" t="str">
        <f t="shared" si="181"/>
        <v/>
      </c>
      <c r="F1978" s="22" t="str">
        <f t="shared" si="182"/>
        <v/>
      </c>
      <c r="G1978" s="14"/>
      <c r="H1978" s="15" t="str">
        <f t="shared" si="183"/>
        <v/>
      </c>
      <c r="I1978" s="23" t="str">
        <f t="shared" si="184"/>
        <v/>
      </c>
      <c r="J1978" s="13" t="str">
        <f t="shared" si="185"/>
        <v/>
      </c>
      <c r="K1978" s="24" t="str">
        <f>IF(B1978="","",TRIM(IF(COUNTIF('Registru borderouri'!$B$5:$B$504,B1978)=0,"Borderou inexistent în registru. ","")&amp;IF(AND(D1978&lt;&gt;"",E1978=""),"Cod necunoscut. ","")&amp;IF(N(G1978)&lt;=0,"Lipsește cantitatea. ","")&amp;IF(AND(J1978&lt;&gt;"",COUNTIF('Registru borderouri'!$B$5:$B$504,B1978)&gt;0),IF(J1978&lt;&gt;INDEX('Registru borderouri'!$H$5:$H$504,MATCH(B1978,'Registru borderouri'!$B$5:$B$504,0)),"Produs de alt tip decât borderoul. ",""),"")))</f>
        <v/>
      </c>
    </row>
    <row r="1979" spans="1:11" x14ac:dyDescent="0.2">
      <c r="A1979" s="1" t="str">
        <f t="shared" si="180"/>
        <v/>
      </c>
      <c r="B1979" s="21"/>
      <c r="C1979" s="22" t="str">
        <f>IF(B1979="","",COUNTIF(INDEX($B:$B,5):B1979,B1979))</f>
        <v/>
      </c>
      <c r="D1979" s="21"/>
      <c r="E1979" s="13" t="str">
        <f t="shared" si="181"/>
        <v/>
      </c>
      <c r="F1979" s="22" t="str">
        <f t="shared" si="182"/>
        <v/>
      </c>
      <c r="G1979" s="14"/>
      <c r="H1979" s="15" t="str">
        <f t="shared" si="183"/>
        <v/>
      </c>
      <c r="I1979" s="23" t="str">
        <f t="shared" si="184"/>
        <v/>
      </c>
      <c r="J1979" s="13" t="str">
        <f t="shared" si="185"/>
        <v/>
      </c>
      <c r="K1979" s="24" t="str">
        <f>IF(B1979="","",TRIM(IF(COUNTIF('Registru borderouri'!$B$5:$B$504,B1979)=0,"Borderou inexistent în registru. ","")&amp;IF(AND(D1979&lt;&gt;"",E1979=""),"Cod necunoscut. ","")&amp;IF(N(G1979)&lt;=0,"Lipsește cantitatea. ","")&amp;IF(AND(J1979&lt;&gt;"",COUNTIF('Registru borderouri'!$B$5:$B$504,B1979)&gt;0),IF(J1979&lt;&gt;INDEX('Registru borderouri'!$H$5:$H$504,MATCH(B1979,'Registru borderouri'!$B$5:$B$504,0)),"Produs de alt tip decât borderoul. ",""),"")))</f>
        <v/>
      </c>
    </row>
    <row r="1980" spans="1:11" x14ac:dyDescent="0.2">
      <c r="A1980" s="1" t="str">
        <f t="shared" si="180"/>
        <v/>
      </c>
      <c r="B1980" s="21"/>
      <c r="C1980" s="22" t="str">
        <f>IF(B1980="","",COUNTIF(INDEX($B:$B,5):B1980,B1980))</f>
        <v/>
      </c>
      <c r="D1980" s="21"/>
      <c r="E1980" s="13" t="str">
        <f t="shared" si="181"/>
        <v/>
      </c>
      <c r="F1980" s="22" t="str">
        <f t="shared" si="182"/>
        <v/>
      </c>
      <c r="G1980" s="14"/>
      <c r="H1980" s="15" t="str">
        <f t="shared" si="183"/>
        <v/>
      </c>
      <c r="I1980" s="23" t="str">
        <f t="shared" si="184"/>
        <v/>
      </c>
      <c r="J1980" s="13" t="str">
        <f t="shared" si="185"/>
        <v/>
      </c>
      <c r="K1980" s="24" t="str">
        <f>IF(B1980="","",TRIM(IF(COUNTIF('Registru borderouri'!$B$5:$B$504,B1980)=0,"Borderou inexistent în registru. ","")&amp;IF(AND(D1980&lt;&gt;"",E1980=""),"Cod necunoscut. ","")&amp;IF(N(G1980)&lt;=0,"Lipsește cantitatea. ","")&amp;IF(AND(J1980&lt;&gt;"",COUNTIF('Registru borderouri'!$B$5:$B$504,B1980)&gt;0),IF(J1980&lt;&gt;INDEX('Registru borderouri'!$H$5:$H$504,MATCH(B1980,'Registru borderouri'!$B$5:$B$504,0)),"Produs de alt tip decât borderoul. ",""),"")))</f>
        <v/>
      </c>
    </row>
    <row r="1981" spans="1:11" x14ac:dyDescent="0.2">
      <c r="A1981" s="1" t="str">
        <f t="shared" si="180"/>
        <v/>
      </c>
      <c r="B1981" s="21"/>
      <c r="C1981" s="22" t="str">
        <f>IF(B1981="","",COUNTIF(INDEX($B:$B,5):B1981,B1981))</f>
        <v/>
      </c>
      <c r="D1981" s="21"/>
      <c r="E1981" s="13" t="str">
        <f t="shared" si="181"/>
        <v/>
      </c>
      <c r="F1981" s="22" t="str">
        <f t="shared" si="182"/>
        <v/>
      </c>
      <c r="G1981" s="14"/>
      <c r="H1981" s="15" t="str">
        <f t="shared" si="183"/>
        <v/>
      </c>
      <c r="I1981" s="23" t="str">
        <f t="shared" si="184"/>
        <v/>
      </c>
      <c r="J1981" s="13" t="str">
        <f t="shared" si="185"/>
        <v/>
      </c>
      <c r="K1981" s="24" t="str">
        <f>IF(B1981="","",TRIM(IF(COUNTIF('Registru borderouri'!$B$5:$B$504,B1981)=0,"Borderou inexistent în registru. ","")&amp;IF(AND(D1981&lt;&gt;"",E1981=""),"Cod necunoscut. ","")&amp;IF(N(G1981)&lt;=0,"Lipsește cantitatea. ","")&amp;IF(AND(J1981&lt;&gt;"",COUNTIF('Registru borderouri'!$B$5:$B$504,B1981)&gt;0),IF(J1981&lt;&gt;INDEX('Registru borderouri'!$H$5:$H$504,MATCH(B1981,'Registru borderouri'!$B$5:$B$504,0)),"Produs de alt tip decât borderoul. ",""),"")))</f>
        <v/>
      </c>
    </row>
    <row r="1982" spans="1:11" x14ac:dyDescent="0.2">
      <c r="A1982" s="1" t="str">
        <f t="shared" si="180"/>
        <v/>
      </c>
      <c r="B1982" s="21"/>
      <c r="C1982" s="22" t="str">
        <f>IF(B1982="","",COUNTIF(INDEX($B:$B,5):B1982,B1982))</f>
        <v/>
      </c>
      <c r="D1982" s="21"/>
      <c r="E1982" s="13" t="str">
        <f t="shared" si="181"/>
        <v/>
      </c>
      <c r="F1982" s="22" t="str">
        <f t="shared" si="182"/>
        <v/>
      </c>
      <c r="G1982" s="14"/>
      <c r="H1982" s="15" t="str">
        <f t="shared" si="183"/>
        <v/>
      </c>
      <c r="I1982" s="23" t="str">
        <f t="shared" si="184"/>
        <v/>
      </c>
      <c r="J1982" s="13" t="str">
        <f t="shared" si="185"/>
        <v/>
      </c>
      <c r="K1982" s="24" t="str">
        <f>IF(B1982="","",TRIM(IF(COUNTIF('Registru borderouri'!$B$5:$B$504,B1982)=0,"Borderou inexistent în registru. ","")&amp;IF(AND(D1982&lt;&gt;"",E1982=""),"Cod necunoscut. ","")&amp;IF(N(G1982)&lt;=0,"Lipsește cantitatea. ","")&amp;IF(AND(J1982&lt;&gt;"",COUNTIF('Registru borderouri'!$B$5:$B$504,B1982)&gt;0),IF(J1982&lt;&gt;INDEX('Registru borderouri'!$H$5:$H$504,MATCH(B1982,'Registru borderouri'!$B$5:$B$504,0)),"Produs de alt tip decât borderoul. ",""),"")))</f>
        <v/>
      </c>
    </row>
    <row r="1983" spans="1:11" x14ac:dyDescent="0.2">
      <c r="A1983" s="1" t="str">
        <f t="shared" si="180"/>
        <v/>
      </c>
      <c r="B1983" s="21"/>
      <c r="C1983" s="22" t="str">
        <f>IF(B1983="","",COUNTIF(INDEX($B:$B,5):B1983,B1983))</f>
        <v/>
      </c>
      <c r="D1983" s="21"/>
      <c r="E1983" s="13" t="str">
        <f t="shared" si="181"/>
        <v/>
      </c>
      <c r="F1983" s="22" t="str">
        <f t="shared" si="182"/>
        <v/>
      </c>
      <c r="G1983" s="14"/>
      <c r="H1983" s="15" t="str">
        <f t="shared" si="183"/>
        <v/>
      </c>
      <c r="I1983" s="23" t="str">
        <f t="shared" si="184"/>
        <v/>
      </c>
      <c r="J1983" s="13" t="str">
        <f t="shared" si="185"/>
        <v/>
      </c>
      <c r="K1983" s="24" t="str">
        <f>IF(B1983="","",TRIM(IF(COUNTIF('Registru borderouri'!$B$5:$B$504,B1983)=0,"Borderou inexistent în registru. ","")&amp;IF(AND(D1983&lt;&gt;"",E1983=""),"Cod necunoscut. ","")&amp;IF(N(G1983)&lt;=0,"Lipsește cantitatea. ","")&amp;IF(AND(J1983&lt;&gt;"",COUNTIF('Registru borderouri'!$B$5:$B$504,B1983)&gt;0),IF(J1983&lt;&gt;INDEX('Registru borderouri'!$H$5:$H$504,MATCH(B1983,'Registru borderouri'!$B$5:$B$504,0)),"Produs de alt tip decât borderoul. ",""),"")))</f>
        <v/>
      </c>
    </row>
    <row r="1984" spans="1:11" x14ac:dyDescent="0.2">
      <c r="A1984" s="1" t="str">
        <f t="shared" si="180"/>
        <v/>
      </c>
      <c r="B1984" s="21"/>
      <c r="C1984" s="22" t="str">
        <f>IF(B1984="","",COUNTIF(INDEX($B:$B,5):B1984,B1984))</f>
        <v/>
      </c>
      <c r="D1984" s="21"/>
      <c r="E1984" s="13" t="str">
        <f t="shared" si="181"/>
        <v/>
      </c>
      <c r="F1984" s="22" t="str">
        <f t="shared" si="182"/>
        <v/>
      </c>
      <c r="G1984" s="14"/>
      <c r="H1984" s="15" t="str">
        <f t="shared" si="183"/>
        <v/>
      </c>
      <c r="I1984" s="23" t="str">
        <f t="shared" si="184"/>
        <v/>
      </c>
      <c r="J1984" s="13" t="str">
        <f t="shared" si="185"/>
        <v/>
      </c>
      <c r="K1984" s="24" t="str">
        <f>IF(B1984="","",TRIM(IF(COUNTIF('Registru borderouri'!$B$5:$B$504,B1984)=0,"Borderou inexistent în registru. ","")&amp;IF(AND(D1984&lt;&gt;"",E1984=""),"Cod necunoscut. ","")&amp;IF(N(G1984)&lt;=0,"Lipsește cantitatea. ","")&amp;IF(AND(J1984&lt;&gt;"",COUNTIF('Registru borderouri'!$B$5:$B$504,B1984)&gt;0),IF(J1984&lt;&gt;INDEX('Registru borderouri'!$H$5:$H$504,MATCH(B1984,'Registru borderouri'!$B$5:$B$504,0)),"Produs de alt tip decât borderoul. ",""),"")))</f>
        <v/>
      </c>
    </row>
    <row r="1985" spans="1:11" x14ac:dyDescent="0.2">
      <c r="A1985" s="1" t="str">
        <f t="shared" si="180"/>
        <v/>
      </c>
      <c r="B1985" s="21"/>
      <c r="C1985" s="22" t="str">
        <f>IF(B1985="","",COUNTIF(INDEX($B:$B,5):B1985,B1985))</f>
        <v/>
      </c>
      <c r="D1985" s="21"/>
      <c r="E1985" s="13" t="str">
        <f t="shared" si="181"/>
        <v/>
      </c>
      <c r="F1985" s="22" t="str">
        <f t="shared" si="182"/>
        <v/>
      </c>
      <c r="G1985" s="14"/>
      <c r="H1985" s="15" t="str">
        <f t="shared" si="183"/>
        <v/>
      </c>
      <c r="I1985" s="23" t="str">
        <f t="shared" si="184"/>
        <v/>
      </c>
      <c r="J1985" s="13" t="str">
        <f t="shared" si="185"/>
        <v/>
      </c>
      <c r="K1985" s="24" t="str">
        <f>IF(B1985="","",TRIM(IF(COUNTIF('Registru borderouri'!$B$5:$B$504,B1985)=0,"Borderou inexistent în registru. ","")&amp;IF(AND(D1985&lt;&gt;"",E1985=""),"Cod necunoscut. ","")&amp;IF(N(G1985)&lt;=0,"Lipsește cantitatea. ","")&amp;IF(AND(J1985&lt;&gt;"",COUNTIF('Registru borderouri'!$B$5:$B$504,B1985)&gt;0),IF(J1985&lt;&gt;INDEX('Registru borderouri'!$H$5:$H$504,MATCH(B1985,'Registru borderouri'!$B$5:$B$504,0)),"Produs de alt tip decât borderoul. ",""),"")))</f>
        <v/>
      </c>
    </row>
    <row r="1986" spans="1:11" x14ac:dyDescent="0.2">
      <c r="A1986" s="1" t="str">
        <f t="shared" si="180"/>
        <v/>
      </c>
      <c r="B1986" s="21"/>
      <c r="C1986" s="22" t="str">
        <f>IF(B1986="","",COUNTIF(INDEX($B:$B,5):B1986,B1986))</f>
        <v/>
      </c>
      <c r="D1986" s="21"/>
      <c r="E1986" s="13" t="str">
        <f t="shared" si="181"/>
        <v/>
      </c>
      <c r="F1986" s="22" t="str">
        <f t="shared" si="182"/>
        <v/>
      </c>
      <c r="G1986" s="14"/>
      <c r="H1986" s="15" t="str">
        <f t="shared" si="183"/>
        <v/>
      </c>
      <c r="I1986" s="23" t="str">
        <f t="shared" si="184"/>
        <v/>
      </c>
      <c r="J1986" s="13" t="str">
        <f t="shared" si="185"/>
        <v/>
      </c>
      <c r="K1986" s="24" t="str">
        <f>IF(B1986="","",TRIM(IF(COUNTIF('Registru borderouri'!$B$5:$B$504,B1986)=0,"Borderou inexistent în registru. ","")&amp;IF(AND(D1986&lt;&gt;"",E1986=""),"Cod necunoscut. ","")&amp;IF(N(G1986)&lt;=0,"Lipsește cantitatea. ","")&amp;IF(AND(J1986&lt;&gt;"",COUNTIF('Registru borderouri'!$B$5:$B$504,B1986)&gt;0),IF(J1986&lt;&gt;INDEX('Registru borderouri'!$H$5:$H$504,MATCH(B1986,'Registru borderouri'!$B$5:$B$504,0)),"Produs de alt tip decât borderoul. ",""),"")))</f>
        <v/>
      </c>
    </row>
    <row r="1987" spans="1:11" x14ac:dyDescent="0.2">
      <c r="A1987" s="1" t="str">
        <f t="shared" si="180"/>
        <v/>
      </c>
      <c r="B1987" s="21"/>
      <c r="C1987" s="22" t="str">
        <f>IF(B1987="","",COUNTIF(INDEX($B:$B,5):B1987,B1987))</f>
        <v/>
      </c>
      <c r="D1987" s="21"/>
      <c r="E1987" s="13" t="str">
        <f t="shared" si="181"/>
        <v/>
      </c>
      <c r="F1987" s="22" t="str">
        <f t="shared" si="182"/>
        <v/>
      </c>
      <c r="G1987" s="14"/>
      <c r="H1987" s="15" t="str">
        <f t="shared" si="183"/>
        <v/>
      </c>
      <c r="I1987" s="23" t="str">
        <f t="shared" si="184"/>
        <v/>
      </c>
      <c r="J1987" s="13" t="str">
        <f t="shared" si="185"/>
        <v/>
      </c>
      <c r="K1987" s="24" t="str">
        <f>IF(B1987="","",TRIM(IF(COUNTIF('Registru borderouri'!$B$5:$B$504,B1987)=0,"Borderou inexistent în registru. ","")&amp;IF(AND(D1987&lt;&gt;"",E1987=""),"Cod necunoscut. ","")&amp;IF(N(G1987)&lt;=0,"Lipsește cantitatea. ","")&amp;IF(AND(J1987&lt;&gt;"",COUNTIF('Registru borderouri'!$B$5:$B$504,B1987)&gt;0),IF(J1987&lt;&gt;INDEX('Registru borderouri'!$H$5:$H$504,MATCH(B1987,'Registru borderouri'!$B$5:$B$504,0)),"Produs de alt tip decât borderoul. ",""),"")))</f>
        <v/>
      </c>
    </row>
    <row r="1988" spans="1:11" x14ac:dyDescent="0.2">
      <c r="A1988" s="1" t="str">
        <f t="shared" si="180"/>
        <v/>
      </c>
      <c r="B1988" s="21"/>
      <c r="C1988" s="22" t="str">
        <f>IF(B1988="","",COUNTIF(INDEX($B:$B,5):B1988,B1988))</f>
        <v/>
      </c>
      <c r="D1988" s="21"/>
      <c r="E1988" s="13" t="str">
        <f t="shared" si="181"/>
        <v/>
      </c>
      <c r="F1988" s="22" t="str">
        <f t="shared" si="182"/>
        <v/>
      </c>
      <c r="G1988" s="14"/>
      <c r="H1988" s="15" t="str">
        <f t="shared" si="183"/>
        <v/>
      </c>
      <c r="I1988" s="23" t="str">
        <f t="shared" si="184"/>
        <v/>
      </c>
      <c r="J1988" s="13" t="str">
        <f t="shared" si="185"/>
        <v/>
      </c>
      <c r="K1988" s="24" t="str">
        <f>IF(B1988="","",TRIM(IF(COUNTIF('Registru borderouri'!$B$5:$B$504,B1988)=0,"Borderou inexistent în registru. ","")&amp;IF(AND(D1988&lt;&gt;"",E1988=""),"Cod necunoscut. ","")&amp;IF(N(G1988)&lt;=0,"Lipsește cantitatea. ","")&amp;IF(AND(J1988&lt;&gt;"",COUNTIF('Registru borderouri'!$B$5:$B$504,B1988)&gt;0),IF(J1988&lt;&gt;INDEX('Registru borderouri'!$H$5:$H$504,MATCH(B1988,'Registru borderouri'!$B$5:$B$504,0)),"Produs de alt tip decât borderoul. ",""),"")))</f>
        <v/>
      </c>
    </row>
    <row r="1989" spans="1:11" x14ac:dyDescent="0.2">
      <c r="A1989" s="1" t="str">
        <f t="shared" ref="A1989:A2004" si="186">IF(B1989="","",B1989&amp;"|"&amp;C1989)</f>
        <v/>
      </c>
      <c r="B1989" s="21"/>
      <c r="C1989" s="22" t="str">
        <f>IF(B1989="","",COUNTIF(INDEX($B:$B,5):B1989,B1989))</f>
        <v/>
      </c>
      <c r="D1989" s="21"/>
      <c r="E1989" s="13" t="str">
        <f t="shared" ref="E1989:E2052" si="187">IF(D1989="","",IFERROR(VLOOKUP(D1989,Catalog,2,FALSE),""))</f>
        <v/>
      </c>
      <c r="F1989" s="22" t="str">
        <f t="shared" ref="F1989:F2004" si="188">IF(D1989="","",IFERROR(VLOOKUP(D1989,Catalog,3,FALSE),""))</f>
        <v/>
      </c>
      <c r="G1989" s="14"/>
      <c r="H1989" s="15" t="str">
        <f t="shared" ref="H1989:H2004" si="189">IF(D1989="","",IFERROR(VLOOKUP(D1989,Catalog,4,FALSE),""))</f>
        <v/>
      </c>
      <c r="I1989" s="23" t="str">
        <f t="shared" ref="I1989:I2004" si="190">IF(OR(N(G1989)=0,N(H1989)=0),"",ROUND(G1989*H1989,2))</f>
        <v/>
      </c>
      <c r="J1989" s="13" t="str">
        <f t="shared" ref="J1989:J2004" si="191">IF(D1989="","",IFERROR(VLOOKUP(D1989,Catalog,5,FALSE),""))</f>
        <v/>
      </c>
      <c r="K1989" s="24" t="str">
        <f>IF(B1989="","",TRIM(IF(COUNTIF('Registru borderouri'!$B$5:$B$504,B1989)=0,"Borderou inexistent în registru. ","")&amp;IF(AND(D1989&lt;&gt;"",E1989=""),"Cod necunoscut. ","")&amp;IF(N(G1989)&lt;=0,"Lipsește cantitatea. ","")&amp;IF(AND(J1989&lt;&gt;"",COUNTIF('Registru borderouri'!$B$5:$B$504,B1989)&gt;0),IF(J1989&lt;&gt;INDEX('Registru borderouri'!$H$5:$H$504,MATCH(B1989,'Registru borderouri'!$B$5:$B$504,0)),"Produs de alt tip decât borderoul. ",""),"")))</f>
        <v/>
      </c>
    </row>
    <row r="1990" spans="1:11" x14ac:dyDescent="0.2">
      <c r="A1990" s="1" t="str">
        <f t="shared" si="186"/>
        <v/>
      </c>
      <c r="B1990" s="21"/>
      <c r="C1990" s="22" t="str">
        <f>IF(B1990="","",COUNTIF(INDEX($B:$B,5):B1990,B1990))</f>
        <v/>
      </c>
      <c r="D1990" s="21"/>
      <c r="E1990" s="13" t="str">
        <f t="shared" si="187"/>
        <v/>
      </c>
      <c r="F1990" s="22" t="str">
        <f t="shared" si="188"/>
        <v/>
      </c>
      <c r="G1990" s="14"/>
      <c r="H1990" s="15" t="str">
        <f t="shared" si="189"/>
        <v/>
      </c>
      <c r="I1990" s="23" t="str">
        <f t="shared" si="190"/>
        <v/>
      </c>
      <c r="J1990" s="13" t="str">
        <f t="shared" si="191"/>
        <v/>
      </c>
      <c r="K1990" s="24" t="str">
        <f>IF(B1990="","",TRIM(IF(COUNTIF('Registru borderouri'!$B$5:$B$504,B1990)=0,"Borderou inexistent în registru. ","")&amp;IF(AND(D1990&lt;&gt;"",E1990=""),"Cod necunoscut. ","")&amp;IF(N(G1990)&lt;=0,"Lipsește cantitatea. ","")&amp;IF(AND(J1990&lt;&gt;"",COUNTIF('Registru borderouri'!$B$5:$B$504,B1990)&gt;0),IF(J1990&lt;&gt;INDEX('Registru borderouri'!$H$5:$H$504,MATCH(B1990,'Registru borderouri'!$B$5:$B$504,0)),"Produs de alt tip decât borderoul. ",""),"")))</f>
        <v/>
      </c>
    </row>
    <row r="1991" spans="1:11" x14ac:dyDescent="0.2">
      <c r="A1991" s="1" t="str">
        <f t="shared" si="186"/>
        <v/>
      </c>
      <c r="B1991" s="21"/>
      <c r="C1991" s="22" t="str">
        <f>IF(B1991="","",COUNTIF(INDEX($B:$B,5):B1991,B1991))</f>
        <v/>
      </c>
      <c r="D1991" s="21"/>
      <c r="E1991" s="13" t="str">
        <f t="shared" si="187"/>
        <v/>
      </c>
      <c r="F1991" s="22" t="str">
        <f t="shared" si="188"/>
        <v/>
      </c>
      <c r="G1991" s="14"/>
      <c r="H1991" s="15" t="str">
        <f t="shared" si="189"/>
        <v/>
      </c>
      <c r="I1991" s="23" t="str">
        <f t="shared" si="190"/>
        <v/>
      </c>
      <c r="J1991" s="13" t="str">
        <f t="shared" si="191"/>
        <v/>
      </c>
      <c r="K1991" s="24" t="str">
        <f>IF(B1991="","",TRIM(IF(COUNTIF('Registru borderouri'!$B$5:$B$504,B1991)=0,"Borderou inexistent în registru. ","")&amp;IF(AND(D1991&lt;&gt;"",E1991=""),"Cod necunoscut. ","")&amp;IF(N(G1991)&lt;=0,"Lipsește cantitatea. ","")&amp;IF(AND(J1991&lt;&gt;"",COUNTIF('Registru borderouri'!$B$5:$B$504,B1991)&gt;0),IF(J1991&lt;&gt;INDEX('Registru borderouri'!$H$5:$H$504,MATCH(B1991,'Registru borderouri'!$B$5:$B$504,0)),"Produs de alt tip decât borderoul. ",""),"")))</f>
        <v/>
      </c>
    </row>
    <row r="1992" spans="1:11" x14ac:dyDescent="0.2">
      <c r="A1992" s="1" t="str">
        <f t="shared" si="186"/>
        <v/>
      </c>
      <c r="B1992" s="21"/>
      <c r="C1992" s="22" t="str">
        <f>IF(B1992="","",COUNTIF(INDEX($B:$B,5):B1992,B1992))</f>
        <v/>
      </c>
      <c r="D1992" s="21"/>
      <c r="E1992" s="13" t="str">
        <f t="shared" si="187"/>
        <v/>
      </c>
      <c r="F1992" s="22" t="str">
        <f t="shared" si="188"/>
        <v/>
      </c>
      <c r="G1992" s="14"/>
      <c r="H1992" s="15" t="str">
        <f t="shared" si="189"/>
        <v/>
      </c>
      <c r="I1992" s="23" t="str">
        <f t="shared" si="190"/>
        <v/>
      </c>
      <c r="J1992" s="13" t="str">
        <f t="shared" si="191"/>
        <v/>
      </c>
      <c r="K1992" s="24" t="str">
        <f>IF(B1992="","",TRIM(IF(COUNTIF('Registru borderouri'!$B$5:$B$504,B1992)=0,"Borderou inexistent în registru. ","")&amp;IF(AND(D1992&lt;&gt;"",E1992=""),"Cod necunoscut. ","")&amp;IF(N(G1992)&lt;=0,"Lipsește cantitatea. ","")&amp;IF(AND(J1992&lt;&gt;"",COUNTIF('Registru borderouri'!$B$5:$B$504,B1992)&gt;0),IF(J1992&lt;&gt;INDEX('Registru borderouri'!$H$5:$H$504,MATCH(B1992,'Registru borderouri'!$B$5:$B$504,0)),"Produs de alt tip decât borderoul. ",""),"")))</f>
        <v/>
      </c>
    </row>
    <row r="1993" spans="1:11" x14ac:dyDescent="0.2">
      <c r="A1993" s="1" t="str">
        <f t="shared" si="186"/>
        <v/>
      </c>
      <c r="B1993" s="21"/>
      <c r="C1993" s="22" t="str">
        <f>IF(B1993="","",COUNTIF(INDEX($B:$B,5):B1993,B1993))</f>
        <v/>
      </c>
      <c r="D1993" s="21"/>
      <c r="E1993" s="13" t="str">
        <f t="shared" si="187"/>
        <v/>
      </c>
      <c r="F1993" s="22" t="str">
        <f t="shared" si="188"/>
        <v/>
      </c>
      <c r="G1993" s="14"/>
      <c r="H1993" s="15" t="str">
        <f t="shared" si="189"/>
        <v/>
      </c>
      <c r="I1993" s="23" t="str">
        <f t="shared" si="190"/>
        <v/>
      </c>
      <c r="J1993" s="13" t="str">
        <f t="shared" si="191"/>
        <v/>
      </c>
      <c r="K1993" s="24" t="str">
        <f>IF(B1993="","",TRIM(IF(COUNTIF('Registru borderouri'!$B$5:$B$504,B1993)=0,"Borderou inexistent în registru. ","")&amp;IF(AND(D1993&lt;&gt;"",E1993=""),"Cod necunoscut. ","")&amp;IF(N(G1993)&lt;=0,"Lipsește cantitatea. ","")&amp;IF(AND(J1993&lt;&gt;"",COUNTIF('Registru borderouri'!$B$5:$B$504,B1993)&gt;0),IF(J1993&lt;&gt;INDEX('Registru borderouri'!$H$5:$H$504,MATCH(B1993,'Registru borderouri'!$B$5:$B$504,0)),"Produs de alt tip decât borderoul. ",""),"")))</f>
        <v/>
      </c>
    </row>
    <row r="1994" spans="1:11" x14ac:dyDescent="0.2">
      <c r="A1994" s="1" t="str">
        <f t="shared" si="186"/>
        <v/>
      </c>
      <c r="B1994" s="21"/>
      <c r="C1994" s="22" t="str">
        <f>IF(B1994="","",COUNTIF(INDEX($B:$B,5):B1994,B1994))</f>
        <v/>
      </c>
      <c r="D1994" s="21"/>
      <c r="E1994" s="13" t="str">
        <f t="shared" si="187"/>
        <v/>
      </c>
      <c r="F1994" s="22" t="str">
        <f t="shared" si="188"/>
        <v/>
      </c>
      <c r="G1994" s="14"/>
      <c r="H1994" s="15" t="str">
        <f t="shared" si="189"/>
        <v/>
      </c>
      <c r="I1994" s="23" t="str">
        <f t="shared" si="190"/>
        <v/>
      </c>
      <c r="J1994" s="13" t="str">
        <f t="shared" si="191"/>
        <v/>
      </c>
      <c r="K1994" s="24" t="str">
        <f>IF(B1994="","",TRIM(IF(COUNTIF('Registru borderouri'!$B$5:$B$504,B1994)=0,"Borderou inexistent în registru. ","")&amp;IF(AND(D1994&lt;&gt;"",E1994=""),"Cod necunoscut. ","")&amp;IF(N(G1994)&lt;=0,"Lipsește cantitatea. ","")&amp;IF(AND(J1994&lt;&gt;"",COUNTIF('Registru borderouri'!$B$5:$B$504,B1994)&gt;0),IF(J1994&lt;&gt;INDEX('Registru borderouri'!$H$5:$H$504,MATCH(B1994,'Registru borderouri'!$B$5:$B$504,0)),"Produs de alt tip decât borderoul. ",""),"")))</f>
        <v/>
      </c>
    </row>
    <row r="1995" spans="1:11" x14ac:dyDescent="0.2">
      <c r="A1995" s="1" t="str">
        <f t="shared" si="186"/>
        <v/>
      </c>
      <c r="B1995" s="21"/>
      <c r="C1995" s="22" t="str">
        <f>IF(B1995="","",COUNTIF(INDEX($B:$B,5):B1995,B1995))</f>
        <v/>
      </c>
      <c r="D1995" s="21"/>
      <c r="E1995" s="13" t="str">
        <f t="shared" si="187"/>
        <v/>
      </c>
      <c r="F1995" s="22" t="str">
        <f t="shared" si="188"/>
        <v/>
      </c>
      <c r="G1995" s="14"/>
      <c r="H1995" s="15" t="str">
        <f t="shared" si="189"/>
        <v/>
      </c>
      <c r="I1995" s="23" t="str">
        <f t="shared" si="190"/>
        <v/>
      </c>
      <c r="J1995" s="13" t="str">
        <f t="shared" si="191"/>
        <v/>
      </c>
      <c r="K1995" s="24" t="str">
        <f>IF(B1995="","",TRIM(IF(COUNTIF('Registru borderouri'!$B$5:$B$504,B1995)=0,"Borderou inexistent în registru. ","")&amp;IF(AND(D1995&lt;&gt;"",E1995=""),"Cod necunoscut. ","")&amp;IF(N(G1995)&lt;=0,"Lipsește cantitatea. ","")&amp;IF(AND(J1995&lt;&gt;"",COUNTIF('Registru borderouri'!$B$5:$B$504,B1995)&gt;0),IF(J1995&lt;&gt;INDEX('Registru borderouri'!$H$5:$H$504,MATCH(B1995,'Registru borderouri'!$B$5:$B$504,0)),"Produs de alt tip decât borderoul. ",""),"")))</f>
        <v/>
      </c>
    </row>
    <row r="1996" spans="1:11" x14ac:dyDescent="0.2">
      <c r="A1996" s="1" t="str">
        <f t="shared" si="186"/>
        <v/>
      </c>
      <c r="B1996" s="21"/>
      <c r="C1996" s="22" t="str">
        <f>IF(B1996="","",COUNTIF(INDEX($B:$B,5):B1996,B1996))</f>
        <v/>
      </c>
      <c r="D1996" s="21"/>
      <c r="E1996" s="13" t="str">
        <f t="shared" si="187"/>
        <v/>
      </c>
      <c r="F1996" s="22" t="str">
        <f t="shared" si="188"/>
        <v/>
      </c>
      <c r="G1996" s="14"/>
      <c r="H1996" s="15" t="str">
        <f t="shared" si="189"/>
        <v/>
      </c>
      <c r="I1996" s="23" t="str">
        <f t="shared" si="190"/>
        <v/>
      </c>
      <c r="J1996" s="13" t="str">
        <f t="shared" si="191"/>
        <v/>
      </c>
      <c r="K1996" s="24" t="str">
        <f>IF(B1996="","",TRIM(IF(COUNTIF('Registru borderouri'!$B$5:$B$504,B1996)=0,"Borderou inexistent în registru. ","")&amp;IF(AND(D1996&lt;&gt;"",E1996=""),"Cod necunoscut. ","")&amp;IF(N(G1996)&lt;=0,"Lipsește cantitatea. ","")&amp;IF(AND(J1996&lt;&gt;"",COUNTIF('Registru borderouri'!$B$5:$B$504,B1996)&gt;0),IF(J1996&lt;&gt;INDEX('Registru borderouri'!$H$5:$H$504,MATCH(B1996,'Registru borderouri'!$B$5:$B$504,0)),"Produs de alt tip decât borderoul. ",""),"")))</f>
        <v/>
      </c>
    </row>
    <row r="1997" spans="1:11" x14ac:dyDescent="0.2">
      <c r="A1997" s="1" t="str">
        <f t="shared" si="186"/>
        <v/>
      </c>
      <c r="B1997" s="21"/>
      <c r="C1997" s="22" t="str">
        <f>IF(B1997="","",COUNTIF(INDEX($B:$B,5):B1997,B1997))</f>
        <v/>
      </c>
      <c r="D1997" s="21"/>
      <c r="E1997" s="13" t="str">
        <f t="shared" si="187"/>
        <v/>
      </c>
      <c r="F1997" s="22" t="str">
        <f t="shared" si="188"/>
        <v/>
      </c>
      <c r="G1997" s="14"/>
      <c r="H1997" s="15" t="str">
        <f t="shared" si="189"/>
        <v/>
      </c>
      <c r="I1997" s="23" t="str">
        <f t="shared" si="190"/>
        <v/>
      </c>
      <c r="J1997" s="13" t="str">
        <f t="shared" si="191"/>
        <v/>
      </c>
      <c r="K1997" s="24" t="str">
        <f>IF(B1997="","",TRIM(IF(COUNTIF('Registru borderouri'!$B$5:$B$504,B1997)=0,"Borderou inexistent în registru. ","")&amp;IF(AND(D1997&lt;&gt;"",E1997=""),"Cod necunoscut. ","")&amp;IF(N(G1997)&lt;=0,"Lipsește cantitatea. ","")&amp;IF(AND(J1997&lt;&gt;"",COUNTIF('Registru borderouri'!$B$5:$B$504,B1997)&gt;0),IF(J1997&lt;&gt;INDEX('Registru borderouri'!$H$5:$H$504,MATCH(B1997,'Registru borderouri'!$B$5:$B$504,0)),"Produs de alt tip decât borderoul. ",""),"")))</f>
        <v/>
      </c>
    </row>
    <row r="1998" spans="1:11" x14ac:dyDescent="0.2">
      <c r="A1998" s="1" t="str">
        <f t="shared" si="186"/>
        <v/>
      </c>
      <c r="B1998" s="21"/>
      <c r="C1998" s="22" t="str">
        <f>IF(B1998="","",COUNTIF(INDEX($B:$B,5):B1998,B1998))</f>
        <v/>
      </c>
      <c r="D1998" s="21"/>
      <c r="E1998" s="13" t="str">
        <f t="shared" si="187"/>
        <v/>
      </c>
      <c r="F1998" s="22" t="str">
        <f t="shared" si="188"/>
        <v/>
      </c>
      <c r="G1998" s="14"/>
      <c r="H1998" s="15" t="str">
        <f t="shared" si="189"/>
        <v/>
      </c>
      <c r="I1998" s="23" t="str">
        <f t="shared" si="190"/>
        <v/>
      </c>
      <c r="J1998" s="13" t="str">
        <f t="shared" si="191"/>
        <v/>
      </c>
      <c r="K1998" s="24" t="str">
        <f>IF(B1998="","",TRIM(IF(COUNTIF('Registru borderouri'!$B$5:$B$504,B1998)=0,"Borderou inexistent în registru. ","")&amp;IF(AND(D1998&lt;&gt;"",E1998=""),"Cod necunoscut. ","")&amp;IF(N(G1998)&lt;=0,"Lipsește cantitatea. ","")&amp;IF(AND(J1998&lt;&gt;"",COUNTIF('Registru borderouri'!$B$5:$B$504,B1998)&gt;0),IF(J1998&lt;&gt;INDEX('Registru borderouri'!$H$5:$H$504,MATCH(B1998,'Registru borderouri'!$B$5:$B$504,0)),"Produs de alt tip decât borderoul. ",""),"")))</f>
        <v/>
      </c>
    </row>
    <row r="1999" spans="1:11" x14ac:dyDescent="0.2">
      <c r="A1999" s="1" t="str">
        <f t="shared" si="186"/>
        <v/>
      </c>
      <c r="B1999" s="21"/>
      <c r="C1999" s="22" t="str">
        <f>IF(B1999="","",COUNTIF(INDEX($B:$B,5):B1999,B1999))</f>
        <v/>
      </c>
      <c r="D1999" s="21"/>
      <c r="E1999" s="13" t="str">
        <f t="shared" si="187"/>
        <v/>
      </c>
      <c r="F1999" s="22" t="str">
        <f t="shared" si="188"/>
        <v/>
      </c>
      <c r="G1999" s="14"/>
      <c r="H1999" s="15" t="str">
        <f t="shared" si="189"/>
        <v/>
      </c>
      <c r="I1999" s="23" t="str">
        <f t="shared" si="190"/>
        <v/>
      </c>
      <c r="J1999" s="13" t="str">
        <f t="shared" si="191"/>
        <v/>
      </c>
      <c r="K1999" s="24" t="str">
        <f>IF(B1999="","",TRIM(IF(COUNTIF('Registru borderouri'!$B$5:$B$504,B1999)=0,"Borderou inexistent în registru. ","")&amp;IF(AND(D1999&lt;&gt;"",E1999=""),"Cod necunoscut. ","")&amp;IF(N(G1999)&lt;=0,"Lipsește cantitatea. ","")&amp;IF(AND(J1999&lt;&gt;"",COUNTIF('Registru borderouri'!$B$5:$B$504,B1999)&gt;0),IF(J1999&lt;&gt;INDEX('Registru borderouri'!$H$5:$H$504,MATCH(B1999,'Registru borderouri'!$B$5:$B$504,0)),"Produs de alt tip decât borderoul. ",""),"")))</f>
        <v/>
      </c>
    </row>
    <row r="2000" spans="1:11" x14ac:dyDescent="0.2">
      <c r="A2000" s="1" t="str">
        <f t="shared" si="186"/>
        <v/>
      </c>
      <c r="B2000" s="21"/>
      <c r="C2000" s="22" t="str">
        <f>IF(B2000="","",COUNTIF(INDEX($B:$B,5):B2000,B2000))</f>
        <v/>
      </c>
      <c r="D2000" s="21"/>
      <c r="E2000" s="13" t="str">
        <f t="shared" si="187"/>
        <v/>
      </c>
      <c r="F2000" s="22" t="str">
        <f t="shared" si="188"/>
        <v/>
      </c>
      <c r="G2000" s="14"/>
      <c r="H2000" s="15" t="str">
        <f t="shared" si="189"/>
        <v/>
      </c>
      <c r="I2000" s="23" t="str">
        <f t="shared" si="190"/>
        <v/>
      </c>
      <c r="J2000" s="13" t="str">
        <f t="shared" si="191"/>
        <v/>
      </c>
      <c r="K2000" s="24" t="str">
        <f>IF(B2000="","",TRIM(IF(COUNTIF('Registru borderouri'!$B$5:$B$504,B2000)=0,"Borderou inexistent în registru. ","")&amp;IF(AND(D2000&lt;&gt;"",E2000=""),"Cod necunoscut. ","")&amp;IF(N(G2000)&lt;=0,"Lipsește cantitatea. ","")&amp;IF(AND(J2000&lt;&gt;"",COUNTIF('Registru borderouri'!$B$5:$B$504,B2000)&gt;0),IF(J2000&lt;&gt;INDEX('Registru borderouri'!$H$5:$H$504,MATCH(B2000,'Registru borderouri'!$B$5:$B$504,0)),"Produs de alt tip decât borderoul. ",""),"")))</f>
        <v/>
      </c>
    </row>
    <row r="2001" spans="1:11" x14ac:dyDescent="0.2">
      <c r="A2001" s="1" t="str">
        <f t="shared" si="186"/>
        <v/>
      </c>
      <c r="B2001" s="21"/>
      <c r="C2001" s="22" t="str">
        <f>IF(B2001="","",COUNTIF(INDEX($B:$B,5):B2001,B2001))</f>
        <v/>
      </c>
      <c r="D2001" s="21"/>
      <c r="E2001" s="13" t="str">
        <f t="shared" si="187"/>
        <v/>
      </c>
      <c r="F2001" s="22" t="str">
        <f t="shared" si="188"/>
        <v/>
      </c>
      <c r="G2001" s="14"/>
      <c r="H2001" s="15" t="str">
        <f t="shared" si="189"/>
        <v/>
      </c>
      <c r="I2001" s="23" t="str">
        <f t="shared" si="190"/>
        <v/>
      </c>
      <c r="J2001" s="13" t="str">
        <f t="shared" si="191"/>
        <v/>
      </c>
      <c r="K2001" s="24" t="str">
        <f>IF(B2001="","",TRIM(IF(COUNTIF('Registru borderouri'!$B$5:$B$504,B2001)=0,"Borderou inexistent în registru. ","")&amp;IF(AND(D2001&lt;&gt;"",E2001=""),"Cod necunoscut. ","")&amp;IF(N(G2001)&lt;=0,"Lipsește cantitatea. ","")&amp;IF(AND(J2001&lt;&gt;"",COUNTIF('Registru borderouri'!$B$5:$B$504,B2001)&gt;0),IF(J2001&lt;&gt;INDEX('Registru borderouri'!$H$5:$H$504,MATCH(B2001,'Registru borderouri'!$B$5:$B$504,0)),"Produs de alt tip decât borderoul. ",""),"")))</f>
        <v/>
      </c>
    </row>
    <row r="2002" spans="1:11" x14ac:dyDescent="0.2">
      <c r="A2002" s="1" t="str">
        <f t="shared" si="186"/>
        <v/>
      </c>
      <c r="B2002" s="21"/>
      <c r="C2002" s="22" t="str">
        <f>IF(B2002="","",COUNTIF(INDEX($B:$B,5):B2002,B2002))</f>
        <v/>
      </c>
      <c r="D2002" s="21"/>
      <c r="E2002" s="13" t="str">
        <f t="shared" si="187"/>
        <v/>
      </c>
      <c r="F2002" s="22" t="str">
        <f t="shared" si="188"/>
        <v/>
      </c>
      <c r="G2002" s="14"/>
      <c r="H2002" s="15" t="str">
        <f t="shared" si="189"/>
        <v/>
      </c>
      <c r="I2002" s="23" t="str">
        <f t="shared" si="190"/>
        <v/>
      </c>
      <c r="J2002" s="13" t="str">
        <f t="shared" si="191"/>
        <v/>
      </c>
      <c r="K2002" s="24" t="str">
        <f>IF(B2002="","",TRIM(IF(COUNTIF('Registru borderouri'!$B$5:$B$504,B2002)=0,"Borderou inexistent în registru. ","")&amp;IF(AND(D2002&lt;&gt;"",E2002=""),"Cod necunoscut. ","")&amp;IF(N(G2002)&lt;=0,"Lipsește cantitatea. ","")&amp;IF(AND(J2002&lt;&gt;"",COUNTIF('Registru borderouri'!$B$5:$B$504,B2002)&gt;0),IF(J2002&lt;&gt;INDEX('Registru borderouri'!$H$5:$H$504,MATCH(B2002,'Registru borderouri'!$B$5:$B$504,0)),"Produs de alt tip decât borderoul. ",""),"")))</f>
        <v/>
      </c>
    </row>
    <row r="2003" spans="1:11" x14ac:dyDescent="0.2">
      <c r="A2003" s="1" t="str">
        <f t="shared" si="186"/>
        <v/>
      </c>
      <c r="B2003" s="21"/>
      <c r="C2003" s="22" t="str">
        <f>IF(B2003="","",COUNTIF(INDEX($B:$B,5):B2003,B2003))</f>
        <v/>
      </c>
      <c r="D2003" s="21"/>
      <c r="E2003" s="13" t="str">
        <f t="shared" si="187"/>
        <v/>
      </c>
      <c r="F2003" s="22" t="str">
        <f t="shared" si="188"/>
        <v/>
      </c>
      <c r="G2003" s="14"/>
      <c r="H2003" s="15" t="str">
        <f t="shared" si="189"/>
        <v/>
      </c>
      <c r="I2003" s="23" t="str">
        <f t="shared" si="190"/>
        <v/>
      </c>
      <c r="J2003" s="13" t="str">
        <f t="shared" si="191"/>
        <v/>
      </c>
      <c r="K2003" s="24" t="str">
        <f>IF(B2003="","",TRIM(IF(COUNTIF('Registru borderouri'!$B$5:$B$504,B2003)=0,"Borderou inexistent în registru. ","")&amp;IF(AND(D2003&lt;&gt;"",E2003=""),"Cod necunoscut. ","")&amp;IF(N(G2003)&lt;=0,"Lipsește cantitatea. ","")&amp;IF(AND(J2003&lt;&gt;"",COUNTIF('Registru borderouri'!$B$5:$B$504,B2003)&gt;0),IF(J2003&lt;&gt;INDEX('Registru borderouri'!$H$5:$H$504,MATCH(B2003,'Registru borderouri'!$B$5:$B$504,0)),"Produs de alt tip decât borderoul. ",""),"")))</f>
        <v/>
      </c>
    </row>
    <row r="2004" spans="1:11" x14ac:dyDescent="0.2">
      <c r="A2004" s="1" t="str">
        <f t="shared" si="186"/>
        <v/>
      </c>
      <c r="B2004" s="21"/>
      <c r="C2004" s="22" t="str">
        <f>IF(B2004="","",COUNTIF(INDEX($B:$B,5):B2004,B2004))</f>
        <v/>
      </c>
      <c r="D2004" s="21"/>
      <c r="E2004" s="13" t="str">
        <f t="shared" si="187"/>
        <v/>
      </c>
      <c r="F2004" s="22" t="str">
        <f t="shared" si="188"/>
        <v/>
      </c>
      <c r="G2004" s="14"/>
      <c r="H2004" s="15" t="str">
        <f t="shared" si="189"/>
        <v/>
      </c>
      <c r="I2004" s="23" t="str">
        <f t="shared" si="190"/>
        <v/>
      </c>
      <c r="J2004" s="13" t="str">
        <f t="shared" si="191"/>
        <v/>
      </c>
      <c r="K2004" s="24" t="str">
        <f>IF(B2004="","",TRIM(IF(COUNTIF('Registru borderouri'!$B$5:$B$504,B2004)=0,"Borderou inexistent în registru. ","")&amp;IF(AND(D2004&lt;&gt;"",E2004=""),"Cod necunoscut. ","")&amp;IF(N(G2004)&lt;=0,"Lipsește cantitatea. ","")&amp;IF(AND(J2004&lt;&gt;"",COUNTIF('Registru borderouri'!$B$5:$B$504,B2004)&gt;0),IF(J2004&lt;&gt;INDEX('Registru borderouri'!$H$5:$H$504,MATCH(B2004,'Registru borderouri'!$B$5:$B$504,0)),"Produs de alt tip decât borderoul. ",""),"")))</f>
        <v/>
      </c>
    </row>
  </sheetData>
  <dataValidations count="1">
    <dataValidation type="list" allowBlank="1" showInputMessage="1" sqref="D5:D2004" xr:uid="{66AF0790-6CC2-48B1-AB03-3931268F5F17}">
      <formula1>Coduri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36A55-16D1-418D-B8F3-9A207A05DB72}">
  <dimension ref="B1:L26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8.7109375" style="1" customWidth="1"/>
    <col min="3" max="3" width="11.7109375" style="1" customWidth="1"/>
    <col min="4" max="8" width="13.7109375" style="1" customWidth="1"/>
    <col min="9" max="9" width="14.7109375" style="1" customWidth="1"/>
    <col min="10" max="10" width="3.7109375" style="1" customWidth="1"/>
    <col min="11" max="11" width="6.7109375" style="1" customWidth="1"/>
    <col min="12" max="12" width="8.7109375" style="1" customWidth="1"/>
    <col min="13" max="16384" width="11.42578125" style="1"/>
  </cols>
  <sheetData>
    <row r="1" spans="2:12" ht="21" x14ac:dyDescent="0.35">
      <c r="B1" s="2" t="s">
        <v>1304</v>
      </c>
    </row>
    <row r="2" spans="2:12" x14ac:dyDescent="0.2">
      <c r="B2" s="3" t="s">
        <v>1305</v>
      </c>
    </row>
    <row r="4" spans="2:12" ht="30" customHeight="1" x14ac:dyDescent="0.2">
      <c r="B4" s="9" t="s">
        <v>1306</v>
      </c>
      <c r="C4" s="9" t="s">
        <v>1307</v>
      </c>
      <c r="D4" s="9" t="s">
        <v>1255</v>
      </c>
      <c r="E4" s="9" t="s">
        <v>1256</v>
      </c>
      <c r="F4" s="9" t="s">
        <v>1257</v>
      </c>
      <c r="G4" s="9" t="s">
        <v>1308</v>
      </c>
      <c r="H4" s="9" t="s">
        <v>1309</v>
      </c>
      <c r="I4" s="9" t="s">
        <v>1310</v>
      </c>
      <c r="K4" s="4" t="s">
        <v>1311</v>
      </c>
      <c r="L4" s="44">
        <v>2026</v>
      </c>
    </row>
    <row r="5" spans="2:12" x14ac:dyDescent="0.2">
      <c r="B5" s="13" t="s">
        <v>1312</v>
      </c>
      <c r="C5" s="22">
        <f>COUNTIFS('Registru borderouri'!$C$5:$C$504,"&gt;="&amp;DATE($L$4,1,1),'Registru borderouri'!$C$5:$C$504,"&lt;"&amp;DATE($L$4,2,1))</f>
        <v>0</v>
      </c>
      <c r="D5" s="23">
        <f>SUMIFS('Registru borderouri'!$J$5:$J$504,'Registru borderouri'!$C$5:$C$504,"&gt;="&amp;DATE($L$4,1,1),'Registru borderouri'!$C$5:$C$504,"&lt;"&amp;DATE($L$4,2,1))</f>
        <v>0</v>
      </c>
      <c r="E5" s="23">
        <f>SUMIFS('Registru borderouri'!$K$5:$K$504,'Registru borderouri'!$C$5:$C$504,"&gt;="&amp;DATE($L$4,1,1),'Registru borderouri'!$C$5:$C$504,"&lt;"&amp;DATE($L$4,2,1))</f>
        <v>0</v>
      </c>
      <c r="F5" s="23">
        <f>SUMIFS('Registru borderouri'!$L$5:$L$504,'Registru borderouri'!$C$5:$C$504,"&gt;="&amp;DATE($L$4,1,1),'Registru borderouri'!$C$5:$C$504,"&lt;"&amp;DATE($L$4,2,1))</f>
        <v>0</v>
      </c>
      <c r="G5" s="23">
        <f>SUMIFS('Registru borderouri'!$M$5:$M$504,'Registru borderouri'!$C$5:$C$504,"&gt;="&amp;DATE($L$4,1,1),'Registru borderouri'!$C$5:$C$504,"&lt;"&amp;DATE($L$4,2,1))</f>
        <v>0</v>
      </c>
      <c r="H5" s="23">
        <f>SUMIFS('Registru borderouri'!$M$5:$M$504,'Registru borderouri'!$C$5:$C$504,"&gt;="&amp;DATE($L$4,1,1),'Registru borderouri'!$C$5:$C$504,"&lt;"&amp;DATE($L$4,2,1),'Registru borderouri'!$I$5:$I$504,"Numerar")</f>
        <v>0</v>
      </c>
      <c r="I5" s="22" t="str">
        <f>IF(E5+F5=0,"–",RIGHT("0"&amp;DAY(DATE($L$4,2,25)),2)&amp;"."&amp;RIGHT("0"&amp;MONTH(DATE($L$4,2,25)),2)&amp;"."&amp;YEAR(DATE($L$4,2,25)))</f>
        <v>–</v>
      </c>
    </row>
    <row r="6" spans="2:12" x14ac:dyDescent="0.2">
      <c r="B6" s="13" t="s">
        <v>1313</v>
      </c>
      <c r="C6" s="22">
        <f>COUNTIFS('Registru borderouri'!$C$5:$C$504,"&gt;="&amp;DATE($L$4,2,1),'Registru borderouri'!$C$5:$C$504,"&lt;"&amp;DATE($L$4,3,1))</f>
        <v>0</v>
      </c>
      <c r="D6" s="23">
        <f>SUMIFS('Registru borderouri'!$J$5:$J$504,'Registru borderouri'!$C$5:$C$504,"&gt;="&amp;DATE($L$4,2,1),'Registru borderouri'!$C$5:$C$504,"&lt;"&amp;DATE($L$4,3,1))</f>
        <v>0</v>
      </c>
      <c r="E6" s="23">
        <f>SUMIFS('Registru borderouri'!$K$5:$K$504,'Registru borderouri'!$C$5:$C$504,"&gt;="&amp;DATE($L$4,2,1),'Registru borderouri'!$C$5:$C$504,"&lt;"&amp;DATE($L$4,3,1))</f>
        <v>0</v>
      </c>
      <c r="F6" s="23">
        <f>SUMIFS('Registru borderouri'!$L$5:$L$504,'Registru borderouri'!$C$5:$C$504,"&gt;="&amp;DATE($L$4,2,1),'Registru borderouri'!$C$5:$C$504,"&lt;"&amp;DATE($L$4,3,1))</f>
        <v>0</v>
      </c>
      <c r="G6" s="23">
        <f>SUMIFS('Registru borderouri'!$M$5:$M$504,'Registru borderouri'!$C$5:$C$504,"&gt;="&amp;DATE($L$4,2,1),'Registru borderouri'!$C$5:$C$504,"&lt;"&amp;DATE($L$4,3,1))</f>
        <v>0</v>
      </c>
      <c r="H6" s="23">
        <f>SUMIFS('Registru borderouri'!$M$5:$M$504,'Registru borderouri'!$C$5:$C$504,"&gt;="&amp;DATE($L$4,2,1),'Registru borderouri'!$C$5:$C$504,"&lt;"&amp;DATE($L$4,3,1),'Registru borderouri'!$I$5:$I$504,"Numerar")</f>
        <v>0</v>
      </c>
      <c r="I6" s="22" t="str">
        <f>IF(E6+F6=0,"–",RIGHT("0"&amp;DAY(DATE($L$4,3,25)),2)&amp;"."&amp;RIGHT("0"&amp;MONTH(DATE($L$4,3,25)),2)&amp;"."&amp;YEAR(DATE($L$4,3,25)))</f>
        <v>–</v>
      </c>
    </row>
    <row r="7" spans="2:12" x14ac:dyDescent="0.2">
      <c r="B7" s="13" t="s">
        <v>1314</v>
      </c>
      <c r="C7" s="22">
        <f>COUNTIFS('Registru borderouri'!$C$5:$C$504,"&gt;="&amp;DATE($L$4,3,1),'Registru borderouri'!$C$5:$C$504,"&lt;"&amp;DATE($L$4,4,1))</f>
        <v>0</v>
      </c>
      <c r="D7" s="23">
        <f>SUMIFS('Registru borderouri'!$J$5:$J$504,'Registru borderouri'!$C$5:$C$504,"&gt;="&amp;DATE($L$4,3,1),'Registru borderouri'!$C$5:$C$504,"&lt;"&amp;DATE($L$4,4,1))</f>
        <v>0</v>
      </c>
      <c r="E7" s="23">
        <f>SUMIFS('Registru borderouri'!$K$5:$K$504,'Registru borderouri'!$C$5:$C$504,"&gt;="&amp;DATE($L$4,3,1),'Registru borderouri'!$C$5:$C$504,"&lt;"&amp;DATE($L$4,4,1))</f>
        <v>0</v>
      </c>
      <c r="F7" s="23">
        <f>SUMIFS('Registru borderouri'!$L$5:$L$504,'Registru borderouri'!$C$5:$C$504,"&gt;="&amp;DATE($L$4,3,1),'Registru borderouri'!$C$5:$C$504,"&lt;"&amp;DATE($L$4,4,1))</f>
        <v>0</v>
      </c>
      <c r="G7" s="23">
        <f>SUMIFS('Registru borderouri'!$M$5:$M$504,'Registru borderouri'!$C$5:$C$504,"&gt;="&amp;DATE($L$4,3,1),'Registru borderouri'!$C$5:$C$504,"&lt;"&amp;DATE($L$4,4,1))</f>
        <v>0</v>
      </c>
      <c r="H7" s="23">
        <f>SUMIFS('Registru borderouri'!$M$5:$M$504,'Registru borderouri'!$C$5:$C$504,"&gt;="&amp;DATE($L$4,3,1),'Registru borderouri'!$C$5:$C$504,"&lt;"&amp;DATE($L$4,4,1),'Registru borderouri'!$I$5:$I$504,"Numerar")</f>
        <v>0</v>
      </c>
      <c r="I7" s="22" t="str">
        <f>IF(E7+F7=0,"–",RIGHT("0"&amp;DAY(DATE($L$4,4,25)),2)&amp;"."&amp;RIGHT("0"&amp;MONTH(DATE($L$4,4,25)),2)&amp;"."&amp;YEAR(DATE($L$4,4,25)))</f>
        <v>–</v>
      </c>
    </row>
    <row r="8" spans="2:12" x14ac:dyDescent="0.2">
      <c r="B8" s="13" t="s">
        <v>1315</v>
      </c>
      <c r="C8" s="22">
        <f>COUNTIFS('Registru borderouri'!$C$5:$C$504,"&gt;="&amp;DATE($L$4,4,1),'Registru borderouri'!$C$5:$C$504,"&lt;"&amp;DATE($L$4,5,1))</f>
        <v>0</v>
      </c>
      <c r="D8" s="23">
        <f>SUMIFS('Registru borderouri'!$J$5:$J$504,'Registru borderouri'!$C$5:$C$504,"&gt;="&amp;DATE($L$4,4,1),'Registru borderouri'!$C$5:$C$504,"&lt;"&amp;DATE($L$4,5,1))</f>
        <v>0</v>
      </c>
      <c r="E8" s="23">
        <f>SUMIFS('Registru borderouri'!$K$5:$K$504,'Registru borderouri'!$C$5:$C$504,"&gt;="&amp;DATE($L$4,4,1),'Registru borderouri'!$C$5:$C$504,"&lt;"&amp;DATE($L$4,5,1))</f>
        <v>0</v>
      </c>
      <c r="F8" s="23">
        <f>SUMIFS('Registru borderouri'!$L$5:$L$504,'Registru borderouri'!$C$5:$C$504,"&gt;="&amp;DATE($L$4,4,1),'Registru borderouri'!$C$5:$C$504,"&lt;"&amp;DATE($L$4,5,1))</f>
        <v>0</v>
      </c>
      <c r="G8" s="23">
        <f>SUMIFS('Registru borderouri'!$M$5:$M$504,'Registru borderouri'!$C$5:$C$504,"&gt;="&amp;DATE($L$4,4,1),'Registru borderouri'!$C$5:$C$504,"&lt;"&amp;DATE($L$4,5,1))</f>
        <v>0</v>
      </c>
      <c r="H8" s="23">
        <f>SUMIFS('Registru borderouri'!$M$5:$M$504,'Registru borderouri'!$C$5:$C$504,"&gt;="&amp;DATE($L$4,4,1),'Registru borderouri'!$C$5:$C$504,"&lt;"&amp;DATE($L$4,5,1),'Registru borderouri'!$I$5:$I$504,"Numerar")</f>
        <v>0</v>
      </c>
      <c r="I8" s="22" t="str">
        <f>IF(E8+F8=0,"–",RIGHT("0"&amp;DAY(DATE($L$4,5,25)),2)&amp;"."&amp;RIGHT("0"&amp;MONTH(DATE($L$4,5,25)),2)&amp;"."&amp;YEAR(DATE($L$4,5,25)))</f>
        <v>–</v>
      </c>
    </row>
    <row r="9" spans="2:12" x14ac:dyDescent="0.2">
      <c r="B9" s="13" t="s">
        <v>1316</v>
      </c>
      <c r="C9" s="22">
        <f>COUNTIFS('Registru borderouri'!$C$5:$C$504,"&gt;="&amp;DATE($L$4,5,1),'Registru borderouri'!$C$5:$C$504,"&lt;"&amp;DATE($L$4,6,1))</f>
        <v>0</v>
      </c>
      <c r="D9" s="23">
        <f>SUMIFS('Registru borderouri'!$J$5:$J$504,'Registru borderouri'!$C$5:$C$504,"&gt;="&amp;DATE($L$4,5,1),'Registru borderouri'!$C$5:$C$504,"&lt;"&amp;DATE($L$4,6,1))</f>
        <v>0</v>
      </c>
      <c r="E9" s="23">
        <f>SUMIFS('Registru borderouri'!$K$5:$K$504,'Registru borderouri'!$C$5:$C$504,"&gt;="&amp;DATE($L$4,5,1),'Registru borderouri'!$C$5:$C$504,"&lt;"&amp;DATE($L$4,6,1))</f>
        <v>0</v>
      </c>
      <c r="F9" s="23">
        <f>SUMIFS('Registru borderouri'!$L$5:$L$504,'Registru borderouri'!$C$5:$C$504,"&gt;="&amp;DATE($L$4,5,1),'Registru borderouri'!$C$5:$C$504,"&lt;"&amp;DATE($L$4,6,1))</f>
        <v>0</v>
      </c>
      <c r="G9" s="23">
        <f>SUMIFS('Registru borderouri'!$M$5:$M$504,'Registru borderouri'!$C$5:$C$504,"&gt;="&amp;DATE($L$4,5,1),'Registru borderouri'!$C$5:$C$504,"&lt;"&amp;DATE($L$4,6,1))</f>
        <v>0</v>
      </c>
      <c r="H9" s="23">
        <f>SUMIFS('Registru borderouri'!$M$5:$M$504,'Registru borderouri'!$C$5:$C$504,"&gt;="&amp;DATE($L$4,5,1),'Registru borderouri'!$C$5:$C$504,"&lt;"&amp;DATE($L$4,6,1),'Registru borderouri'!$I$5:$I$504,"Numerar")</f>
        <v>0</v>
      </c>
      <c r="I9" s="22" t="str">
        <f>IF(E9+F9=0,"–",RIGHT("0"&amp;DAY(DATE($L$4,6,25)),2)&amp;"."&amp;RIGHT("0"&amp;MONTH(DATE($L$4,6,25)),2)&amp;"."&amp;YEAR(DATE($L$4,6,25)))</f>
        <v>–</v>
      </c>
    </row>
    <row r="10" spans="2:12" x14ac:dyDescent="0.2">
      <c r="B10" s="13" t="s">
        <v>1317</v>
      </c>
      <c r="C10" s="22">
        <f>COUNTIFS('Registru borderouri'!$C$5:$C$504,"&gt;="&amp;DATE($L$4,6,1),'Registru borderouri'!$C$5:$C$504,"&lt;"&amp;DATE($L$4,7,1))</f>
        <v>0</v>
      </c>
      <c r="D10" s="23">
        <f>SUMIFS('Registru borderouri'!$J$5:$J$504,'Registru borderouri'!$C$5:$C$504,"&gt;="&amp;DATE($L$4,6,1),'Registru borderouri'!$C$5:$C$504,"&lt;"&amp;DATE($L$4,7,1))</f>
        <v>0</v>
      </c>
      <c r="E10" s="23">
        <f>SUMIFS('Registru borderouri'!$K$5:$K$504,'Registru borderouri'!$C$5:$C$504,"&gt;="&amp;DATE($L$4,6,1),'Registru borderouri'!$C$5:$C$504,"&lt;"&amp;DATE($L$4,7,1))</f>
        <v>0</v>
      </c>
      <c r="F10" s="23">
        <f>SUMIFS('Registru borderouri'!$L$5:$L$504,'Registru borderouri'!$C$5:$C$504,"&gt;="&amp;DATE($L$4,6,1),'Registru borderouri'!$C$5:$C$504,"&lt;"&amp;DATE($L$4,7,1))</f>
        <v>0</v>
      </c>
      <c r="G10" s="23">
        <f>SUMIFS('Registru borderouri'!$M$5:$M$504,'Registru borderouri'!$C$5:$C$504,"&gt;="&amp;DATE($L$4,6,1),'Registru borderouri'!$C$5:$C$504,"&lt;"&amp;DATE($L$4,7,1))</f>
        <v>0</v>
      </c>
      <c r="H10" s="23">
        <f>SUMIFS('Registru borderouri'!$M$5:$M$504,'Registru borderouri'!$C$5:$C$504,"&gt;="&amp;DATE($L$4,6,1),'Registru borderouri'!$C$5:$C$504,"&lt;"&amp;DATE($L$4,7,1),'Registru borderouri'!$I$5:$I$504,"Numerar")</f>
        <v>0</v>
      </c>
      <c r="I10" s="22" t="str">
        <f>IF(E10+F10=0,"–",RIGHT("0"&amp;DAY(DATE($L$4,7,25)),2)&amp;"."&amp;RIGHT("0"&amp;MONTH(DATE($L$4,7,25)),2)&amp;"."&amp;YEAR(DATE($L$4,7,25)))</f>
        <v>–</v>
      </c>
    </row>
    <row r="11" spans="2:12" x14ac:dyDescent="0.2">
      <c r="B11" s="13" t="s">
        <v>1318</v>
      </c>
      <c r="C11" s="22">
        <f>COUNTIFS('Registru borderouri'!$C$5:$C$504,"&gt;="&amp;DATE($L$4,7,1),'Registru borderouri'!$C$5:$C$504,"&lt;"&amp;DATE($L$4,8,1))</f>
        <v>0</v>
      </c>
      <c r="D11" s="23">
        <f>SUMIFS('Registru borderouri'!$J$5:$J$504,'Registru borderouri'!$C$5:$C$504,"&gt;="&amp;DATE($L$4,7,1),'Registru borderouri'!$C$5:$C$504,"&lt;"&amp;DATE($L$4,8,1))</f>
        <v>0</v>
      </c>
      <c r="E11" s="23">
        <f>SUMIFS('Registru borderouri'!$K$5:$K$504,'Registru borderouri'!$C$5:$C$504,"&gt;="&amp;DATE($L$4,7,1),'Registru borderouri'!$C$5:$C$504,"&lt;"&amp;DATE($L$4,8,1))</f>
        <v>0</v>
      </c>
      <c r="F11" s="23">
        <f>SUMIFS('Registru borderouri'!$L$5:$L$504,'Registru borderouri'!$C$5:$C$504,"&gt;="&amp;DATE($L$4,7,1),'Registru borderouri'!$C$5:$C$504,"&lt;"&amp;DATE($L$4,8,1))</f>
        <v>0</v>
      </c>
      <c r="G11" s="23">
        <f>SUMIFS('Registru borderouri'!$M$5:$M$504,'Registru borderouri'!$C$5:$C$504,"&gt;="&amp;DATE($L$4,7,1),'Registru borderouri'!$C$5:$C$504,"&lt;"&amp;DATE($L$4,8,1))</f>
        <v>0</v>
      </c>
      <c r="H11" s="23">
        <f>SUMIFS('Registru borderouri'!$M$5:$M$504,'Registru borderouri'!$C$5:$C$504,"&gt;="&amp;DATE($L$4,7,1),'Registru borderouri'!$C$5:$C$504,"&lt;"&amp;DATE($L$4,8,1),'Registru borderouri'!$I$5:$I$504,"Numerar")</f>
        <v>0</v>
      </c>
      <c r="I11" s="22" t="str">
        <f>IF(E11+F11=0,"–",RIGHT("0"&amp;DAY(DATE($L$4,8,25)),2)&amp;"."&amp;RIGHT("0"&amp;MONTH(DATE($L$4,8,25)),2)&amp;"."&amp;YEAR(DATE($L$4,8,25)))</f>
        <v>–</v>
      </c>
    </row>
    <row r="12" spans="2:12" x14ac:dyDescent="0.2">
      <c r="B12" s="13" t="s">
        <v>1319</v>
      </c>
      <c r="C12" s="22">
        <f>COUNTIFS('Registru borderouri'!$C$5:$C$504,"&gt;="&amp;DATE($L$4,8,1),'Registru borderouri'!$C$5:$C$504,"&lt;"&amp;DATE($L$4,9,1))</f>
        <v>0</v>
      </c>
      <c r="D12" s="23">
        <f>SUMIFS('Registru borderouri'!$J$5:$J$504,'Registru borderouri'!$C$5:$C$504,"&gt;="&amp;DATE($L$4,8,1),'Registru borderouri'!$C$5:$C$504,"&lt;"&amp;DATE($L$4,9,1))</f>
        <v>0</v>
      </c>
      <c r="E12" s="23">
        <f>SUMIFS('Registru borderouri'!$K$5:$K$504,'Registru borderouri'!$C$5:$C$504,"&gt;="&amp;DATE($L$4,8,1),'Registru borderouri'!$C$5:$C$504,"&lt;"&amp;DATE($L$4,9,1))</f>
        <v>0</v>
      </c>
      <c r="F12" s="23">
        <f>SUMIFS('Registru borderouri'!$L$5:$L$504,'Registru borderouri'!$C$5:$C$504,"&gt;="&amp;DATE($L$4,8,1),'Registru borderouri'!$C$5:$C$504,"&lt;"&amp;DATE($L$4,9,1))</f>
        <v>0</v>
      </c>
      <c r="G12" s="23">
        <f>SUMIFS('Registru borderouri'!$M$5:$M$504,'Registru borderouri'!$C$5:$C$504,"&gt;="&amp;DATE($L$4,8,1),'Registru borderouri'!$C$5:$C$504,"&lt;"&amp;DATE($L$4,9,1))</f>
        <v>0</v>
      </c>
      <c r="H12" s="23">
        <f>SUMIFS('Registru borderouri'!$M$5:$M$504,'Registru borderouri'!$C$5:$C$504,"&gt;="&amp;DATE($L$4,8,1),'Registru borderouri'!$C$5:$C$504,"&lt;"&amp;DATE($L$4,9,1),'Registru borderouri'!$I$5:$I$504,"Numerar")</f>
        <v>0</v>
      </c>
      <c r="I12" s="22" t="str">
        <f>IF(E12+F12=0,"–",RIGHT("0"&amp;DAY(DATE($L$4,9,25)),2)&amp;"."&amp;RIGHT("0"&amp;MONTH(DATE($L$4,9,25)),2)&amp;"."&amp;YEAR(DATE($L$4,9,25)))</f>
        <v>–</v>
      </c>
    </row>
    <row r="13" spans="2:12" x14ac:dyDescent="0.2">
      <c r="B13" s="13" t="s">
        <v>1320</v>
      </c>
      <c r="C13" s="22">
        <f>COUNTIFS('Registru borderouri'!$C$5:$C$504,"&gt;="&amp;DATE($L$4,9,1),'Registru borderouri'!$C$5:$C$504,"&lt;"&amp;DATE($L$4,10,1))</f>
        <v>0</v>
      </c>
      <c r="D13" s="23">
        <f>SUMIFS('Registru borderouri'!$J$5:$J$504,'Registru borderouri'!$C$5:$C$504,"&gt;="&amp;DATE($L$4,9,1),'Registru borderouri'!$C$5:$C$504,"&lt;"&amp;DATE($L$4,10,1))</f>
        <v>0</v>
      </c>
      <c r="E13" s="23">
        <f>SUMIFS('Registru borderouri'!$K$5:$K$504,'Registru borderouri'!$C$5:$C$504,"&gt;="&amp;DATE($L$4,9,1),'Registru borderouri'!$C$5:$C$504,"&lt;"&amp;DATE($L$4,10,1))</f>
        <v>0</v>
      </c>
      <c r="F13" s="23">
        <f>SUMIFS('Registru borderouri'!$L$5:$L$504,'Registru borderouri'!$C$5:$C$504,"&gt;="&amp;DATE($L$4,9,1),'Registru borderouri'!$C$5:$C$504,"&lt;"&amp;DATE($L$4,10,1))</f>
        <v>0</v>
      </c>
      <c r="G13" s="23">
        <f>SUMIFS('Registru borderouri'!$M$5:$M$504,'Registru borderouri'!$C$5:$C$504,"&gt;="&amp;DATE($L$4,9,1),'Registru borderouri'!$C$5:$C$504,"&lt;"&amp;DATE($L$4,10,1))</f>
        <v>0</v>
      </c>
      <c r="H13" s="23">
        <f>SUMIFS('Registru borderouri'!$M$5:$M$504,'Registru borderouri'!$C$5:$C$504,"&gt;="&amp;DATE($L$4,9,1),'Registru borderouri'!$C$5:$C$504,"&lt;"&amp;DATE($L$4,10,1),'Registru borderouri'!$I$5:$I$504,"Numerar")</f>
        <v>0</v>
      </c>
      <c r="I13" s="22" t="str">
        <f>IF(E13+F13=0,"–",RIGHT("0"&amp;DAY(DATE($L$4,10,25)),2)&amp;"."&amp;RIGHT("0"&amp;MONTH(DATE($L$4,10,25)),2)&amp;"."&amp;YEAR(DATE($L$4,10,25)))</f>
        <v>–</v>
      </c>
    </row>
    <row r="14" spans="2:12" x14ac:dyDescent="0.2">
      <c r="B14" s="13" t="s">
        <v>1321</v>
      </c>
      <c r="C14" s="22">
        <f>COUNTIFS('Registru borderouri'!$C$5:$C$504,"&gt;="&amp;DATE($L$4,10,1),'Registru borderouri'!$C$5:$C$504,"&lt;"&amp;DATE($L$4,11,1))</f>
        <v>7</v>
      </c>
      <c r="D14" s="23">
        <f>SUMIFS('Registru borderouri'!$J$5:$J$504,'Registru borderouri'!$C$5:$C$504,"&gt;="&amp;DATE($L$4,10,1),'Registru borderouri'!$C$5:$C$504,"&lt;"&amp;DATE($L$4,11,1))</f>
        <v>22067</v>
      </c>
      <c r="E14" s="23">
        <f>SUMIFS('Registru borderouri'!$K$5:$K$504,'Registru borderouri'!$C$5:$C$504,"&gt;="&amp;DATE($L$4,10,1),'Registru borderouri'!$C$5:$C$504,"&lt;"&amp;DATE($L$4,11,1))</f>
        <v>181.7</v>
      </c>
      <c r="F14" s="23">
        <f>SUMIFS('Registru borderouri'!$L$5:$L$504,'Registru borderouri'!$C$5:$C$504,"&gt;="&amp;DATE($L$4,10,1),'Registru borderouri'!$C$5:$C$504,"&lt;"&amp;DATE($L$4,11,1))</f>
        <v>54.51</v>
      </c>
      <c r="G14" s="23">
        <f>SUMIFS('Registru borderouri'!$M$5:$M$504,'Registru borderouri'!$C$5:$C$504,"&gt;="&amp;DATE($L$4,10,1),'Registru borderouri'!$C$5:$C$504,"&lt;"&amp;DATE($L$4,11,1))</f>
        <v>21830.789999999997</v>
      </c>
      <c r="H14" s="23">
        <f>SUMIFS('Registru borderouri'!$M$5:$M$504,'Registru borderouri'!$C$5:$C$504,"&gt;="&amp;DATE($L$4,10,1),'Registru borderouri'!$C$5:$C$504,"&lt;"&amp;DATE($L$4,11,1),'Registru borderouri'!$I$5:$I$504,"Numerar")</f>
        <v>12980.79</v>
      </c>
      <c r="I14" s="22" t="str">
        <f>IF(E14+F14=0,"–",RIGHT("0"&amp;DAY(DATE($L$4,11,25)),2)&amp;"."&amp;RIGHT("0"&amp;MONTH(DATE($L$4,11,25)),2)&amp;"."&amp;YEAR(DATE($L$4,11,25)))</f>
        <v>25.11.2026</v>
      </c>
    </row>
    <row r="15" spans="2:12" x14ac:dyDescent="0.2">
      <c r="B15" s="13" t="s">
        <v>1322</v>
      </c>
      <c r="C15" s="22">
        <f>COUNTIFS('Registru borderouri'!$C$5:$C$504,"&gt;="&amp;DATE($L$4,11,1),'Registru borderouri'!$C$5:$C$504,"&lt;"&amp;DATE($L$4,12,1))</f>
        <v>0</v>
      </c>
      <c r="D15" s="23">
        <f>SUMIFS('Registru borderouri'!$J$5:$J$504,'Registru borderouri'!$C$5:$C$504,"&gt;="&amp;DATE($L$4,11,1),'Registru borderouri'!$C$5:$C$504,"&lt;"&amp;DATE($L$4,12,1))</f>
        <v>0</v>
      </c>
      <c r="E15" s="23">
        <f>SUMIFS('Registru borderouri'!$K$5:$K$504,'Registru borderouri'!$C$5:$C$504,"&gt;="&amp;DATE($L$4,11,1),'Registru borderouri'!$C$5:$C$504,"&lt;"&amp;DATE($L$4,12,1))</f>
        <v>0</v>
      </c>
      <c r="F15" s="23">
        <f>SUMIFS('Registru borderouri'!$L$5:$L$504,'Registru borderouri'!$C$5:$C$504,"&gt;="&amp;DATE($L$4,11,1),'Registru borderouri'!$C$5:$C$504,"&lt;"&amp;DATE($L$4,12,1))</f>
        <v>0</v>
      </c>
      <c r="G15" s="23">
        <f>SUMIFS('Registru borderouri'!$M$5:$M$504,'Registru borderouri'!$C$5:$C$504,"&gt;="&amp;DATE($L$4,11,1),'Registru borderouri'!$C$5:$C$504,"&lt;"&amp;DATE($L$4,12,1))</f>
        <v>0</v>
      </c>
      <c r="H15" s="23">
        <f>SUMIFS('Registru borderouri'!$M$5:$M$504,'Registru borderouri'!$C$5:$C$504,"&gt;="&amp;DATE($L$4,11,1),'Registru borderouri'!$C$5:$C$504,"&lt;"&amp;DATE($L$4,12,1),'Registru borderouri'!$I$5:$I$504,"Numerar")</f>
        <v>0</v>
      </c>
      <c r="I15" s="22" t="str">
        <f>IF(E15+F15=0,"–",RIGHT("0"&amp;DAY(DATE($L$4,12,25)),2)&amp;"."&amp;RIGHT("0"&amp;MONTH(DATE($L$4,12,25)),2)&amp;"."&amp;YEAR(DATE($L$4,12,25)))</f>
        <v>–</v>
      </c>
    </row>
    <row r="16" spans="2:12" x14ac:dyDescent="0.2">
      <c r="B16" s="13" t="s">
        <v>1323</v>
      </c>
      <c r="C16" s="22">
        <f>COUNTIFS('Registru borderouri'!$C$5:$C$504,"&gt;="&amp;DATE($L$4,12,1),'Registru borderouri'!$C$5:$C$504,"&lt;"&amp;DATE($L$4,13,1))</f>
        <v>0</v>
      </c>
      <c r="D16" s="23">
        <f>SUMIFS('Registru borderouri'!$J$5:$J$504,'Registru borderouri'!$C$5:$C$504,"&gt;="&amp;DATE($L$4,12,1),'Registru borderouri'!$C$5:$C$504,"&lt;"&amp;DATE($L$4,13,1))</f>
        <v>0</v>
      </c>
      <c r="E16" s="23">
        <f>SUMIFS('Registru borderouri'!$K$5:$K$504,'Registru borderouri'!$C$5:$C$504,"&gt;="&amp;DATE($L$4,12,1),'Registru borderouri'!$C$5:$C$504,"&lt;"&amp;DATE($L$4,13,1))</f>
        <v>0</v>
      </c>
      <c r="F16" s="23">
        <f>SUMIFS('Registru borderouri'!$L$5:$L$504,'Registru borderouri'!$C$5:$C$504,"&gt;="&amp;DATE($L$4,12,1),'Registru borderouri'!$C$5:$C$504,"&lt;"&amp;DATE($L$4,13,1))</f>
        <v>0</v>
      </c>
      <c r="G16" s="23">
        <f>SUMIFS('Registru borderouri'!$M$5:$M$504,'Registru borderouri'!$C$5:$C$504,"&gt;="&amp;DATE($L$4,12,1),'Registru borderouri'!$C$5:$C$504,"&lt;"&amp;DATE($L$4,13,1))</f>
        <v>0</v>
      </c>
      <c r="H16" s="23">
        <f>SUMIFS('Registru borderouri'!$M$5:$M$504,'Registru borderouri'!$C$5:$C$504,"&gt;="&amp;DATE($L$4,12,1),'Registru borderouri'!$C$5:$C$504,"&lt;"&amp;DATE($L$4,13,1),'Registru borderouri'!$I$5:$I$504,"Numerar")</f>
        <v>0</v>
      </c>
      <c r="I16" s="22" t="str">
        <f>IF(E16+F16=0,"–",RIGHT("0"&amp;DAY(DATE($L$4,13,25)),2)&amp;"."&amp;RIGHT("0"&amp;MONTH(DATE($L$4,13,25)),2)&amp;"."&amp;YEAR(DATE($L$4,13,25)))</f>
        <v>–</v>
      </c>
    </row>
    <row r="17" spans="2:9" x14ac:dyDescent="0.2">
      <c r="B17" s="45" t="s">
        <v>1324</v>
      </c>
      <c r="C17" s="46">
        <f t="shared" ref="C17:H17" si="0">SUM(C$5:C$16)</f>
        <v>7</v>
      </c>
      <c r="D17" s="27">
        <f t="shared" si="0"/>
        <v>22067</v>
      </c>
      <c r="E17" s="27">
        <f t="shared" si="0"/>
        <v>181.7</v>
      </c>
      <c r="F17" s="27">
        <f t="shared" si="0"/>
        <v>54.51</v>
      </c>
      <c r="G17" s="27">
        <f t="shared" si="0"/>
        <v>21830.789999999997</v>
      </c>
      <c r="H17" s="27">
        <f t="shared" si="0"/>
        <v>12980.79</v>
      </c>
      <c r="I17" s="46"/>
    </row>
    <row r="19" spans="2:9" x14ac:dyDescent="0.2">
      <c r="B19" s="8" t="s">
        <v>1325</v>
      </c>
    </row>
    <row r="20" spans="2:9" ht="25.5" x14ac:dyDescent="0.2">
      <c r="B20" s="9" t="s">
        <v>1205</v>
      </c>
      <c r="C20" s="9" t="s">
        <v>1307</v>
      </c>
      <c r="D20" s="9" t="s">
        <v>1255</v>
      </c>
      <c r="E20" s="9" t="s">
        <v>1256</v>
      </c>
      <c r="F20" s="9" t="s">
        <v>1257</v>
      </c>
      <c r="G20" s="9" t="s">
        <v>1308</v>
      </c>
    </row>
    <row r="21" spans="2:9" x14ac:dyDescent="0.2">
      <c r="B21" s="13" t="str">
        <f>IF(INDEX(TipAch,1)="","",INDEX(TipAch,1))</f>
        <v>Deșeuri feroase și neferoase</v>
      </c>
      <c r="C21" s="22">
        <f>IF(B21="","",COUNTIFS('Registru borderouri'!$H$5:$H$504,B21))</f>
        <v>3</v>
      </c>
      <c r="D21" s="23">
        <f>IF(B21="","",SUMIFS('Registru borderouri'!$J$5:$J$504,'Registru borderouri'!$H$5:$H$504,B21))</f>
        <v>1817</v>
      </c>
      <c r="E21" s="23">
        <f>IF(B21="","",SUMIFS('Registru borderouri'!$K$5:$K$504,'Registru borderouri'!$H$5:$H$504,B21))</f>
        <v>181.7</v>
      </c>
      <c r="F21" s="23">
        <f>IF(B21="","",SUMIFS('Registru borderouri'!$L$5:$L$504,'Registru borderouri'!$H$5:$H$504,B21))</f>
        <v>54.51</v>
      </c>
      <c r="G21" s="23">
        <f>IF(B21="","",SUMIFS('Registru borderouri'!$M$5:$M$504,'Registru borderouri'!$H$5:$H$504,B21))</f>
        <v>1580.79</v>
      </c>
    </row>
    <row r="22" spans="2:9" x14ac:dyDescent="0.2">
      <c r="B22" s="13" t="str">
        <f>IF(INDEX(TipAch,2)="","",INDEX(TipAch,2))</f>
        <v>Produse agricole</v>
      </c>
      <c r="C22" s="22">
        <f>IF(B22="","",COUNTIFS('Registru borderouri'!$H$5:$H$504,B22))</f>
        <v>3</v>
      </c>
      <c r="D22" s="23">
        <f>IF(B22="","",SUMIFS('Registru borderouri'!$J$5:$J$504,'Registru borderouri'!$H$5:$H$504,B22))</f>
        <v>19650</v>
      </c>
      <c r="E22" s="23">
        <f>IF(B22="","",SUMIFS('Registru borderouri'!$K$5:$K$504,'Registru borderouri'!$H$5:$H$504,B22))</f>
        <v>0</v>
      </c>
      <c r="F22" s="23">
        <f>IF(B22="","",SUMIFS('Registru borderouri'!$L$5:$L$504,'Registru borderouri'!$H$5:$H$504,B22))</f>
        <v>0</v>
      </c>
      <c r="G22" s="23">
        <f>IF(B22="","",SUMIFS('Registru borderouri'!$M$5:$M$504,'Registru borderouri'!$H$5:$H$504,B22))</f>
        <v>19650</v>
      </c>
    </row>
    <row r="23" spans="2:9" x14ac:dyDescent="0.2">
      <c r="B23" s="13" t="str">
        <f>IF(INDEX(TipAch,3)="","",INDEX(TipAch,3))</f>
        <v>Alte bunuri</v>
      </c>
      <c r="C23" s="22">
        <f>IF(B23="","",COUNTIFS('Registru borderouri'!$H$5:$H$504,B23))</f>
        <v>1</v>
      </c>
      <c r="D23" s="23">
        <f>IF(B23="","",SUMIFS('Registru borderouri'!$J$5:$J$504,'Registru borderouri'!$H$5:$H$504,B23))</f>
        <v>600</v>
      </c>
      <c r="E23" s="23">
        <f>IF(B23="","",SUMIFS('Registru borderouri'!$K$5:$K$504,'Registru borderouri'!$H$5:$H$504,B23))</f>
        <v>0</v>
      </c>
      <c r="F23" s="23">
        <f>IF(B23="","",SUMIFS('Registru borderouri'!$L$5:$L$504,'Registru borderouri'!$H$5:$H$504,B23))</f>
        <v>0</v>
      </c>
      <c r="G23" s="23">
        <f>IF(B23="","",SUMIFS('Registru borderouri'!$M$5:$M$504,'Registru borderouri'!$H$5:$H$504,B23))</f>
        <v>600</v>
      </c>
    </row>
    <row r="24" spans="2:9" x14ac:dyDescent="0.2">
      <c r="B24" s="13" t="str">
        <f>IF(INDEX(TipAch,4)="","",INDEX(TipAch,4))</f>
        <v/>
      </c>
      <c r="C24" s="22" t="str">
        <f>IF(B24="","",COUNTIFS('Registru borderouri'!$H$5:$H$504,B24))</f>
        <v/>
      </c>
      <c r="D24" s="23" t="str">
        <f>IF(B24="","",SUMIFS('Registru borderouri'!$J$5:$J$504,'Registru borderouri'!$H$5:$H$504,B24))</f>
        <v/>
      </c>
      <c r="E24" s="23" t="str">
        <f>IF(B24="","",SUMIFS('Registru borderouri'!$K$5:$K$504,'Registru borderouri'!$H$5:$H$504,B24))</f>
        <v/>
      </c>
      <c r="F24" s="23" t="str">
        <f>IF(B24="","",SUMIFS('Registru borderouri'!$L$5:$L$504,'Registru borderouri'!$H$5:$H$504,B24))</f>
        <v/>
      </c>
      <c r="G24" s="23" t="str">
        <f>IF(B24="","",SUMIFS('Registru borderouri'!$M$5:$M$504,'Registru borderouri'!$H$5:$H$504,B24))</f>
        <v/>
      </c>
    </row>
    <row r="25" spans="2:9" x14ac:dyDescent="0.2">
      <c r="B25" s="13" t="str">
        <f>IF(INDEX(TipAch,5)="","",INDEX(TipAch,5))</f>
        <v/>
      </c>
      <c r="C25" s="22" t="str">
        <f>IF(B25="","",COUNTIFS('Registru borderouri'!$H$5:$H$504,B25))</f>
        <v/>
      </c>
      <c r="D25" s="23" t="str">
        <f>IF(B25="","",SUMIFS('Registru borderouri'!$J$5:$J$504,'Registru borderouri'!$H$5:$H$504,B25))</f>
        <v/>
      </c>
      <c r="E25" s="23" t="str">
        <f>IF(B25="","",SUMIFS('Registru borderouri'!$K$5:$K$504,'Registru borderouri'!$H$5:$H$504,B25))</f>
        <v/>
      </c>
      <c r="F25" s="23" t="str">
        <f>IF(B25="","",SUMIFS('Registru borderouri'!$L$5:$L$504,'Registru borderouri'!$H$5:$H$504,B25))</f>
        <v/>
      </c>
      <c r="G25" s="23" t="str">
        <f>IF(B25="","",SUMIFS('Registru borderouri'!$M$5:$M$504,'Registru borderouri'!$H$5:$H$504,B25))</f>
        <v/>
      </c>
    </row>
    <row r="26" spans="2:9" x14ac:dyDescent="0.2">
      <c r="B26" s="13" t="str">
        <f>IF(INDEX(TipAch,6)="","",INDEX(TipAch,6))</f>
        <v/>
      </c>
      <c r="C26" s="22" t="str">
        <f>IF(B26="","",COUNTIFS('Registru borderouri'!$H$5:$H$504,B26))</f>
        <v/>
      </c>
      <c r="D26" s="23" t="str">
        <f>IF(B26="","",SUMIFS('Registru borderouri'!$J$5:$J$504,'Registru borderouri'!$H$5:$H$504,B26))</f>
        <v/>
      </c>
      <c r="E26" s="23" t="str">
        <f>IF(B26="","",SUMIFS('Registru borderouri'!$K$5:$K$504,'Registru borderouri'!$H$5:$H$504,B26))</f>
        <v/>
      </c>
      <c r="F26" s="23" t="str">
        <f>IF(B26="","",SUMIFS('Registru borderouri'!$L$5:$L$504,'Registru borderouri'!$H$5:$H$504,B26))</f>
        <v/>
      </c>
      <c r="G26" s="23" t="str">
        <f>IF(B26="","",SUMIFS('Registru borderouri'!$M$5:$M$504,'Registru borderouri'!$H$5:$H$504,B26))</f>
        <v/>
      </c>
    </row>
  </sheetData>
  <conditionalFormatting sqref="C5:H16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BCBD8-BCAD-41D0-A760-9FE0A63751D1}">
  <dimension ref="B1:F104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8.7109375" style="1" customWidth="1"/>
    <col min="3" max="3" width="34.7109375" style="1" customWidth="1"/>
    <col min="4" max="4" width="7.7109375" style="1" customWidth="1"/>
    <col min="5" max="5" width="14.7109375" style="1" customWidth="1"/>
    <col min="6" max="6" width="28.7109375" style="1" customWidth="1"/>
    <col min="7" max="16384" width="11.42578125" style="1"/>
  </cols>
  <sheetData>
    <row r="1" spans="2:6" ht="21" x14ac:dyDescent="0.35">
      <c r="B1" s="2" t="s">
        <v>1219</v>
      </c>
    </row>
    <row r="2" spans="2:6" x14ac:dyDescent="0.2">
      <c r="B2" s="3" t="s">
        <v>1220</v>
      </c>
    </row>
    <row r="4" spans="2:6" x14ac:dyDescent="0.2">
      <c r="B4" s="9" t="s">
        <v>1221</v>
      </c>
      <c r="C4" s="9" t="s">
        <v>1222</v>
      </c>
      <c r="D4" s="9" t="s">
        <v>1223</v>
      </c>
      <c r="E4" s="9" t="s">
        <v>1224</v>
      </c>
      <c r="F4" s="9" t="s">
        <v>1205</v>
      </c>
    </row>
    <row r="5" spans="2:6" x14ac:dyDescent="0.2">
      <c r="B5" s="14" t="s">
        <v>1225</v>
      </c>
      <c r="C5" s="14" t="s">
        <v>1226</v>
      </c>
      <c r="D5" s="14" t="s">
        <v>1227</v>
      </c>
      <c r="E5" s="15">
        <v>1.1000000000000001</v>
      </c>
      <c r="F5" s="14" t="s">
        <v>1209</v>
      </c>
    </row>
    <row r="6" spans="2:6" x14ac:dyDescent="0.2">
      <c r="B6" s="14" t="s">
        <v>1228</v>
      </c>
      <c r="C6" s="14" t="s">
        <v>1229</v>
      </c>
      <c r="D6" s="14" t="s">
        <v>1227</v>
      </c>
      <c r="E6" s="15">
        <v>1</v>
      </c>
      <c r="F6" s="14" t="s">
        <v>1209</v>
      </c>
    </row>
    <row r="7" spans="2:6" x14ac:dyDescent="0.2">
      <c r="B7" s="14" t="s">
        <v>1230</v>
      </c>
      <c r="C7" s="14" t="s">
        <v>1231</v>
      </c>
      <c r="D7" s="14" t="s">
        <v>1227</v>
      </c>
      <c r="E7" s="15">
        <v>38</v>
      </c>
      <c r="F7" s="14" t="s">
        <v>1209</v>
      </c>
    </row>
    <row r="8" spans="2:6" x14ac:dyDescent="0.2">
      <c r="B8" s="14" t="s">
        <v>1232</v>
      </c>
      <c r="C8" s="14" t="s">
        <v>1233</v>
      </c>
      <c r="D8" s="14" t="s">
        <v>1227</v>
      </c>
      <c r="E8" s="15">
        <v>6.5</v>
      </c>
      <c r="F8" s="14" t="s">
        <v>1209</v>
      </c>
    </row>
    <row r="9" spans="2:6" x14ac:dyDescent="0.2">
      <c r="B9" s="14" t="s">
        <v>1234</v>
      </c>
      <c r="C9" s="14" t="s">
        <v>1235</v>
      </c>
      <c r="D9" s="14" t="s">
        <v>1227</v>
      </c>
      <c r="E9" s="15">
        <v>22</v>
      </c>
      <c r="F9" s="14" t="s">
        <v>1209</v>
      </c>
    </row>
    <row r="10" spans="2:6" x14ac:dyDescent="0.2">
      <c r="B10" s="14" t="s">
        <v>1236</v>
      </c>
      <c r="C10" s="14" t="s">
        <v>1237</v>
      </c>
      <c r="D10" s="14" t="s">
        <v>1227</v>
      </c>
      <c r="E10" s="15">
        <v>0.95</v>
      </c>
      <c r="F10" s="14" t="s">
        <v>1211</v>
      </c>
    </row>
    <row r="11" spans="2:6" x14ac:dyDescent="0.2">
      <c r="B11" s="14" t="s">
        <v>1238</v>
      </c>
      <c r="C11" s="14" t="s">
        <v>1239</v>
      </c>
      <c r="D11" s="14" t="s">
        <v>1227</v>
      </c>
      <c r="E11" s="15">
        <v>1.05</v>
      </c>
      <c r="F11" s="14" t="s">
        <v>1211</v>
      </c>
    </row>
    <row r="12" spans="2:6" x14ac:dyDescent="0.2">
      <c r="B12" s="14" t="s">
        <v>1240</v>
      </c>
      <c r="C12" s="14" t="s">
        <v>1241</v>
      </c>
      <c r="D12" s="14" t="s">
        <v>1227</v>
      </c>
      <c r="E12" s="15">
        <v>1.6</v>
      </c>
      <c r="F12" s="14" t="s">
        <v>1211</v>
      </c>
    </row>
    <row r="13" spans="2:6" x14ac:dyDescent="0.2">
      <c r="B13" s="14" t="s">
        <v>1242</v>
      </c>
      <c r="C13" s="14" t="s">
        <v>1243</v>
      </c>
      <c r="D13" s="14" t="s">
        <v>1227</v>
      </c>
      <c r="E13" s="15">
        <v>2.2000000000000002</v>
      </c>
      <c r="F13" s="14" t="s">
        <v>1211</v>
      </c>
    </row>
    <row r="14" spans="2:6" x14ac:dyDescent="0.2">
      <c r="B14" s="14" t="s">
        <v>1244</v>
      </c>
      <c r="C14" s="14" t="s">
        <v>1245</v>
      </c>
      <c r="D14" s="14" t="s">
        <v>1246</v>
      </c>
      <c r="E14" s="15">
        <v>150</v>
      </c>
      <c r="F14" s="14" t="s">
        <v>1213</v>
      </c>
    </row>
    <row r="15" spans="2:6" x14ac:dyDescent="0.2">
      <c r="B15" s="14"/>
      <c r="C15" s="14"/>
      <c r="D15" s="14"/>
      <c r="E15" s="15"/>
      <c r="F15" s="14"/>
    </row>
    <row r="16" spans="2:6" x14ac:dyDescent="0.2">
      <c r="B16" s="14"/>
      <c r="C16" s="14"/>
      <c r="D16" s="14"/>
      <c r="E16" s="15"/>
      <c r="F16" s="14"/>
    </row>
    <row r="17" spans="2:6" x14ac:dyDescent="0.2">
      <c r="B17" s="14"/>
      <c r="C17" s="14"/>
      <c r="D17" s="14"/>
      <c r="E17" s="15"/>
      <c r="F17" s="14"/>
    </row>
    <row r="18" spans="2:6" x14ac:dyDescent="0.2">
      <c r="B18" s="14"/>
      <c r="C18" s="14"/>
      <c r="D18" s="14"/>
      <c r="E18" s="15"/>
      <c r="F18" s="14"/>
    </row>
    <row r="19" spans="2:6" x14ac:dyDescent="0.2">
      <c r="B19" s="14"/>
      <c r="C19" s="14"/>
      <c r="D19" s="14"/>
      <c r="E19" s="15"/>
      <c r="F19" s="14"/>
    </row>
    <row r="20" spans="2:6" x14ac:dyDescent="0.2">
      <c r="B20" s="14"/>
      <c r="C20" s="14"/>
      <c r="D20" s="14"/>
      <c r="E20" s="15"/>
      <c r="F20" s="14"/>
    </row>
    <row r="21" spans="2:6" x14ac:dyDescent="0.2">
      <c r="B21" s="14"/>
      <c r="C21" s="14"/>
      <c r="D21" s="14"/>
      <c r="E21" s="15"/>
      <c r="F21" s="14"/>
    </row>
    <row r="22" spans="2:6" x14ac:dyDescent="0.2">
      <c r="B22" s="14"/>
      <c r="C22" s="14"/>
      <c r="D22" s="14"/>
      <c r="E22" s="15"/>
      <c r="F22" s="14"/>
    </row>
    <row r="23" spans="2:6" x14ac:dyDescent="0.2">
      <c r="B23" s="14"/>
      <c r="C23" s="14"/>
      <c r="D23" s="14"/>
      <c r="E23" s="15"/>
      <c r="F23" s="14"/>
    </row>
    <row r="24" spans="2:6" x14ac:dyDescent="0.2">
      <c r="B24" s="14"/>
      <c r="C24" s="14"/>
      <c r="D24" s="14"/>
      <c r="E24" s="15"/>
      <c r="F24" s="14"/>
    </row>
    <row r="25" spans="2:6" x14ac:dyDescent="0.2">
      <c r="B25" s="14"/>
      <c r="C25" s="14"/>
      <c r="D25" s="14"/>
      <c r="E25" s="15"/>
      <c r="F25" s="14"/>
    </row>
    <row r="26" spans="2:6" x14ac:dyDescent="0.2">
      <c r="B26" s="14"/>
      <c r="C26" s="14"/>
      <c r="D26" s="14"/>
      <c r="E26" s="15"/>
      <c r="F26" s="14"/>
    </row>
    <row r="27" spans="2:6" x14ac:dyDescent="0.2">
      <c r="B27" s="14"/>
      <c r="C27" s="14"/>
      <c r="D27" s="14"/>
      <c r="E27" s="15"/>
      <c r="F27" s="14"/>
    </row>
    <row r="28" spans="2:6" x14ac:dyDescent="0.2">
      <c r="B28" s="14"/>
      <c r="C28" s="14"/>
      <c r="D28" s="14"/>
      <c r="E28" s="15"/>
      <c r="F28" s="14"/>
    </row>
    <row r="29" spans="2:6" x14ac:dyDescent="0.2">
      <c r="B29" s="14"/>
      <c r="C29" s="14"/>
      <c r="D29" s="14"/>
      <c r="E29" s="15"/>
      <c r="F29" s="14"/>
    </row>
    <row r="30" spans="2:6" x14ac:dyDescent="0.2">
      <c r="B30" s="14"/>
      <c r="C30" s="14"/>
      <c r="D30" s="14"/>
      <c r="E30" s="15"/>
      <c r="F30" s="14"/>
    </row>
    <row r="31" spans="2:6" x14ac:dyDescent="0.2">
      <c r="B31" s="14"/>
      <c r="C31" s="14"/>
      <c r="D31" s="14"/>
      <c r="E31" s="15"/>
      <c r="F31" s="14"/>
    </row>
    <row r="32" spans="2:6" x14ac:dyDescent="0.2">
      <c r="B32" s="14"/>
      <c r="C32" s="14"/>
      <c r="D32" s="14"/>
      <c r="E32" s="15"/>
      <c r="F32" s="14"/>
    </row>
    <row r="33" spans="2:6" x14ac:dyDescent="0.2">
      <c r="B33" s="14"/>
      <c r="C33" s="14"/>
      <c r="D33" s="14"/>
      <c r="E33" s="15"/>
      <c r="F33" s="14"/>
    </row>
    <row r="34" spans="2:6" x14ac:dyDescent="0.2">
      <c r="B34" s="14"/>
      <c r="C34" s="14"/>
      <c r="D34" s="14"/>
      <c r="E34" s="15"/>
      <c r="F34" s="14"/>
    </row>
    <row r="35" spans="2:6" x14ac:dyDescent="0.2">
      <c r="B35" s="14"/>
      <c r="C35" s="14"/>
      <c r="D35" s="14"/>
      <c r="E35" s="15"/>
      <c r="F35" s="14"/>
    </row>
    <row r="36" spans="2:6" x14ac:dyDescent="0.2">
      <c r="B36" s="14"/>
      <c r="C36" s="14"/>
      <c r="D36" s="14"/>
      <c r="E36" s="15"/>
      <c r="F36" s="14"/>
    </row>
    <row r="37" spans="2:6" x14ac:dyDescent="0.2">
      <c r="B37" s="14"/>
      <c r="C37" s="14"/>
      <c r="D37" s="14"/>
      <c r="E37" s="15"/>
      <c r="F37" s="14"/>
    </row>
    <row r="38" spans="2:6" x14ac:dyDescent="0.2">
      <c r="B38" s="14"/>
      <c r="C38" s="14"/>
      <c r="D38" s="14"/>
      <c r="E38" s="15"/>
      <c r="F38" s="14"/>
    </row>
    <row r="39" spans="2:6" x14ac:dyDescent="0.2">
      <c r="B39" s="14"/>
      <c r="C39" s="14"/>
      <c r="D39" s="14"/>
      <c r="E39" s="15"/>
      <c r="F39" s="14"/>
    </row>
    <row r="40" spans="2:6" x14ac:dyDescent="0.2">
      <c r="B40" s="14"/>
      <c r="C40" s="14"/>
      <c r="D40" s="14"/>
      <c r="E40" s="15"/>
      <c r="F40" s="14"/>
    </row>
    <row r="41" spans="2:6" x14ac:dyDescent="0.2">
      <c r="B41" s="14"/>
      <c r="C41" s="14"/>
      <c r="D41" s="14"/>
      <c r="E41" s="15"/>
      <c r="F41" s="14"/>
    </row>
    <row r="42" spans="2:6" x14ac:dyDescent="0.2">
      <c r="B42" s="14"/>
      <c r="C42" s="14"/>
      <c r="D42" s="14"/>
      <c r="E42" s="15"/>
      <c r="F42" s="14"/>
    </row>
    <row r="43" spans="2:6" x14ac:dyDescent="0.2">
      <c r="B43" s="14"/>
      <c r="C43" s="14"/>
      <c r="D43" s="14"/>
      <c r="E43" s="15"/>
      <c r="F43" s="14"/>
    </row>
    <row r="44" spans="2:6" x14ac:dyDescent="0.2">
      <c r="B44" s="14"/>
      <c r="C44" s="14"/>
      <c r="D44" s="14"/>
      <c r="E44" s="15"/>
      <c r="F44" s="14"/>
    </row>
    <row r="45" spans="2:6" x14ac:dyDescent="0.2">
      <c r="B45" s="14"/>
      <c r="C45" s="14"/>
      <c r="D45" s="14"/>
      <c r="E45" s="15"/>
      <c r="F45" s="14"/>
    </row>
    <row r="46" spans="2:6" x14ac:dyDescent="0.2">
      <c r="B46" s="14"/>
      <c r="C46" s="14"/>
      <c r="D46" s="14"/>
      <c r="E46" s="15"/>
      <c r="F46" s="14"/>
    </row>
    <row r="47" spans="2:6" x14ac:dyDescent="0.2">
      <c r="B47" s="14"/>
      <c r="C47" s="14"/>
      <c r="D47" s="14"/>
      <c r="E47" s="15"/>
      <c r="F47" s="14"/>
    </row>
    <row r="48" spans="2:6" x14ac:dyDescent="0.2">
      <c r="B48" s="14"/>
      <c r="C48" s="14"/>
      <c r="D48" s="14"/>
      <c r="E48" s="15"/>
      <c r="F48" s="14"/>
    </row>
    <row r="49" spans="2:6" x14ac:dyDescent="0.2">
      <c r="B49" s="14"/>
      <c r="C49" s="14"/>
      <c r="D49" s="14"/>
      <c r="E49" s="15"/>
      <c r="F49" s="14"/>
    </row>
    <row r="50" spans="2:6" x14ac:dyDescent="0.2">
      <c r="B50" s="14"/>
      <c r="C50" s="14"/>
      <c r="D50" s="14"/>
      <c r="E50" s="15"/>
      <c r="F50" s="14"/>
    </row>
    <row r="51" spans="2:6" x14ac:dyDescent="0.2">
      <c r="B51" s="14"/>
      <c r="C51" s="14"/>
      <c r="D51" s="14"/>
      <c r="E51" s="15"/>
      <c r="F51" s="14"/>
    </row>
    <row r="52" spans="2:6" x14ac:dyDescent="0.2">
      <c r="B52" s="14"/>
      <c r="C52" s="14"/>
      <c r="D52" s="14"/>
      <c r="E52" s="15"/>
      <c r="F52" s="14"/>
    </row>
    <row r="53" spans="2:6" x14ac:dyDescent="0.2">
      <c r="B53" s="14"/>
      <c r="C53" s="14"/>
      <c r="D53" s="14"/>
      <c r="E53" s="15"/>
      <c r="F53" s="14"/>
    </row>
    <row r="54" spans="2:6" x14ac:dyDescent="0.2">
      <c r="B54" s="14"/>
      <c r="C54" s="14"/>
      <c r="D54" s="14"/>
      <c r="E54" s="15"/>
      <c r="F54" s="14"/>
    </row>
    <row r="55" spans="2:6" x14ac:dyDescent="0.2">
      <c r="B55" s="14"/>
      <c r="C55" s="14"/>
      <c r="D55" s="14"/>
      <c r="E55" s="15"/>
      <c r="F55" s="14"/>
    </row>
    <row r="56" spans="2:6" x14ac:dyDescent="0.2">
      <c r="B56" s="14"/>
      <c r="C56" s="14"/>
      <c r="D56" s="14"/>
      <c r="E56" s="15"/>
      <c r="F56" s="14"/>
    </row>
    <row r="57" spans="2:6" x14ac:dyDescent="0.2">
      <c r="B57" s="14"/>
      <c r="C57" s="14"/>
      <c r="D57" s="14"/>
      <c r="E57" s="15"/>
      <c r="F57" s="14"/>
    </row>
    <row r="58" spans="2:6" x14ac:dyDescent="0.2">
      <c r="B58" s="14"/>
      <c r="C58" s="14"/>
      <c r="D58" s="14"/>
      <c r="E58" s="15"/>
      <c r="F58" s="14"/>
    </row>
    <row r="59" spans="2:6" x14ac:dyDescent="0.2">
      <c r="B59" s="14"/>
      <c r="C59" s="14"/>
      <c r="D59" s="14"/>
      <c r="E59" s="15"/>
      <c r="F59" s="14"/>
    </row>
    <row r="60" spans="2:6" x14ac:dyDescent="0.2">
      <c r="B60" s="14"/>
      <c r="C60" s="14"/>
      <c r="D60" s="14"/>
      <c r="E60" s="15"/>
      <c r="F60" s="14"/>
    </row>
    <row r="61" spans="2:6" x14ac:dyDescent="0.2">
      <c r="B61" s="14"/>
      <c r="C61" s="14"/>
      <c r="D61" s="14"/>
      <c r="E61" s="15"/>
      <c r="F61" s="14"/>
    </row>
    <row r="62" spans="2:6" x14ac:dyDescent="0.2">
      <c r="B62" s="14"/>
      <c r="C62" s="14"/>
      <c r="D62" s="14"/>
      <c r="E62" s="15"/>
      <c r="F62" s="14"/>
    </row>
    <row r="63" spans="2:6" x14ac:dyDescent="0.2">
      <c r="B63" s="14"/>
      <c r="C63" s="14"/>
      <c r="D63" s="14"/>
      <c r="E63" s="15"/>
      <c r="F63" s="14"/>
    </row>
    <row r="64" spans="2:6" x14ac:dyDescent="0.2">
      <c r="B64" s="14"/>
      <c r="C64" s="14"/>
      <c r="D64" s="14"/>
      <c r="E64" s="15"/>
      <c r="F64" s="14"/>
    </row>
    <row r="65" spans="2:6" x14ac:dyDescent="0.2">
      <c r="B65" s="14"/>
      <c r="C65" s="14"/>
      <c r="D65" s="14"/>
      <c r="E65" s="15"/>
      <c r="F65" s="14"/>
    </row>
    <row r="66" spans="2:6" x14ac:dyDescent="0.2">
      <c r="B66" s="14"/>
      <c r="C66" s="14"/>
      <c r="D66" s="14"/>
      <c r="E66" s="15"/>
      <c r="F66" s="14"/>
    </row>
    <row r="67" spans="2:6" x14ac:dyDescent="0.2">
      <c r="B67" s="14"/>
      <c r="C67" s="14"/>
      <c r="D67" s="14"/>
      <c r="E67" s="15"/>
      <c r="F67" s="14"/>
    </row>
    <row r="68" spans="2:6" x14ac:dyDescent="0.2">
      <c r="B68" s="14"/>
      <c r="C68" s="14"/>
      <c r="D68" s="14"/>
      <c r="E68" s="15"/>
      <c r="F68" s="14"/>
    </row>
    <row r="69" spans="2:6" x14ac:dyDescent="0.2">
      <c r="B69" s="14"/>
      <c r="C69" s="14"/>
      <c r="D69" s="14"/>
      <c r="E69" s="15"/>
      <c r="F69" s="14"/>
    </row>
    <row r="70" spans="2:6" x14ac:dyDescent="0.2">
      <c r="B70" s="14"/>
      <c r="C70" s="14"/>
      <c r="D70" s="14"/>
      <c r="E70" s="15"/>
      <c r="F70" s="14"/>
    </row>
    <row r="71" spans="2:6" x14ac:dyDescent="0.2">
      <c r="B71" s="14"/>
      <c r="C71" s="14"/>
      <c r="D71" s="14"/>
      <c r="E71" s="15"/>
      <c r="F71" s="14"/>
    </row>
    <row r="72" spans="2:6" x14ac:dyDescent="0.2">
      <c r="B72" s="14"/>
      <c r="C72" s="14"/>
      <c r="D72" s="14"/>
      <c r="E72" s="15"/>
      <c r="F72" s="14"/>
    </row>
    <row r="73" spans="2:6" x14ac:dyDescent="0.2">
      <c r="B73" s="14"/>
      <c r="C73" s="14"/>
      <c r="D73" s="14"/>
      <c r="E73" s="15"/>
      <c r="F73" s="14"/>
    </row>
    <row r="74" spans="2:6" x14ac:dyDescent="0.2">
      <c r="B74" s="14"/>
      <c r="C74" s="14"/>
      <c r="D74" s="14"/>
      <c r="E74" s="15"/>
      <c r="F74" s="14"/>
    </row>
    <row r="75" spans="2:6" x14ac:dyDescent="0.2">
      <c r="B75" s="14"/>
      <c r="C75" s="14"/>
      <c r="D75" s="14"/>
      <c r="E75" s="15"/>
      <c r="F75" s="14"/>
    </row>
    <row r="76" spans="2:6" x14ac:dyDescent="0.2">
      <c r="B76" s="14"/>
      <c r="C76" s="14"/>
      <c r="D76" s="14"/>
      <c r="E76" s="15"/>
      <c r="F76" s="14"/>
    </row>
    <row r="77" spans="2:6" x14ac:dyDescent="0.2">
      <c r="B77" s="14"/>
      <c r="C77" s="14"/>
      <c r="D77" s="14"/>
      <c r="E77" s="15"/>
      <c r="F77" s="14"/>
    </row>
    <row r="78" spans="2:6" x14ac:dyDescent="0.2">
      <c r="B78" s="14"/>
      <c r="C78" s="14"/>
      <c r="D78" s="14"/>
      <c r="E78" s="15"/>
      <c r="F78" s="14"/>
    </row>
    <row r="79" spans="2:6" x14ac:dyDescent="0.2">
      <c r="B79" s="14"/>
      <c r="C79" s="14"/>
      <c r="D79" s="14"/>
      <c r="E79" s="15"/>
      <c r="F79" s="14"/>
    </row>
    <row r="80" spans="2:6" x14ac:dyDescent="0.2">
      <c r="B80" s="14"/>
      <c r="C80" s="14"/>
      <c r="D80" s="14"/>
      <c r="E80" s="15"/>
      <c r="F80" s="14"/>
    </row>
    <row r="81" spans="2:6" x14ac:dyDescent="0.2">
      <c r="B81" s="14"/>
      <c r="C81" s="14"/>
      <c r="D81" s="14"/>
      <c r="E81" s="15"/>
      <c r="F81" s="14"/>
    </row>
    <row r="82" spans="2:6" x14ac:dyDescent="0.2">
      <c r="B82" s="14"/>
      <c r="C82" s="14"/>
      <c r="D82" s="14"/>
      <c r="E82" s="15"/>
      <c r="F82" s="14"/>
    </row>
    <row r="83" spans="2:6" x14ac:dyDescent="0.2">
      <c r="B83" s="14"/>
      <c r="C83" s="14"/>
      <c r="D83" s="14"/>
      <c r="E83" s="15"/>
      <c r="F83" s="14"/>
    </row>
    <row r="84" spans="2:6" x14ac:dyDescent="0.2">
      <c r="B84" s="14"/>
      <c r="C84" s="14"/>
      <c r="D84" s="14"/>
      <c r="E84" s="15"/>
      <c r="F84" s="14"/>
    </row>
    <row r="85" spans="2:6" x14ac:dyDescent="0.2">
      <c r="B85" s="14"/>
      <c r="C85" s="14"/>
      <c r="D85" s="14"/>
      <c r="E85" s="15"/>
      <c r="F85" s="14"/>
    </row>
    <row r="86" spans="2:6" x14ac:dyDescent="0.2">
      <c r="B86" s="14"/>
      <c r="C86" s="14"/>
      <c r="D86" s="14"/>
      <c r="E86" s="15"/>
      <c r="F86" s="14"/>
    </row>
    <row r="87" spans="2:6" x14ac:dyDescent="0.2">
      <c r="B87" s="14"/>
      <c r="C87" s="14"/>
      <c r="D87" s="14"/>
      <c r="E87" s="15"/>
      <c r="F87" s="14"/>
    </row>
    <row r="88" spans="2:6" x14ac:dyDescent="0.2">
      <c r="B88" s="14"/>
      <c r="C88" s="14"/>
      <c r="D88" s="14"/>
      <c r="E88" s="15"/>
      <c r="F88" s="14"/>
    </row>
    <row r="89" spans="2:6" x14ac:dyDescent="0.2">
      <c r="B89" s="14"/>
      <c r="C89" s="14"/>
      <c r="D89" s="14"/>
      <c r="E89" s="15"/>
      <c r="F89" s="14"/>
    </row>
    <row r="90" spans="2:6" x14ac:dyDescent="0.2">
      <c r="B90" s="14"/>
      <c r="C90" s="14"/>
      <c r="D90" s="14"/>
      <c r="E90" s="15"/>
      <c r="F90" s="14"/>
    </row>
    <row r="91" spans="2:6" x14ac:dyDescent="0.2">
      <c r="B91" s="14"/>
      <c r="C91" s="14"/>
      <c r="D91" s="14"/>
      <c r="E91" s="15"/>
      <c r="F91" s="14"/>
    </row>
    <row r="92" spans="2:6" x14ac:dyDescent="0.2">
      <c r="B92" s="14"/>
      <c r="C92" s="14"/>
      <c r="D92" s="14"/>
      <c r="E92" s="15"/>
      <c r="F92" s="14"/>
    </row>
    <row r="93" spans="2:6" x14ac:dyDescent="0.2">
      <c r="B93" s="14"/>
      <c r="C93" s="14"/>
      <c r="D93" s="14"/>
      <c r="E93" s="15"/>
      <c r="F93" s="14"/>
    </row>
    <row r="94" spans="2:6" x14ac:dyDescent="0.2">
      <c r="B94" s="14"/>
      <c r="C94" s="14"/>
      <c r="D94" s="14"/>
      <c r="E94" s="15"/>
      <c r="F94" s="14"/>
    </row>
    <row r="95" spans="2:6" x14ac:dyDescent="0.2">
      <c r="B95" s="14"/>
      <c r="C95" s="14"/>
      <c r="D95" s="14"/>
      <c r="E95" s="15"/>
      <c r="F95" s="14"/>
    </row>
    <row r="96" spans="2:6" x14ac:dyDescent="0.2">
      <c r="B96" s="14"/>
      <c r="C96" s="14"/>
      <c r="D96" s="14"/>
      <c r="E96" s="15"/>
      <c r="F96" s="14"/>
    </row>
    <row r="97" spans="2:6" x14ac:dyDescent="0.2">
      <c r="B97" s="14"/>
      <c r="C97" s="14"/>
      <c r="D97" s="14"/>
      <c r="E97" s="15"/>
      <c r="F97" s="14"/>
    </row>
    <row r="98" spans="2:6" x14ac:dyDescent="0.2">
      <c r="B98" s="14"/>
      <c r="C98" s="14"/>
      <c r="D98" s="14"/>
      <c r="E98" s="15"/>
      <c r="F98" s="14"/>
    </row>
    <row r="99" spans="2:6" x14ac:dyDescent="0.2">
      <c r="B99" s="14"/>
      <c r="C99" s="14"/>
      <c r="D99" s="14"/>
      <c r="E99" s="15"/>
      <c r="F99" s="14"/>
    </row>
    <row r="100" spans="2:6" x14ac:dyDescent="0.2">
      <c r="B100" s="14"/>
      <c r="C100" s="14"/>
      <c r="D100" s="14"/>
      <c r="E100" s="15"/>
      <c r="F100" s="14"/>
    </row>
    <row r="101" spans="2:6" x14ac:dyDescent="0.2">
      <c r="B101" s="14"/>
      <c r="C101" s="14"/>
      <c r="D101" s="14"/>
      <c r="E101" s="15"/>
      <c r="F101" s="14"/>
    </row>
    <row r="102" spans="2:6" x14ac:dyDescent="0.2">
      <c r="B102" s="14"/>
      <c r="C102" s="14"/>
      <c r="D102" s="14"/>
      <c r="E102" s="15"/>
      <c r="F102" s="14"/>
    </row>
    <row r="103" spans="2:6" x14ac:dyDescent="0.2">
      <c r="B103" s="14"/>
      <c r="C103" s="14"/>
      <c r="D103" s="14"/>
      <c r="E103" s="15"/>
      <c r="F103" s="14"/>
    </row>
    <row r="104" spans="2:6" x14ac:dyDescent="0.2">
      <c r="B104" s="14"/>
      <c r="C104" s="14"/>
      <c r="D104" s="14"/>
      <c r="E104" s="15"/>
      <c r="F104" s="14"/>
    </row>
  </sheetData>
  <dataValidations count="1">
    <dataValidation type="list" allowBlank="1" showInputMessage="1" showErrorMessage="1" sqref="F5:F104" xr:uid="{643C520C-C5AF-4882-949C-E43EA03A1D18}">
      <formula1>TipAch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C549C-A6DE-4D5C-A937-4CB87D9AE2BE}">
  <dimension ref="B1:G25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0.7109375" style="1" customWidth="1"/>
    <col min="3" max="3" width="34.7109375" style="1" customWidth="1"/>
    <col min="4" max="4" width="14.7109375" style="1" customWidth="1"/>
    <col min="5" max="5" width="60.7109375" style="1" customWidth="1"/>
    <col min="6" max="6" width="3.7109375" style="1" customWidth="1"/>
    <col min="7" max="7" width="16.7109375" style="1" customWidth="1"/>
    <col min="8" max="16384" width="11.42578125" style="1"/>
  </cols>
  <sheetData>
    <row r="1" spans="2:7" ht="21" x14ac:dyDescent="0.35">
      <c r="B1" s="2" t="s">
        <v>1189</v>
      </c>
    </row>
    <row r="2" spans="2:7" x14ac:dyDescent="0.2">
      <c r="B2" s="3" t="s">
        <v>1190</v>
      </c>
    </row>
    <row r="4" spans="2:7" x14ac:dyDescent="0.2">
      <c r="B4" s="7" t="s">
        <v>1191</v>
      </c>
      <c r="C4" s="5" t="s">
        <v>1192</v>
      </c>
      <c r="G4" s="9" t="s">
        <v>1216</v>
      </c>
    </row>
    <row r="5" spans="2:7" x14ac:dyDescent="0.2">
      <c r="B5" s="7" t="s">
        <v>1193</v>
      </c>
      <c r="C5" s="5" t="s">
        <v>1194</v>
      </c>
      <c r="G5" s="13" t="s">
        <v>1217</v>
      </c>
    </row>
    <row r="6" spans="2:7" x14ac:dyDescent="0.2">
      <c r="B6" s="7" t="s">
        <v>1195</v>
      </c>
      <c r="C6" s="5" t="s">
        <v>1196</v>
      </c>
      <c r="G6" s="13" t="s">
        <v>1218</v>
      </c>
    </row>
    <row r="7" spans="2:7" x14ac:dyDescent="0.2">
      <c r="B7" s="7" t="s">
        <v>1197</v>
      </c>
      <c r="C7" s="5" t="s">
        <v>1198</v>
      </c>
    </row>
    <row r="8" spans="2:7" x14ac:dyDescent="0.2">
      <c r="B8" s="7" t="s">
        <v>1199</v>
      </c>
      <c r="C8" s="5" t="s">
        <v>1200</v>
      </c>
    </row>
    <row r="9" spans="2:7" x14ac:dyDescent="0.2">
      <c r="B9" s="7" t="s">
        <v>1201</v>
      </c>
      <c r="C9" s="5" t="s">
        <v>1202</v>
      </c>
    </row>
    <row r="10" spans="2:7" ht="25.5" x14ac:dyDescent="0.2">
      <c r="B10" s="7" t="s">
        <v>1203</v>
      </c>
      <c r="C10" s="6">
        <v>10000</v>
      </c>
    </row>
    <row r="12" spans="2:7" x14ac:dyDescent="0.2">
      <c r="B12" s="8" t="s">
        <v>1204</v>
      </c>
    </row>
    <row r="13" spans="2:7" ht="30" customHeight="1" x14ac:dyDescent="0.2">
      <c r="B13" s="9" t="s">
        <v>1205</v>
      </c>
      <c r="C13" s="9" t="s">
        <v>1206</v>
      </c>
      <c r="D13" s="9" t="s">
        <v>1207</v>
      </c>
      <c r="E13" s="9" t="s">
        <v>1208</v>
      </c>
    </row>
    <row r="14" spans="2:7" ht="25.5" x14ac:dyDescent="0.2">
      <c r="B14" s="10" t="s">
        <v>1209</v>
      </c>
      <c r="C14" s="11">
        <v>0.1</v>
      </c>
      <c r="D14" s="11">
        <v>0.03</v>
      </c>
      <c r="E14" s="12" t="s">
        <v>1210</v>
      </c>
    </row>
    <row r="15" spans="2:7" ht="25.5" x14ac:dyDescent="0.2">
      <c r="B15" s="10" t="s">
        <v>1211</v>
      </c>
      <c r="C15" s="11">
        <v>0</v>
      </c>
      <c r="D15" s="11">
        <v>0</v>
      </c>
      <c r="E15" s="12" t="s">
        <v>1212</v>
      </c>
    </row>
    <row r="16" spans="2:7" ht="25.5" x14ac:dyDescent="0.2">
      <c r="B16" s="10" t="s">
        <v>1213</v>
      </c>
      <c r="C16" s="11">
        <v>0</v>
      </c>
      <c r="D16" s="11">
        <v>0</v>
      </c>
      <c r="E16" s="12" t="s">
        <v>1214</v>
      </c>
    </row>
    <row r="17" spans="2:5" x14ac:dyDescent="0.2">
      <c r="B17" s="10"/>
      <c r="C17" s="11"/>
      <c r="D17" s="11"/>
      <c r="E17" s="12"/>
    </row>
    <row r="18" spans="2:5" x14ac:dyDescent="0.2">
      <c r="B18" s="10"/>
      <c r="C18" s="11"/>
      <c r="D18" s="11"/>
      <c r="E18" s="12"/>
    </row>
    <row r="19" spans="2:5" x14ac:dyDescent="0.2">
      <c r="B19" s="10"/>
      <c r="C19" s="11"/>
      <c r="D19" s="11"/>
      <c r="E19" s="12"/>
    </row>
    <row r="21" spans="2:5" ht="42" customHeight="1" x14ac:dyDescent="0.2">
      <c r="B21" s="70" t="s">
        <v>1215</v>
      </c>
      <c r="C21" s="48"/>
      <c r="D21" s="48"/>
      <c r="E21" s="48"/>
    </row>
    <row r="23" spans="2:5" x14ac:dyDescent="0.2">
      <c r="B23" s="71" t="s">
        <v>1326</v>
      </c>
    </row>
    <row r="24" spans="2:5" x14ac:dyDescent="0.2">
      <c r="B24" s="72" t="s">
        <v>1327</v>
      </c>
    </row>
    <row r="25" spans="2:5" x14ac:dyDescent="0.2">
      <c r="B25" s="73" t="s">
        <v>1328</v>
      </c>
    </row>
  </sheetData>
  <mergeCells count="1">
    <mergeCell ref="B21:E21"/>
  </mergeCells>
  <hyperlinks>
    <hyperlink ref="B25" r:id="rId1" tooltip="Instrucțiuni și alte modele gratuite" xr:uid="{B17F9F82-9B22-4160-9284-E576817D17A2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1F891-D134-4EA2-BAF0-0C383AB2CBDF}">
  <dimension ref="A1:C1000"/>
  <sheetViews>
    <sheetView workbookViewId="0"/>
  </sheetViews>
  <sheetFormatPr baseColWidth="10" defaultRowHeight="12.75" x14ac:dyDescent="0.2"/>
  <cols>
    <col min="1" max="16384" width="11.42578125" style="1"/>
  </cols>
  <sheetData>
    <row r="1" spans="1:3" x14ac:dyDescent="0.2">
      <c r="A1" s="1">
        <v>0</v>
      </c>
    </row>
    <row r="2" spans="1:3" x14ac:dyDescent="0.2">
      <c r="A2" s="1">
        <v>1</v>
      </c>
      <c r="B2" s="1" t="s">
        <v>0</v>
      </c>
      <c r="C2" s="1" t="s">
        <v>1</v>
      </c>
    </row>
    <row r="3" spans="1:3" x14ac:dyDescent="0.2">
      <c r="A3" s="1">
        <v>2</v>
      </c>
      <c r="B3" s="1" t="s">
        <v>2</v>
      </c>
      <c r="C3" s="1" t="s">
        <v>3</v>
      </c>
    </row>
    <row r="4" spans="1:3" x14ac:dyDescent="0.2">
      <c r="A4" s="1">
        <v>3</v>
      </c>
      <c r="B4" s="1" t="s">
        <v>4</v>
      </c>
      <c r="C4" s="1" t="s">
        <v>4</v>
      </c>
    </row>
    <row r="5" spans="1:3" x14ac:dyDescent="0.2">
      <c r="A5" s="1">
        <v>4</v>
      </c>
      <c r="B5" s="1" t="s">
        <v>5</v>
      </c>
      <c r="C5" s="1" t="s">
        <v>5</v>
      </c>
    </row>
    <row r="6" spans="1:3" x14ac:dyDescent="0.2">
      <c r="A6" s="1">
        <v>5</v>
      </c>
      <c r="B6" s="1" t="s">
        <v>6</v>
      </c>
      <c r="C6" s="1" t="s">
        <v>6</v>
      </c>
    </row>
    <row r="7" spans="1:3" x14ac:dyDescent="0.2">
      <c r="A7" s="1">
        <v>6</v>
      </c>
      <c r="B7" s="1" t="s">
        <v>7</v>
      </c>
      <c r="C7" s="1" t="s">
        <v>7</v>
      </c>
    </row>
    <row r="8" spans="1:3" x14ac:dyDescent="0.2">
      <c r="A8" s="1">
        <v>7</v>
      </c>
      <c r="B8" s="1" t="s">
        <v>8</v>
      </c>
      <c r="C8" s="1" t="s">
        <v>8</v>
      </c>
    </row>
    <row r="9" spans="1:3" x14ac:dyDescent="0.2">
      <c r="A9" s="1">
        <v>8</v>
      </c>
      <c r="B9" s="1" t="s">
        <v>9</v>
      </c>
      <c r="C9" s="1" t="s">
        <v>9</v>
      </c>
    </row>
    <row r="10" spans="1:3" x14ac:dyDescent="0.2">
      <c r="A10" s="1">
        <v>9</v>
      </c>
      <c r="B10" s="1" t="s">
        <v>10</v>
      </c>
      <c r="C10" s="1" t="s">
        <v>10</v>
      </c>
    </row>
    <row r="11" spans="1:3" x14ac:dyDescent="0.2">
      <c r="A11" s="1">
        <v>10</v>
      </c>
      <c r="B11" s="1" t="s">
        <v>11</v>
      </c>
      <c r="C11" s="1" t="s">
        <v>11</v>
      </c>
    </row>
    <row r="12" spans="1:3" x14ac:dyDescent="0.2">
      <c r="A12" s="1">
        <v>11</v>
      </c>
      <c r="B12" s="1" t="s">
        <v>12</v>
      </c>
      <c r="C12" s="1" t="s">
        <v>12</v>
      </c>
    </row>
    <row r="13" spans="1:3" x14ac:dyDescent="0.2">
      <c r="A13" s="1">
        <v>12</v>
      </c>
      <c r="B13" s="1" t="s">
        <v>13</v>
      </c>
      <c r="C13" s="1" t="s">
        <v>14</v>
      </c>
    </row>
    <row r="14" spans="1:3" x14ac:dyDescent="0.2">
      <c r="A14" s="1">
        <v>13</v>
      </c>
      <c r="B14" s="1" t="s">
        <v>15</v>
      </c>
      <c r="C14" s="1" t="s">
        <v>15</v>
      </c>
    </row>
    <row r="15" spans="1:3" x14ac:dyDescent="0.2">
      <c r="A15" s="1">
        <v>14</v>
      </c>
      <c r="B15" s="1" t="s">
        <v>16</v>
      </c>
      <c r="C15" s="1" t="s">
        <v>16</v>
      </c>
    </row>
    <row r="16" spans="1:3" x14ac:dyDescent="0.2">
      <c r="A16" s="1">
        <v>15</v>
      </c>
      <c r="B16" s="1" t="s">
        <v>17</v>
      </c>
      <c r="C16" s="1" t="s">
        <v>17</v>
      </c>
    </row>
    <row r="17" spans="1:3" x14ac:dyDescent="0.2">
      <c r="A17" s="1">
        <v>16</v>
      </c>
      <c r="B17" s="1" t="s">
        <v>18</v>
      </c>
      <c r="C17" s="1" t="s">
        <v>18</v>
      </c>
    </row>
    <row r="18" spans="1:3" x14ac:dyDescent="0.2">
      <c r="A18" s="1">
        <v>17</v>
      </c>
      <c r="B18" s="1" t="s">
        <v>19</v>
      </c>
      <c r="C18" s="1" t="s">
        <v>19</v>
      </c>
    </row>
    <row r="19" spans="1:3" x14ac:dyDescent="0.2">
      <c r="A19" s="1">
        <v>18</v>
      </c>
      <c r="B19" s="1" t="s">
        <v>20</v>
      </c>
      <c r="C19" s="1" t="s">
        <v>20</v>
      </c>
    </row>
    <row r="20" spans="1:3" x14ac:dyDescent="0.2">
      <c r="A20" s="1">
        <v>19</v>
      </c>
      <c r="B20" s="1" t="s">
        <v>21</v>
      </c>
      <c r="C20" s="1" t="s">
        <v>21</v>
      </c>
    </row>
    <row r="21" spans="1:3" x14ac:dyDescent="0.2">
      <c r="A21" s="1">
        <v>20</v>
      </c>
      <c r="B21" s="1" t="s">
        <v>22</v>
      </c>
      <c r="C21" s="1" t="s">
        <v>22</v>
      </c>
    </row>
    <row r="22" spans="1:3" x14ac:dyDescent="0.2">
      <c r="A22" s="1">
        <v>21</v>
      </c>
      <c r="B22" s="1" t="s">
        <v>23</v>
      </c>
      <c r="C22" s="1" t="s">
        <v>24</v>
      </c>
    </row>
    <row r="23" spans="1:3" x14ac:dyDescent="0.2">
      <c r="A23" s="1">
        <v>22</v>
      </c>
      <c r="B23" s="1" t="s">
        <v>25</v>
      </c>
      <c r="C23" s="1" t="s">
        <v>26</v>
      </c>
    </row>
    <row r="24" spans="1:3" x14ac:dyDescent="0.2">
      <c r="A24" s="1">
        <v>23</v>
      </c>
      <c r="B24" s="1" t="s">
        <v>27</v>
      </c>
      <c r="C24" s="1" t="s">
        <v>27</v>
      </c>
    </row>
    <row r="25" spans="1:3" x14ac:dyDescent="0.2">
      <c r="A25" s="1">
        <v>24</v>
      </c>
      <c r="B25" s="1" t="s">
        <v>28</v>
      </c>
      <c r="C25" s="1" t="s">
        <v>28</v>
      </c>
    </row>
    <row r="26" spans="1:3" x14ac:dyDescent="0.2">
      <c r="A26" s="1">
        <v>25</v>
      </c>
      <c r="B26" s="1" t="s">
        <v>29</v>
      </c>
      <c r="C26" s="1" t="s">
        <v>29</v>
      </c>
    </row>
    <row r="27" spans="1:3" x14ac:dyDescent="0.2">
      <c r="A27" s="1">
        <v>26</v>
      </c>
      <c r="B27" s="1" t="s">
        <v>30</v>
      </c>
      <c r="C27" s="1" t="s">
        <v>30</v>
      </c>
    </row>
    <row r="28" spans="1:3" x14ac:dyDescent="0.2">
      <c r="A28" s="1">
        <v>27</v>
      </c>
      <c r="B28" s="1" t="s">
        <v>31</v>
      </c>
      <c r="C28" s="1" t="s">
        <v>31</v>
      </c>
    </row>
    <row r="29" spans="1:3" x14ac:dyDescent="0.2">
      <c r="A29" s="1">
        <v>28</v>
      </c>
      <c r="B29" s="1" t="s">
        <v>32</v>
      </c>
      <c r="C29" s="1" t="s">
        <v>32</v>
      </c>
    </row>
    <row r="30" spans="1:3" x14ac:dyDescent="0.2">
      <c r="A30" s="1">
        <v>29</v>
      </c>
      <c r="B30" s="1" t="s">
        <v>33</v>
      </c>
      <c r="C30" s="1" t="s">
        <v>33</v>
      </c>
    </row>
    <row r="31" spans="1:3" x14ac:dyDescent="0.2">
      <c r="A31" s="1">
        <v>30</v>
      </c>
      <c r="B31" s="1" t="s">
        <v>34</v>
      </c>
      <c r="C31" s="1" t="s">
        <v>34</v>
      </c>
    </row>
    <row r="32" spans="1:3" x14ac:dyDescent="0.2">
      <c r="A32" s="1">
        <v>31</v>
      </c>
      <c r="B32" s="1" t="s">
        <v>35</v>
      </c>
      <c r="C32" s="1" t="s">
        <v>36</v>
      </c>
    </row>
    <row r="33" spans="1:3" x14ac:dyDescent="0.2">
      <c r="A33" s="1">
        <v>32</v>
      </c>
      <c r="B33" s="1" t="s">
        <v>37</v>
      </c>
      <c r="C33" s="1" t="s">
        <v>38</v>
      </c>
    </row>
    <row r="34" spans="1:3" x14ac:dyDescent="0.2">
      <c r="A34" s="1">
        <v>33</v>
      </c>
      <c r="B34" s="1" t="s">
        <v>39</v>
      </c>
      <c r="C34" s="1" t="s">
        <v>39</v>
      </c>
    </row>
    <row r="35" spans="1:3" x14ac:dyDescent="0.2">
      <c r="A35" s="1">
        <v>34</v>
      </c>
      <c r="B35" s="1" t="s">
        <v>40</v>
      </c>
      <c r="C35" s="1" t="s">
        <v>40</v>
      </c>
    </row>
    <row r="36" spans="1:3" x14ac:dyDescent="0.2">
      <c r="A36" s="1">
        <v>35</v>
      </c>
      <c r="B36" s="1" t="s">
        <v>41</v>
      </c>
      <c r="C36" s="1" t="s">
        <v>41</v>
      </c>
    </row>
    <row r="37" spans="1:3" x14ac:dyDescent="0.2">
      <c r="A37" s="1">
        <v>36</v>
      </c>
      <c r="B37" s="1" t="s">
        <v>42</v>
      </c>
      <c r="C37" s="1" t="s">
        <v>42</v>
      </c>
    </row>
    <row r="38" spans="1:3" x14ac:dyDescent="0.2">
      <c r="A38" s="1">
        <v>37</v>
      </c>
      <c r="B38" s="1" t="s">
        <v>43</v>
      </c>
      <c r="C38" s="1" t="s">
        <v>43</v>
      </c>
    </row>
    <row r="39" spans="1:3" x14ac:dyDescent="0.2">
      <c r="A39" s="1">
        <v>38</v>
      </c>
      <c r="B39" s="1" t="s">
        <v>44</v>
      </c>
      <c r="C39" s="1" t="s">
        <v>44</v>
      </c>
    </row>
    <row r="40" spans="1:3" x14ac:dyDescent="0.2">
      <c r="A40" s="1">
        <v>39</v>
      </c>
      <c r="B40" s="1" t="s">
        <v>45</v>
      </c>
      <c r="C40" s="1" t="s">
        <v>45</v>
      </c>
    </row>
    <row r="41" spans="1:3" x14ac:dyDescent="0.2">
      <c r="A41" s="1">
        <v>40</v>
      </c>
      <c r="B41" s="1" t="s">
        <v>46</v>
      </c>
      <c r="C41" s="1" t="s">
        <v>46</v>
      </c>
    </row>
    <row r="42" spans="1:3" x14ac:dyDescent="0.2">
      <c r="A42" s="1">
        <v>41</v>
      </c>
      <c r="B42" s="1" t="s">
        <v>47</v>
      </c>
      <c r="C42" s="1" t="s">
        <v>48</v>
      </c>
    </row>
    <row r="43" spans="1:3" x14ac:dyDescent="0.2">
      <c r="A43" s="1">
        <v>42</v>
      </c>
      <c r="B43" s="1" t="s">
        <v>49</v>
      </c>
      <c r="C43" s="1" t="s">
        <v>50</v>
      </c>
    </row>
    <row r="44" spans="1:3" x14ac:dyDescent="0.2">
      <c r="A44" s="1">
        <v>43</v>
      </c>
      <c r="B44" s="1" t="s">
        <v>51</v>
      </c>
      <c r="C44" s="1" t="s">
        <v>51</v>
      </c>
    </row>
    <row r="45" spans="1:3" x14ac:dyDescent="0.2">
      <c r="A45" s="1">
        <v>44</v>
      </c>
      <c r="B45" s="1" t="s">
        <v>52</v>
      </c>
      <c r="C45" s="1" t="s">
        <v>52</v>
      </c>
    </row>
    <row r="46" spans="1:3" x14ac:dyDescent="0.2">
      <c r="A46" s="1">
        <v>45</v>
      </c>
      <c r="B46" s="1" t="s">
        <v>53</v>
      </c>
      <c r="C46" s="1" t="s">
        <v>53</v>
      </c>
    </row>
    <row r="47" spans="1:3" x14ac:dyDescent="0.2">
      <c r="A47" s="1">
        <v>46</v>
      </c>
      <c r="B47" s="1" t="s">
        <v>54</v>
      </c>
      <c r="C47" s="1" t="s">
        <v>54</v>
      </c>
    </row>
    <row r="48" spans="1:3" x14ac:dyDescent="0.2">
      <c r="A48" s="1">
        <v>47</v>
      </c>
      <c r="B48" s="1" t="s">
        <v>55</v>
      </c>
      <c r="C48" s="1" t="s">
        <v>55</v>
      </c>
    </row>
    <row r="49" spans="1:3" x14ac:dyDescent="0.2">
      <c r="A49" s="1">
        <v>48</v>
      </c>
      <c r="B49" s="1" t="s">
        <v>56</v>
      </c>
      <c r="C49" s="1" t="s">
        <v>56</v>
      </c>
    </row>
    <row r="50" spans="1:3" x14ac:dyDescent="0.2">
      <c r="A50" s="1">
        <v>49</v>
      </c>
      <c r="B50" s="1" t="s">
        <v>57</v>
      </c>
      <c r="C50" s="1" t="s">
        <v>57</v>
      </c>
    </row>
    <row r="51" spans="1:3" x14ac:dyDescent="0.2">
      <c r="A51" s="1">
        <v>50</v>
      </c>
      <c r="B51" s="1" t="s">
        <v>58</v>
      </c>
      <c r="C51" s="1" t="s">
        <v>58</v>
      </c>
    </row>
    <row r="52" spans="1:3" x14ac:dyDescent="0.2">
      <c r="A52" s="1">
        <v>51</v>
      </c>
      <c r="B52" s="1" t="s">
        <v>59</v>
      </c>
      <c r="C52" s="1" t="s">
        <v>60</v>
      </c>
    </row>
    <row r="53" spans="1:3" x14ac:dyDescent="0.2">
      <c r="A53" s="1">
        <v>52</v>
      </c>
      <c r="B53" s="1" t="s">
        <v>61</v>
      </c>
      <c r="C53" s="1" t="s">
        <v>62</v>
      </c>
    </row>
    <row r="54" spans="1:3" x14ac:dyDescent="0.2">
      <c r="A54" s="1">
        <v>53</v>
      </c>
      <c r="B54" s="1" t="s">
        <v>63</v>
      </c>
      <c r="C54" s="1" t="s">
        <v>63</v>
      </c>
    </row>
    <row r="55" spans="1:3" x14ac:dyDescent="0.2">
      <c r="A55" s="1">
        <v>54</v>
      </c>
      <c r="B55" s="1" t="s">
        <v>64</v>
      </c>
      <c r="C55" s="1" t="s">
        <v>64</v>
      </c>
    </row>
    <row r="56" spans="1:3" x14ac:dyDescent="0.2">
      <c r="A56" s="1">
        <v>55</v>
      </c>
      <c r="B56" s="1" t="s">
        <v>65</v>
      </c>
      <c r="C56" s="1" t="s">
        <v>65</v>
      </c>
    </row>
    <row r="57" spans="1:3" x14ac:dyDescent="0.2">
      <c r="A57" s="1">
        <v>56</v>
      </c>
      <c r="B57" s="1" t="s">
        <v>66</v>
      </c>
      <c r="C57" s="1" t="s">
        <v>66</v>
      </c>
    </row>
    <row r="58" spans="1:3" x14ac:dyDescent="0.2">
      <c r="A58" s="1">
        <v>57</v>
      </c>
      <c r="B58" s="1" t="s">
        <v>67</v>
      </c>
      <c r="C58" s="1" t="s">
        <v>67</v>
      </c>
    </row>
    <row r="59" spans="1:3" x14ac:dyDescent="0.2">
      <c r="A59" s="1">
        <v>58</v>
      </c>
      <c r="B59" s="1" t="s">
        <v>68</v>
      </c>
      <c r="C59" s="1" t="s">
        <v>68</v>
      </c>
    </row>
    <row r="60" spans="1:3" x14ac:dyDescent="0.2">
      <c r="A60" s="1">
        <v>59</v>
      </c>
      <c r="B60" s="1" t="s">
        <v>69</v>
      </c>
      <c r="C60" s="1" t="s">
        <v>69</v>
      </c>
    </row>
    <row r="61" spans="1:3" x14ac:dyDescent="0.2">
      <c r="A61" s="1">
        <v>60</v>
      </c>
      <c r="B61" s="1" t="s">
        <v>70</v>
      </c>
      <c r="C61" s="1" t="s">
        <v>70</v>
      </c>
    </row>
    <row r="62" spans="1:3" x14ac:dyDescent="0.2">
      <c r="A62" s="1">
        <v>61</v>
      </c>
      <c r="B62" s="1" t="s">
        <v>71</v>
      </c>
      <c r="C62" s="1" t="s">
        <v>72</v>
      </c>
    </row>
    <row r="63" spans="1:3" x14ac:dyDescent="0.2">
      <c r="A63" s="1">
        <v>62</v>
      </c>
      <c r="B63" s="1" t="s">
        <v>73</v>
      </c>
      <c r="C63" s="1" t="s">
        <v>74</v>
      </c>
    </row>
    <row r="64" spans="1:3" x14ac:dyDescent="0.2">
      <c r="A64" s="1">
        <v>63</v>
      </c>
      <c r="B64" s="1" t="s">
        <v>75</v>
      </c>
      <c r="C64" s="1" t="s">
        <v>75</v>
      </c>
    </row>
    <row r="65" spans="1:3" x14ac:dyDescent="0.2">
      <c r="A65" s="1">
        <v>64</v>
      </c>
      <c r="B65" s="1" t="s">
        <v>76</v>
      </c>
      <c r="C65" s="1" t="s">
        <v>76</v>
      </c>
    </row>
    <row r="66" spans="1:3" x14ac:dyDescent="0.2">
      <c r="A66" s="1">
        <v>65</v>
      </c>
      <c r="B66" s="1" t="s">
        <v>77</v>
      </c>
      <c r="C66" s="1" t="s">
        <v>77</v>
      </c>
    </row>
    <row r="67" spans="1:3" x14ac:dyDescent="0.2">
      <c r="A67" s="1">
        <v>66</v>
      </c>
      <c r="B67" s="1" t="s">
        <v>78</v>
      </c>
      <c r="C67" s="1" t="s">
        <v>78</v>
      </c>
    </row>
    <row r="68" spans="1:3" x14ac:dyDescent="0.2">
      <c r="A68" s="1">
        <v>67</v>
      </c>
      <c r="B68" s="1" t="s">
        <v>79</v>
      </c>
      <c r="C68" s="1" t="s">
        <v>79</v>
      </c>
    </row>
    <row r="69" spans="1:3" x14ac:dyDescent="0.2">
      <c r="A69" s="1">
        <v>68</v>
      </c>
      <c r="B69" s="1" t="s">
        <v>80</v>
      </c>
      <c r="C69" s="1" t="s">
        <v>80</v>
      </c>
    </row>
    <row r="70" spans="1:3" x14ac:dyDescent="0.2">
      <c r="A70" s="1">
        <v>69</v>
      </c>
      <c r="B70" s="1" t="s">
        <v>81</v>
      </c>
      <c r="C70" s="1" t="s">
        <v>81</v>
      </c>
    </row>
    <row r="71" spans="1:3" x14ac:dyDescent="0.2">
      <c r="A71" s="1">
        <v>70</v>
      </c>
      <c r="B71" s="1" t="s">
        <v>82</v>
      </c>
      <c r="C71" s="1" t="s">
        <v>82</v>
      </c>
    </row>
    <row r="72" spans="1:3" x14ac:dyDescent="0.2">
      <c r="A72" s="1">
        <v>71</v>
      </c>
      <c r="B72" s="1" t="s">
        <v>83</v>
      </c>
      <c r="C72" s="1" t="s">
        <v>84</v>
      </c>
    </row>
    <row r="73" spans="1:3" x14ac:dyDescent="0.2">
      <c r="A73" s="1">
        <v>72</v>
      </c>
      <c r="B73" s="1" t="s">
        <v>85</v>
      </c>
      <c r="C73" s="1" t="s">
        <v>86</v>
      </c>
    </row>
    <row r="74" spans="1:3" x14ac:dyDescent="0.2">
      <c r="A74" s="1">
        <v>73</v>
      </c>
      <c r="B74" s="1" t="s">
        <v>87</v>
      </c>
      <c r="C74" s="1" t="s">
        <v>87</v>
      </c>
    </row>
    <row r="75" spans="1:3" x14ac:dyDescent="0.2">
      <c r="A75" s="1">
        <v>74</v>
      </c>
      <c r="B75" s="1" t="s">
        <v>88</v>
      </c>
      <c r="C75" s="1" t="s">
        <v>88</v>
      </c>
    </row>
    <row r="76" spans="1:3" x14ac:dyDescent="0.2">
      <c r="A76" s="1">
        <v>75</v>
      </c>
      <c r="B76" s="1" t="s">
        <v>89</v>
      </c>
      <c r="C76" s="1" t="s">
        <v>89</v>
      </c>
    </row>
    <row r="77" spans="1:3" x14ac:dyDescent="0.2">
      <c r="A77" s="1">
        <v>76</v>
      </c>
      <c r="B77" s="1" t="s">
        <v>90</v>
      </c>
      <c r="C77" s="1" t="s">
        <v>90</v>
      </c>
    </row>
    <row r="78" spans="1:3" x14ac:dyDescent="0.2">
      <c r="A78" s="1">
        <v>77</v>
      </c>
      <c r="B78" s="1" t="s">
        <v>91</v>
      </c>
      <c r="C78" s="1" t="s">
        <v>91</v>
      </c>
    </row>
    <row r="79" spans="1:3" x14ac:dyDescent="0.2">
      <c r="A79" s="1">
        <v>78</v>
      </c>
      <c r="B79" s="1" t="s">
        <v>92</v>
      </c>
      <c r="C79" s="1" t="s">
        <v>92</v>
      </c>
    </row>
    <row r="80" spans="1:3" x14ac:dyDescent="0.2">
      <c r="A80" s="1">
        <v>79</v>
      </c>
      <c r="B80" s="1" t="s">
        <v>93</v>
      </c>
      <c r="C80" s="1" t="s">
        <v>93</v>
      </c>
    </row>
    <row r="81" spans="1:3" x14ac:dyDescent="0.2">
      <c r="A81" s="1">
        <v>80</v>
      </c>
      <c r="B81" s="1" t="s">
        <v>94</v>
      </c>
      <c r="C81" s="1" t="s">
        <v>94</v>
      </c>
    </row>
    <row r="82" spans="1:3" x14ac:dyDescent="0.2">
      <c r="A82" s="1">
        <v>81</v>
      </c>
      <c r="B82" s="1" t="s">
        <v>95</v>
      </c>
      <c r="C82" s="1" t="s">
        <v>96</v>
      </c>
    </row>
    <row r="83" spans="1:3" x14ac:dyDescent="0.2">
      <c r="A83" s="1">
        <v>82</v>
      </c>
      <c r="B83" s="1" t="s">
        <v>97</v>
      </c>
      <c r="C83" s="1" t="s">
        <v>98</v>
      </c>
    </row>
    <row r="84" spans="1:3" x14ac:dyDescent="0.2">
      <c r="A84" s="1">
        <v>83</v>
      </c>
      <c r="B84" s="1" t="s">
        <v>99</v>
      </c>
      <c r="C84" s="1" t="s">
        <v>99</v>
      </c>
    </row>
    <row r="85" spans="1:3" x14ac:dyDescent="0.2">
      <c r="A85" s="1">
        <v>84</v>
      </c>
      <c r="B85" s="1" t="s">
        <v>100</v>
      </c>
      <c r="C85" s="1" t="s">
        <v>100</v>
      </c>
    </row>
    <row r="86" spans="1:3" x14ac:dyDescent="0.2">
      <c r="A86" s="1">
        <v>85</v>
      </c>
      <c r="B86" s="1" t="s">
        <v>101</v>
      </c>
      <c r="C86" s="1" t="s">
        <v>101</v>
      </c>
    </row>
    <row r="87" spans="1:3" x14ac:dyDescent="0.2">
      <c r="A87" s="1">
        <v>86</v>
      </c>
      <c r="B87" s="1" t="s">
        <v>102</v>
      </c>
      <c r="C87" s="1" t="s">
        <v>102</v>
      </c>
    </row>
    <row r="88" spans="1:3" x14ac:dyDescent="0.2">
      <c r="A88" s="1">
        <v>87</v>
      </c>
      <c r="B88" s="1" t="s">
        <v>103</v>
      </c>
      <c r="C88" s="1" t="s">
        <v>103</v>
      </c>
    </row>
    <row r="89" spans="1:3" x14ac:dyDescent="0.2">
      <c r="A89" s="1">
        <v>88</v>
      </c>
      <c r="B89" s="1" t="s">
        <v>104</v>
      </c>
      <c r="C89" s="1" t="s">
        <v>104</v>
      </c>
    </row>
    <row r="90" spans="1:3" x14ac:dyDescent="0.2">
      <c r="A90" s="1">
        <v>89</v>
      </c>
      <c r="B90" s="1" t="s">
        <v>105</v>
      </c>
      <c r="C90" s="1" t="s">
        <v>105</v>
      </c>
    </row>
    <row r="91" spans="1:3" x14ac:dyDescent="0.2">
      <c r="A91" s="1">
        <v>90</v>
      </c>
      <c r="B91" s="1" t="s">
        <v>106</v>
      </c>
      <c r="C91" s="1" t="s">
        <v>106</v>
      </c>
    </row>
    <row r="92" spans="1:3" x14ac:dyDescent="0.2">
      <c r="A92" s="1">
        <v>91</v>
      </c>
      <c r="B92" s="1" t="s">
        <v>107</v>
      </c>
      <c r="C92" s="1" t="s">
        <v>108</v>
      </c>
    </row>
    <row r="93" spans="1:3" x14ac:dyDescent="0.2">
      <c r="A93" s="1">
        <v>92</v>
      </c>
      <c r="B93" s="1" t="s">
        <v>109</v>
      </c>
      <c r="C93" s="1" t="s">
        <v>110</v>
      </c>
    </row>
    <row r="94" spans="1:3" x14ac:dyDescent="0.2">
      <c r="A94" s="1">
        <v>93</v>
      </c>
      <c r="B94" s="1" t="s">
        <v>111</v>
      </c>
      <c r="C94" s="1" t="s">
        <v>111</v>
      </c>
    </row>
    <row r="95" spans="1:3" x14ac:dyDescent="0.2">
      <c r="A95" s="1">
        <v>94</v>
      </c>
      <c r="B95" s="1" t="s">
        <v>112</v>
      </c>
      <c r="C95" s="1" t="s">
        <v>112</v>
      </c>
    </row>
    <row r="96" spans="1:3" x14ac:dyDescent="0.2">
      <c r="A96" s="1">
        <v>95</v>
      </c>
      <c r="B96" s="1" t="s">
        <v>113</v>
      </c>
      <c r="C96" s="1" t="s">
        <v>113</v>
      </c>
    </row>
    <row r="97" spans="1:3" x14ac:dyDescent="0.2">
      <c r="A97" s="1">
        <v>96</v>
      </c>
      <c r="B97" s="1" t="s">
        <v>114</v>
      </c>
      <c r="C97" s="1" t="s">
        <v>114</v>
      </c>
    </row>
    <row r="98" spans="1:3" x14ac:dyDescent="0.2">
      <c r="A98" s="1">
        <v>97</v>
      </c>
      <c r="B98" s="1" t="s">
        <v>115</v>
      </c>
      <c r="C98" s="1" t="s">
        <v>115</v>
      </c>
    </row>
    <row r="99" spans="1:3" x14ac:dyDescent="0.2">
      <c r="A99" s="1">
        <v>98</v>
      </c>
      <c r="B99" s="1" t="s">
        <v>116</v>
      </c>
      <c r="C99" s="1" t="s">
        <v>116</v>
      </c>
    </row>
    <row r="100" spans="1:3" x14ac:dyDescent="0.2">
      <c r="A100" s="1">
        <v>99</v>
      </c>
      <c r="B100" s="1" t="s">
        <v>117</v>
      </c>
      <c r="C100" s="1" t="s">
        <v>117</v>
      </c>
    </row>
    <row r="101" spans="1:3" x14ac:dyDescent="0.2">
      <c r="A101" s="1">
        <v>100</v>
      </c>
      <c r="B101" s="1" t="s">
        <v>118</v>
      </c>
      <c r="C101" s="1" t="s">
        <v>118</v>
      </c>
    </row>
    <row r="102" spans="1:3" x14ac:dyDescent="0.2">
      <c r="A102" s="1">
        <v>101</v>
      </c>
      <c r="B102" s="1" t="s">
        <v>119</v>
      </c>
      <c r="C102" s="1" t="s">
        <v>120</v>
      </c>
    </row>
    <row r="103" spans="1:3" x14ac:dyDescent="0.2">
      <c r="A103" s="1">
        <v>102</v>
      </c>
      <c r="B103" s="1" t="s">
        <v>121</v>
      </c>
      <c r="C103" s="1" t="s">
        <v>122</v>
      </c>
    </row>
    <row r="104" spans="1:3" x14ac:dyDescent="0.2">
      <c r="A104" s="1">
        <v>103</v>
      </c>
      <c r="B104" s="1" t="s">
        <v>123</v>
      </c>
      <c r="C104" s="1" t="s">
        <v>123</v>
      </c>
    </row>
    <row r="105" spans="1:3" x14ac:dyDescent="0.2">
      <c r="A105" s="1">
        <v>104</v>
      </c>
      <c r="B105" s="1" t="s">
        <v>124</v>
      </c>
      <c r="C105" s="1" t="s">
        <v>124</v>
      </c>
    </row>
    <row r="106" spans="1:3" x14ac:dyDescent="0.2">
      <c r="A106" s="1">
        <v>105</v>
      </c>
      <c r="B106" s="1" t="s">
        <v>125</v>
      </c>
      <c r="C106" s="1" t="s">
        <v>125</v>
      </c>
    </row>
    <row r="107" spans="1:3" x14ac:dyDescent="0.2">
      <c r="A107" s="1">
        <v>106</v>
      </c>
      <c r="B107" s="1" t="s">
        <v>126</v>
      </c>
      <c r="C107" s="1" t="s">
        <v>126</v>
      </c>
    </row>
    <row r="108" spans="1:3" x14ac:dyDescent="0.2">
      <c r="A108" s="1">
        <v>107</v>
      </c>
      <c r="B108" s="1" t="s">
        <v>127</v>
      </c>
      <c r="C108" s="1" t="s">
        <v>127</v>
      </c>
    </row>
    <row r="109" spans="1:3" x14ac:dyDescent="0.2">
      <c r="A109" s="1">
        <v>108</v>
      </c>
      <c r="B109" s="1" t="s">
        <v>128</v>
      </c>
      <c r="C109" s="1" t="s">
        <v>128</v>
      </c>
    </row>
    <row r="110" spans="1:3" x14ac:dyDescent="0.2">
      <c r="A110" s="1">
        <v>109</v>
      </c>
      <c r="B110" s="1" t="s">
        <v>129</v>
      </c>
      <c r="C110" s="1" t="s">
        <v>129</v>
      </c>
    </row>
    <row r="111" spans="1:3" x14ac:dyDescent="0.2">
      <c r="A111" s="1">
        <v>110</v>
      </c>
      <c r="B111" s="1" t="s">
        <v>130</v>
      </c>
      <c r="C111" s="1" t="s">
        <v>130</v>
      </c>
    </row>
    <row r="112" spans="1:3" x14ac:dyDescent="0.2">
      <c r="A112" s="1">
        <v>111</v>
      </c>
      <c r="B112" s="1" t="s">
        <v>131</v>
      </c>
      <c r="C112" s="1" t="s">
        <v>131</v>
      </c>
    </row>
    <row r="113" spans="1:3" x14ac:dyDescent="0.2">
      <c r="A113" s="1">
        <v>112</v>
      </c>
      <c r="B113" s="1" t="s">
        <v>132</v>
      </c>
      <c r="C113" s="1" t="s">
        <v>133</v>
      </c>
    </row>
    <row r="114" spans="1:3" x14ac:dyDescent="0.2">
      <c r="A114" s="1">
        <v>113</v>
      </c>
      <c r="B114" s="1" t="s">
        <v>134</v>
      </c>
      <c r="C114" s="1" t="s">
        <v>134</v>
      </c>
    </row>
    <row r="115" spans="1:3" x14ac:dyDescent="0.2">
      <c r="A115" s="1">
        <v>114</v>
      </c>
      <c r="B115" s="1" t="s">
        <v>135</v>
      </c>
      <c r="C115" s="1" t="s">
        <v>135</v>
      </c>
    </row>
    <row r="116" spans="1:3" x14ac:dyDescent="0.2">
      <c r="A116" s="1">
        <v>115</v>
      </c>
      <c r="B116" s="1" t="s">
        <v>136</v>
      </c>
      <c r="C116" s="1" t="s">
        <v>136</v>
      </c>
    </row>
    <row r="117" spans="1:3" x14ac:dyDescent="0.2">
      <c r="A117" s="1">
        <v>116</v>
      </c>
      <c r="B117" s="1" t="s">
        <v>137</v>
      </c>
      <c r="C117" s="1" t="s">
        <v>137</v>
      </c>
    </row>
    <row r="118" spans="1:3" x14ac:dyDescent="0.2">
      <c r="A118" s="1">
        <v>117</v>
      </c>
      <c r="B118" s="1" t="s">
        <v>138</v>
      </c>
      <c r="C118" s="1" t="s">
        <v>138</v>
      </c>
    </row>
    <row r="119" spans="1:3" x14ac:dyDescent="0.2">
      <c r="A119" s="1">
        <v>118</v>
      </c>
      <c r="B119" s="1" t="s">
        <v>139</v>
      </c>
      <c r="C119" s="1" t="s">
        <v>139</v>
      </c>
    </row>
    <row r="120" spans="1:3" x14ac:dyDescent="0.2">
      <c r="A120" s="1">
        <v>119</v>
      </c>
      <c r="B120" s="1" t="s">
        <v>140</v>
      </c>
      <c r="C120" s="1" t="s">
        <v>140</v>
      </c>
    </row>
    <row r="121" spans="1:3" x14ac:dyDescent="0.2">
      <c r="A121" s="1">
        <v>120</v>
      </c>
      <c r="B121" s="1" t="s">
        <v>141</v>
      </c>
      <c r="C121" s="1" t="s">
        <v>141</v>
      </c>
    </row>
    <row r="122" spans="1:3" x14ac:dyDescent="0.2">
      <c r="A122" s="1">
        <v>121</v>
      </c>
      <c r="B122" s="1" t="s">
        <v>142</v>
      </c>
      <c r="C122" s="1" t="s">
        <v>143</v>
      </c>
    </row>
    <row r="123" spans="1:3" x14ac:dyDescent="0.2">
      <c r="A123" s="1">
        <v>122</v>
      </c>
      <c r="B123" s="1" t="s">
        <v>144</v>
      </c>
      <c r="C123" s="1" t="s">
        <v>145</v>
      </c>
    </row>
    <row r="124" spans="1:3" x14ac:dyDescent="0.2">
      <c r="A124" s="1">
        <v>123</v>
      </c>
      <c r="B124" s="1" t="s">
        <v>146</v>
      </c>
      <c r="C124" s="1" t="s">
        <v>146</v>
      </c>
    </row>
    <row r="125" spans="1:3" x14ac:dyDescent="0.2">
      <c r="A125" s="1">
        <v>124</v>
      </c>
      <c r="B125" s="1" t="s">
        <v>147</v>
      </c>
      <c r="C125" s="1" t="s">
        <v>147</v>
      </c>
    </row>
    <row r="126" spans="1:3" x14ac:dyDescent="0.2">
      <c r="A126" s="1">
        <v>125</v>
      </c>
      <c r="B126" s="1" t="s">
        <v>148</v>
      </c>
      <c r="C126" s="1" t="s">
        <v>148</v>
      </c>
    </row>
    <row r="127" spans="1:3" x14ac:dyDescent="0.2">
      <c r="A127" s="1">
        <v>126</v>
      </c>
      <c r="B127" s="1" t="s">
        <v>149</v>
      </c>
      <c r="C127" s="1" t="s">
        <v>149</v>
      </c>
    </row>
    <row r="128" spans="1:3" x14ac:dyDescent="0.2">
      <c r="A128" s="1">
        <v>127</v>
      </c>
      <c r="B128" s="1" t="s">
        <v>150</v>
      </c>
      <c r="C128" s="1" t="s">
        <v>150</v>
      </c>
    </row>
    <row r="129" spans="1:3" x14ac:dyDescent="0.2">
      <c r="A129" s="1">
        <v>128</v>
      </c>
      <c r="B129" s="1" t="s">
        <v>151</v>
      </c>
      <c r="C129" s="1" t="s">
        <v>151</v>
      </c>
    </row>
    <row r="130" spans="1:3" x14ac:dyDescent="0.2">
      <c r="A130" s="1">
        <v>129</v>
      </c>
      <c r="B130" s="1" t="s">
        <v>152</v>
      </c>
      <c r="C130" s="1" t="s">
        <v>152</v>
      </c>
    </row>
    <row r="131" spans="1:3" x14ac:dyDescent="0.2">
      <c r="A131" s="1">
        <v>130</v>
      </c>
      <c r="B131" s="1" t="s">
        <v>153</v>
      </c>
      <c r="C131" s="1" t="s">
        <v>153</v>
      </c>
    </row>
    <row r="132" spans="1:3" x14ac:dyDescent="0.2">
      <c r="A132" s="1">
        <v>131</v>
      </c>
      <c r="B132" s="1" t="s">
        <v>154</v>
      </c>
      <c r="C132" s="1" t="s">
        <v>155</v>
      </c>
    </row>
    <row r="133" spans="1:3" x14ac:dyDescent="0.2">
      <c r="A133" s="1">
        <v>132</v>
      </c>
      <c r="B133" s="1" t="s">
        <v>156</v>
      </c>
      <c r="C133" s="1" t="s">
        <v>157</v>
      </c>
    </row>
    <row r="134" spans="1:3" x14ac:dyDescent="0.2">
      <c r="A134" s="1">
        <v>133</v>
      </c>
      <c r="B134" s="1" t="s">
        <v>158</v>
      </c>
      <c r="C134" s="1" t="s">
        <v>158</v>
      </c>
    </row>
    <row r="135" spans="1:3" x14ac:dyDescent="0.2">
      <c r="A135" s="1">
        <v>134</v>
      </c>
      <c r="B135" s="1" t="s">
        <v>159</v>
      </c>
      <c r="C135" s="1" t="s">
        <v>159</v>
      </c>
    </row>
    <row r="136" spans="1:3" x14ac:dyDescent="0.2">
      <c r="A136" s="1">
        <v>135</v>
      </c>
      <c r="B136" s="1" t="s">
        <v>160</v>
      </c>
      <c r="C136" s="1" t="s">
        <v>160</v>
      </c>
    </row>
    <row r="137" spans="1:3" x14ac:dyDescent="0.2">
      <c r="A137" s="1">
        <v>136</v>
      </c>
      <c r="B137" s="1" t="s">
        <v>161</v>
      </c>
      <c r="C137" s="1" t="s">
        <v>161</v>
      </c>
    </row>
    <row r="138" spans="1:3" x14ac:dyDescent="0.2">
      <c r="A138" s="1">
        <v>137</v>
      </c>
      <c r="B138" s="1" t="s">
        <v>162</v>
      </c>
      <c r="C138" s="1" t="s">
        <v>162</v>
      </c>
    </row>
    <row r="139" spans="1:3" x14ac:dyDescent="0.2">
      <c r="A139" s="1">
        <v>138</v>
      </c>
      <c r="B139" s="1" t="s">
        <v>163</v>
      </c>
      <c r="C139" s="1" t="s">
        <v>163</v>
      </c>
    </row>
    <row r="140" spans="1:3" x14ac:dyDescent="0.2">
      <c r="A140" s="1">
        <v>139</v>
      </c>
      <c r="B140" s="1" t="s">
        <v>164</v>
      </c>
      <c r="C140" s="1" t="s">
        <v>164</v>
      </c>
    </row>
    <row r="141" spans="1:3" x14ac:dyDescent="0.2">
      <c r="A141" s="1">
        <v>140</v>
      </c>
      <c r="B141" s="1" t="s">
        <v>165</v>
      </c>
      <c r="C141" s="1" t="s">
        <v>165</v>
      </c>
    </row>
    <row r="142" spans="1:3" x14ac:dyDescent="0.2">
      <c r="A142" s="1">
        <v>141</v>
      </c>
      <c r="B142" s="1" t="s">
        <v>166</v>
      </c>
      <c r="C142" s="1" t="s">
        <v>167</v>
      </c>
    </row>
    <row r="143" spans="1:3" x14ac:dyDescent="0.2">
      <c r="A143" s="1">
        <v>142</v>
      </c>
      <c r="B143" s="1" t="s">
        <v>168</v>
      </c>
      <c r="C143" s="1" t="s">
        <v>169</v>
      </c>
    </row>
    <row r="144" spans="1:3" x14ac:dyDescent="0.2">
      <c r="A144" s="1">
        <v>143</v>
      </c>
      <c r="B144" s="1" t="s">
        <v>170</v>
      </c>
      <c r="C144" s="1" t="s">
        <v>170</v>
      </c>
    </row>
    <row r="145" spans="1:3" x14ac:dyDescent="0.2">
      <c r="A145" s="1">
        <v>144</v>
      </c>
      <c r="B145" s="1" t="s">
        <v>171</v>
      </c>
      <c r="C145" s="1" t="s">
        <v>171</v>
      </c>
    </row>
    <row r="146" spans="1:3" x14ac:dyDescent="0.2">
      <c r="A146" s="1">
        <v>145</v>
      </c>
      <c r="B146" s="1" t="s">
        <v>172</v>
      </c>
      <c r="C146" s="1" t="s">
        <v>172</v>
      </c>
    </row>
    <row r="147" spans="1:3" x14ac:dyDescent="0.2">
      <c r="A147" s="1">
        <v>146</v>
      </c>
      <c r="B147" s="1" t="s">
        <v>173</v>
      </c>
      <c r="C147" s="1" t="s">
        <v>173</v>
      </c>
    </row>
    <row r="148" spans="1:3" x14ac:dyDescent="0.2">
      <c r="A148" s="1">
        <v>147</v>
      </c>
      <c r="B148" s="1" t="s">
        <v>174</v>
      </c>
      <c r="C148" s="1" t="s">
        <v>174</v>
      </c>
    </row>
    <row r="149" spans="1:3" x14ac:dyDescent="0.2">
      <c r="A149" s="1">
        <v>148</v>
      </c>
      <c r="B149" s="1" t="s">
        <v>175</v>
      </c>
      <c r="C149" s="1" t="s">
        <v>175</v>
      </c>
    </row>
    <row r="150" spans="1:3" x14ac:dyDescent="0.2">
      <c r="A150" s="1">
        <v>149</v>
      </c>
      <c r="B150" s="1" t="s">
        <v>176</v>
      </c>
      <c r="C150" s="1" t="s">
        <v>176</v>
      </c>
    </row>
    <row r="151" spans="1:3" x14ac:dyDescent="0.2">
      <c r="A151" s="1">
        <v>150</v>
      </c>
      <c r="B151" s="1" t="s">
        <v>177</v>
      </c>
      <c r="C151" s="1" t="s">
        <v>177</v>
      </c>
    </row>
    <row r="152" spans="1:3" x14ac:dyDescent="0.2">
      <c r="A152" s="1">
        <v>151</v>
      </c>
      <c r="B152" s="1" t="s">
        <v>178</v>
      </c>
      <c r="C152" s="1" t="s">
        <v>179</v>
      </c>
    </row>
    <row r="153" spans="1:3" x14ac:dyDescent="0.2">
      <c r="A153" s="1">
        <v>152</v>
      </c>
      <c r="B153" s="1" t="s">
        <v>180</v>
      </c>
      <c r="C153" s="1" t="s">
        <v>181</v>
      </c>
    </row>
    <row r="154" spans="1:3" x14ac:dyDescent="0.2">
      <c r="A154" s="1">
        <v>153</v>
      </c>
      <c r="B154" s="1" t="s">
        <v>182</v>
      </c>
      <c r="C154" s="1" t="s">
        <v>182</v>
      </c>
    </row>
    <row r="155" spans="1:3" x14ac:dyDescent="0.2">
      <c r="A155" s="1">
        <v>154</v>
      </c>
      <c r="B155" s="1" t="s">
        <v>183</v>
      </c>
      <c r="C155" s="1" t="s">
        <v>183</v>
      </c>
    </row>
    <row r="156" spans="1:3" x14ac:dyDescent="0.2">
      <c r="A156" s="1">
        <v>155</v>
      </c>
      <c r="B156" s="1" t="s">
        <v>184</v>
      </c>
      <c r="C156" s="1" t="s">
        <v>184</v>
      </c>
    </row>
    <row r="157" spans="1:3" x14ac:dyDescent="0.2">
      <c r="A157" s="1">
        <v>156</v>
      </c>
      <c r="B157" s="1" t="s">
        <v>185</v>
      </c>
      <c r="C157" s="1" t="s">
        <v>185</v>
      </c>
    </row>
    <row r="158" spans="1:3" x14ac:dyDescent="0.2">
      <c r="A158" s="1">
        <v>157</v>
      </c>
      <c r="B158" s="1" t="s">
        <v>186</v>
      </c>
      <c r="C158" s="1" t="s">
        <v>186</v>
      </c>
    </row>
    <row r="159" spans="1:3" x14ac:dyDescent="0.2">
      <c r="A159" s="1">
        <v>158</v>
      </c>
      <c r="B159" s="1" t="s">
        <v>187</v>
      </c>
      <c r="C159" s="1" t="s">
        <v>187</v>
      </c>
    </row>
    <row r="160" spans="1:3" x14ac:dyDescent="0.2">
      <c r="A160" s="1">
        <v>159</v>
      </c>
      <c r="B160" s="1" t="s">
        <v>188</v>
      </c>
      <c r="C160" s="1" t="s">
        <v>188</v>
      </c>
    </row>
    <row r="161" spans="1:3" x14ac:dyDescent="0.2">
      <c r="A161" s="1">
        <v>160</v>
      </c>
      <c r="B161" s="1" t="s">
        <v>189</v>
      </c>
      <c r="C161" s="1" t="s">
        <v>189</v>
      </c>
    </row>
    <row r="162" spans="1:3" x14ac:dyDescent="0.2">
      <c r="A162" s="1">
        <v>161</v>
      </c>
      <c r="B162" s="1" t="s">
        <v>190</v>
      </c>
      <c r="C162" s="1" t="s">
        <v>191</v>
      </c>
    </row>
    <row r="163" spans="1:3" x14ac:dyDescent="0.2">
      <c r="A163" s="1">
        <v>162</v>
      </c>
      <c r="B163" s="1" t="s">
        <v>192</v>
      </c>
      <c r="C163" s="1" t="s">
        <v>193</v>
      </c>
    </row>
    <row r="164" spans="1:3" x14ac:dyDescent="0.2">
      <c r="A164" s="1">
        <v>163</v>
      </c>
      <c r="B164" s="1" t="s">
        <v>194</v>
      </c>
      <c r="C164" s="1" t="s">
        <v>194</v>
      </c>
    </row>
    <row r="165" spans="1:3" x14ac:dyDescent="0.2">
      <c r="A165" s="1">
        <v>164</v>
      </c>
      <c r="B165" s="1" t="s">
        <v>195</v>
      </c>
      <c r="C165" s="1" t="s">
        <v>195</v>
      </c>
    </row>
    <row r="166" spans="1:3" x14ac:dyDescent="0.2">
      <c r="A166" s="1">
        <v>165</v>
      </c>
      <c r="B166" s="1" t="s">
        <v>196</v>
      </c>
      <c r="C166" s="1" t="s">
        <v>196</v>
      </c>
    </row>
    <row r="167" spans="1:3" x14ac:dyDescent="0.2">
      <c r="A167" s="1">
        <v>166</v>
      </c>
      <c r="B167" s="1" t="s">
        <v>197</v>
      </c>
      <c r="C167" s="1" t="s">
        <v>197</v>
      </c>
    </row>
    <row r="168" spans="1:3" x14ac:dyDescent="0.2">
      <c r="A168" s="1">
        <v>167</v>
      </c>
      <c r="B168" s="1" t="s">
        <v>198</v>
      </c>
      <c r="C168" s="1" t="s">
        <v>198</v>
      </c>
    </row>
    <row r="169" spans="1:3" x14ac:dyDescent="0.2">
      <c r="A169" s="1">
        <v>168</v>
      </c>
      <c r="B169" s="1" t="s">
        <v>199</v>
      </c>
      <c r="C169" s="1" t="s">
        <v>199</v>
      </c>
    </row>
    <row r="170" spans="1:3" x14ac:dyDescent="0.2">
      <c r="A170" s="1">
        <v>169</v>
      </c>
      <c r="B170" s="1" t="s">
        <v>200</v>
      </c>
      <c r="C170" s="1" t="s">
        <v>200</v>
      </c>
    </row>
    <row r="171" spans="1:3" x14ac:dyDescent="0.2">
      <c r="A171" s="1">
        <v>170</v>
      </c>
      <c r="B171" s="1" t="s">
        <v>201</v>
      </c>
      <c r="C171" s="1" t="s">
        <v>201</v>
      </c>
    </row>
    <row r="172" spans="1:3" x14ac:dyDescent="0.2">
      <c r="A172" s="1">
        <v>171</v>
      </c>
      <c r="B172" s="1" t="s">
        <v>202</v>
      </c>
      <c r="C172" s="1" t="s">
        <v>203</v>
      </c>
    </row>
    <row r="173" spans="1:3" x14ac:dyDescent="0.2">
      <c r="A173" s="1">
        <v>172</v>
      </c>
      <c r="B173" s="1" t="s">
        <v>204</v>
      </c>
      <c r="C173" s="1" t="s">
        <v>205</v>
      </c>
    </row>
    <row r="174" spans="1:3" x14ac:dyDescent="0.2">
      <c r="A174" s="1">
        <v>173</v>
      </c>
      <c r="B174" s="1" t="s">
        <v>206</v>
      </c>
      <c r="C174" s="1" t="s">
        <v>206</v>
      </c>
    </row>
    <row r="175" spans="1:3" x14ac:dyDescent="0.2">
      <c r="A175" s="1">
        <v>174</v>
      </c>
      <c r="B175" s="1" t="s">
        <v>207</v>
      </c>
      <c r="C175" s="1" t="s">
        <v>207</v>
      </c>
    </row>
    <row r="176" spans="1:3" x14ac:dyDescent="0.2">
      <c r="A176" s="1">
        <v>175</v>
      </c>
      <c r="B176" s="1" t="s">
        <v>208</v>
      </c>
      <c r="C176" s="1" t="s">
        <v>208</v>
      </c>
    </row>
    <row r="177" spans="1:3" x14ac:dyDescent="0.2">
      <c r="A177" s="1">
        <v>176</v>
      </c>
      <c r="B177" s="1" t="s">
        <v>209</v>
      </c>
      <c r="C177" s="1" t="s">
        <v>209</v>
      </c>
    </row>
    <row r="178" spans="1:3" x14ac:dyDescent="0.2">
      <c r="A178" s="1">
        <v>177</v>
      </c>
      <c r="B178" s="1" t="s">
        <v>210</v>
      </c>
      <c r="C178" s="1" t="s">
        <v>210</v>
      </c>
    </row>
    <row r="179" spans="1:3" x14ac:dyDescent="0.2">
      <c r="A179" s="1">
        <v>178</v>
      </c>
      <c r="B179" s="1" t="s">
        <v>211</v>
      </c>
      <c r="C179" s="1" t="s">
        <v>211</v>
      </c>
    </row>
    <row r="180" spans="1:3" x14ac:dyDescent="0.2">
      <c r="A180" s="1">
        <v>179</v>
      </c>
      <c r="B180" s="1" t="s">
        <v>212</v>
      </c>
      <c r="C180" s="1" t="s">
        <v>212</v>
      </c>
    </row>
    <row r="181" spans="1:3" x14ac:dyDescent="0.2">
      <c r="A181" s="1">
        <v>180</v>
      </c>
      <c r="B181" s="1" t="s">
        <v>213</v>
      </c>
      <c r="C181" s="1" t="s">
        <v>213</v>
      </c>
    </row>
    <row r="182" spans="1:3" x14ac:dyDescent="0.2">
      <c r="A182" s="1">
        <v>181</v>
      </c>
      <c r="B182" s="1" t="s">
        <v>214</v>
      </c>
      <c r="C182" s="1" t="s">
        <v>215</v>
      </c>
    </row>
    <row r="183" spans="1:3" x14ac:dyDescent="0.2">
      <c r="A183" s="1">
        <v>182</v>
      </c>
      <c r="B183" s="1" t="s">
        <v>216</v>
      </c>
      <c r="C183" s="1" t="s">
        <v>217</v>
      </c>
    </row>
    <row r="184" spans="1:3" x14ac:dyDescent="0.2">
      <c r="A184" s="1">
        <v>183</v>
      </c>
      <c r="B184" s="1" t="s">
        <v>218</v>
      </c>
      <c r="C184" s="1" t="s">
        <v>218</v>
      </c>
    </row>
    <row r="185" spans="1:3" x14ac:dyDescent="0.2">
      <c r="A185" s="1">
        <v>184</v>
      </c>
      <c r="B185" s="1" t="s">
        <v>219</v>
      </c>
      <c r="C185" s="1" t="s">
        <v>219</v>
      </c>
    </row>
    <row r="186" spans="1:3" x14ac:dyDescent="0.2">
      <c r="A186" s="1">
        <v>185</v>
      </c>
      <c r="B186" s="1" t="s">
        <v>220</v>
      </c>
      <c r="C186" s="1" t="s">
        <v>220</v>
      </c>
    </row>
    <row r="187" spans="1:3" x14ac:dyDescent="0.2">
      <c r="A187" s="1">
        <v>186</v>
      </c>
      <c r="B187" s="1" t="s">
        <v>221</v>
      </c>
      <c r="C187" s="1" t="s">
        <v>221</v>
      </c>
    </row>
    <row r="188" spans="1:3" x14ac:dyDescent="0.2">
      <c r="A188" s="1">
        <v>187</v>
      </c>
      <c r="B188" s="1" t="s">
        <v>222</v>
      </c>
      <c r="C188" s="1" t="s">
        <v>222</v>
      </c>
    </row>
    <row r="189" spans="1:3" x14ac:dyDescent="0.2">
      <c r="A189" s="1">
        <v>188</v>
      </c>
      <c r="B189" s="1" t="s">
        <v>223</v>
      </c>
      <c r="C189" s="1" t="s">
        <v>223</v>
      </c>
    </row>
    <row r="190" spans="1:3" x14ac:dyDescent="0.2">
      <c r="A190" s="1">
        <v>189</v>
      </c>
      <c r="B190" s="1" t="s">
        <v>224</v>
      </c>
      <c r="C190" s="1" t="s">
        <v>224</v>
      </c>
    </row>
    <row r="191" spans="1:3" x14ac:dyDescent="0.2">
      <c r="A191" s="1">
        <v>190</v>
      </c>
      <c r="B191" s="1" t="s">
        <v>225</v>
      </c>
      <c r="C191" s="1" t="s">
        <v>225</v>
      </c>
    </row>
    <row r="192" spans="1:3" x14ac:dyDescent="0.2">
      <c r="A192" s="1">
        <v>191</v>
      </c>
      <c r="B192" s="1" t="s">
        <v>226</v>
      </c>
      <c r="C192" s="1" t="s">
        <v>227</v>
      </c>
    </row>
    <row r="193" spans="1:3" x14ac:dyDescent="0.2">
      <c r="A193" s="1">
        <v>192</v>
      </c>
      <c r="B193" s="1" t="s">
        <v>228</v>
      </c>
      <c r="C193" s="1" t="s">
        <v>229</v>
      </c>
    </row>
    <row r="194" spans="1:3" x14ac:dyDescent="0.2">
      <c r="A194" s="1">
        <v>193</v>
      </c>
      <c r="B194" s="1" t="s">
        <v>230</v>
      </c>
      <c r="C194" s="1" t="s">
        <v>230</v>
      </c>
    </row>
    <row r="195" spans="1:3" x14ac:dyDescent="0.2">
      <c r="A195" s="1">
        <v>194</v>
      </c>
      <c r="B195" s="1" t="s">
        <v>231</v>
      </c>
      <c r="C195" s="1" t="s">
        <v>231</v>
      </c>
    </row>
    <row r="196" spans="1:3" x14ac:dyDescent="0.2">
      <c r="A196" s="1">
        <v>195</v>
      </c>
      <c r="B196" s="1" t="s">
        <v>232</v>
      </c>
      <c r="C196" s="1" t="s">
        <v>232</v>
      </c>
    </row>
    <row r="197" spans="1:3" x14ac:dyDescent="0.2">
      <c r="A197" s="1">
        <v>196</v>
      </c>
      <c r="B197" s="1" t="s">
        <v>233</v>
      </c>
      <c r="C197" s="1" t="s">
        <v>233</v>
      </c>
    </row>
    <row r="198" spans="1:3" x14ac:dyDescent="0.2">
      <c r="A198" s="1">
        <v>197</v>
      </c>
      <c r="B198" s="1" t="s">
        <v>234</v>
      </c>
      <c r="C198" s="1" t="s">
        <v>234</v>
      </c>
    </row>
    <row r="199" spans="1:3" x14ac:dyDescent="0.2">
      <c r="A199" s="1">
        <v>198</v>
      </c>
      <c r="B199" s="1" t="s">
        <v>235</v>
      </c>
      <c r="C199" s="1" t="s">
        <v>235</v>
      </c>
    </row>
    <row r="200" spans="1:3" x14ac:dyDescent="0.2">
      <c r="A200" s="1">
        <v>199</v>
      </c>
      <c r="B200" s="1" t="s">
        <v>236</v>
      </c>
      <c r="C200" s="1" t="s">
        <v>236</v>
      </c>
    </row>
    <row r="201" spans="1:3" x14ac:dyDescent="0.2">
      <c r="A201" s="1">
        <v>200</v>
      </c>
      <c r="B201" s="1" t="s">
        <v>237</v>
      </c>
      <c r="C201" s="1" t="s">
        <v>237</v>
      </c>
    </row>
    <row r="202" spans="1:3" x14ac:dyDescent="0.2">
      <c r="A202" s="1">
        <v>201</v>
      </c>
      <c r="B202" s="1" t="s">
        <v>238</v>
      </c>
      <c r="C202" s="1" t="s">
        <v>239</v>
      </c>
    </row>
    <row r="203" spans="1:3" x14ac:dyDescent="0.2">
      <c r="A203" s="1">
        <v>202</v>
      </c>
      <c r="B203" s="1" t="s">
        <v>240</v>
      </c>
      <c r="C203" s="1" t="s">
        <v>241</v>
      </c>
    </row>
    <row r="204" spans="1:3" x14ac:dyDescent="0.2">
      <c r="A204" s="1">
        <v>203</v>
      </c>
      <c r="B204" s="1" t="s">
        <v>242</v>
      </c>
      <c r="C204" s="1" t="s">
        <v>242</v>
      </c>
    </row>
    <row r="205" spans="1:3" x14ac:dyDescent="0.2">
      <c r="A205" s="1">
        <v>204</v>
      </c>
      <c r="B205" s="1" t="s">
        <v>243</v>
      </c>
      <c r="C205" s="1" t="s">
        <v>243</v>
      </c>
    </row>
    <row r="206" spans="1:3" x14ac:dyDescent="0.2">
      <c r="A206" s="1">
        <v>205</v>
      </c>
      <c r="B206" s="1" t="s">
        <v>244</v>
      </c>
      <c r="C206" s="1" t="s">
        <v>244</v>
      </c>
    </row>
    <row r="207" spans="1:3" x14ac:dyDescent="0.2">
      <c r="A207" s="1">
        <v>206</v>
      </c>
      <c r="B207" s="1" t="s">
        <v>245</v>
      </c>
      <c r="C207" s="1" t="s">
        <v>245</v>
      </c>
    </row>
    <row r="208" spans="1:3" x14ac:dyDescent="0.2">
      <c r="A208" s="1">
        <v>207</v>
      </c>
      <c r="B208" s="1" t="s">
        <v>246</v>
      </c>
      <c r="C208" s="1" t="s">
        <v>246</v>
      </c>
    </row>
    <row r="209" spans="1:3" x14ac:dyDescent="0.2">
      <c r="A209" s="1">
        <v>208</v>
      </c>
      <c r="B209" s="1" t="s">
        <v>247</v>
      </c>
      <c r="C209" s="1" t="s">
        <v>247</v>
      </c>
    </row>
    <row r="210" spans="1:3" x14ac:dyDescent="0.2">
      <c r="A210" s="1">
        <v>209</v>
      </c>
      <c r="B210" s="1" t="s">
        <v>248</v>
      </c>
      <c r="C210" s="1" t="s">
        <v>248</v>
      </c>
    </row>
    <row r="211" spans="1:3" x14ac:dyDescent="0.2">
      <c r="A211" s="1">
        <v>210</v>
      </c>
      <c r="B211" s="1" t="s">
        <v>249</v>
      </c>
      <c r="C211" s="1" t="s">
        <v>249</v>
      </c>
    </row>
    <row r="212" spans="1:3" x14ac:dyDescent="0.2">
      <c r="A212" s="1">
        <v>211</v>
      </c>
      <c r="B212" s="1" t="s">
        <v>250</v>
      </c>
      <c r="C212" s="1" t="s">
        <v>250</v>
      </c>
    </row>
    <row r="213" spans="1:3" x14ac:dyDescent="0.2">
      <c r="A213" s="1">
        <v>212</v>
      </c>
      <c r="B213" s="1" t="s">
        <v>251</v>
      </c>
      <c r="C213" s="1" t="s">
        <v>252</v>
      </c>
    </row>
    <row r="214" spans="1:3" x14ac:dyDescent="0.2">
      <c r="A214" s="1">
        <v>213</v>
      </c>
      <c r="B214" s="1" t="s">
        <v>253</v>
      </c>
      <c r="C214" s="1" t="s">
        <v>253</v>
      </c>
    </row>
    <row r="215" spans="1:3" x14ac:dyDescent="0.2">
      <c r="A215" s="1">
        <v>214</v>
      </c>
      <c r="B215" s="1" t="s">
        <v>254</v>
      </c>
      <c r="C215" s="1" t="s">
        <v>254</v>
      </c>
    </row>
    <row r="216" spans="1:3" x14ac:dyDescent="0.2">
      <c r="A216" s="1">
        <v>215</v>
      </c>
      <c r="B216" s="1" t="s">
        <v>255</v>
      </c>
      <c r="C216" s="1" t="s">
        <v>255</v>
      </c>
    </row>
    <row r="217" spans="1:3" x14ac:dyDescent="0.2">
      <c r="A217" s="1">
        <v>216</v>
      </c>
      <c r="B217" s="1" t="s">
        <v>256</v>
      </c>
      <c r="C217" s="1" t="s">
        <v>256</v>
      </c>
    </row>
    <row r="218" spans="1:3" x14ac:dyDescent="0.2">
      <c r="A218" s="1">
        <v>217</v>
      </c>
      <c r="B218" s="1" t="s">
        <v>257</v>
      </c>
      <c r="C218" s="1" t="s">
        <v>257</v>
      </c>
    </row>
    <row r="219" spans="1:3" x14ac:dyDescent="0.2">
      <c r="A219" s="1">
        <v>218</v>
      </c>
      <c r="B219" s="1" t="s">
        <v>258</v>
      </c>
      <c r="C219" s="1" t="s">
        <v>258</v>
      </c>
    </row>
    <row r="220" spans="1:3" x14ac:dyDescent="0.2">
      <c r="A220" s="1">
        <v>219</v>
      </c>
      <c r="B220" s="1" t="s">
        <v>259</v>
      </c>
      <c r="C220" s="1" t="s">
        <v>259</v>
      </c>
    </row>
    <row r="221" spans="1:3" x14ac:dyDescent="0.2">
      <c r="A221" s="1">
        <v>220</v>
      </c>
      <c r="B221" s="1" t="s">
        <v>260</v>
      </c>
      <c r="C221" s="1" t="s">
        <v>260</v>
      </c>
    </row>
    <row r="222" spans="1:3" x14ac:dyDescent="0.2">
      <c r="A222" s="1">
        <v>221</v>
      </c>
      <c r="B222" s="1" t="s">
        <v>261</v>
      </c>
      <c r="C222" s="1" t="s">
        <v>262</v>
      </c>
    </row>
    <row r="223" spans="1:3" x14ac:dyDescent="0.2">
      <c r="A223" s="1">
        <v>222</v>
      </c>
      <c r="B223" s="1" t="s">
        <v>263</v>
      </c>
      <c r="C223" s="1" t="s">
        <v>264</v>
      </c>
    </row>
    <row r="224" spans="1:3" x14ac:dyDescent="0.2">
      <c r="A224" s="1">
        <v>223</v>
      </c>
      <c r="B224" s="1" t="s">
        <v>265</v>
      </c>
      <c r="C224" s="1" t="s">
        <v>265</v>
      </c>
    </row>
    <row r="225" spans="1:3" x14ac:dyDescent="0.2">
      <c r="A225" s="1">
        <v>224</v>
      </c>
      <c r="B225" s="1" t="s">
        <v>266</v>
      </c>
      <c r="C225" s="1" t="s">
        <v>266</v>
      </c>
    </row>
    <row r="226" spans="1:3" x14ac:dyDescent="0.2">
      <c r="A226" s="1">
        <v>225</v>
      </c>
      <c r="B226" s="1" t="s">
        <v>267</v>
      </c>
      <c r="C226" s="1" t="s">
        <v>267</v>
      </c>
    </row>
    <row r="227" spans="1:3" x14ac:dyDescent="0.2">
      <c r="A227" s="1">
        <v>226</v>
      </c>
      <c r="B227" s="1" t="s">
        <v>268</v>
      </c>
      <c r="C227" s="1" t="s">
        <v>268</v>
      </c>
    </row>
    <row r="228" spans="1:3" x14ac:dyDescent="0.2">
      <c r="A228" s="1">
        <v>227</v>
      </c>
      <c r="B228" s="1" t="s">
        <v>269</v>
      </c>
      <c r="C228" s="1" t="s">
        <v>269</v>
      </c>
    </row>
    <row r="229" spans="1:3" x14ac:dyDescent="0.2">
      <c r="A229" s="1">
        <v>228</v>
      </c>
      <c r="B229" s="1" t="s">
        <v>270</v>
      </c>
      <c r="C229" s="1" t="s">
        <v>270</v>
      </c>
    </row>
    <row r="230" spans="1:3" x14ac:dyDescent="0.2">
      <c r="A230" s="1">
        <v>229</v>
      </c>
      <c r="B230" s="1" t="s">
        <v>271</v>
      </c>
      <c r="C230" s="1" t="s">
        <v>271</v>
      </c>
    </row>
    <row r="231" spans="1:3" x14ac:dyDescent="0.2">
      <c r="A231" s="1">
        <v>230</v>
      </c>
      <c r="B231" s="1" t="s">
        <v>272</v>
      </c>
      <c r="C231" s="1" t="s">
        <v>272</v>
      </c>
    </row>
    <row r="232" spans="1:3" x14ac:dyDescent="0.2">
      <c r="A232" s="1">
        <v>231</v>
      </c>
      <c r="B232" s="1" t="s">
        <v>273</v>
      </c>
      <c r="C232" s="1" t="s">
        <v>274</v>
      </c>
    </row>
    <row r="233" spans="1:3" x14ac:dyDescent="0.2">
      <c r="A233" s="1">
        <v>232</v>
      </c>
      <c r="B233" s="1" t="s">
        <v>275</v>
      </c>
      <c r="C233" s="1" t="s">
        <v>276</v>
      </c>
    </row>
    <row r="234" spans="1:3" x14ac:dyDescent="0.2">
      <c r="A234" s="1">
        <v>233</v>
      </c>
      <c r="B234" s="1" t="s">
        <v>277</v>
      </c>
      <c r="C234" s="1" t="s">
        <v>277</v>
      </c>
    </row>
    <row r="235" spans="1:3" x14ac:dyDescent="0.2">
      <c r="A235" s="1">
        <v>234</v>
      </c>
      <c r="B235" s="1" t="s">
        <v>278</v>
      </c>
      <c r="C235" s="1" t="s">
        <v>278</v>
      </c>
    </row>
    <row r="236" spans="1:3" x14ac:dyDescent="0.2">
      <c r="A236" s="1">
        <v>235</v>
      </c>
      <c r="B236" s="1" t="s">
        <v>279</v>
      </c>
      <c r="C236" s="1" t="s">
        <v>279</v>
      </c>
    </row>
    <row r="237" spans="1:3" x14ac:dyDescent="0.2">
      <c r="A237" s="1">
        <v>236</v>
      </c>
      <c r="B237" s="1" t="s">
        <v>280</v>
      </c>
      <c r="C237" s="1" t="s">
        <v>280</v>
      </c>
    </row>
    <row r="238" spans="1:3" x14ac:dyDescent="0.2">
      <c r="A238" s="1">
        <v>237</v>
      </c>
      <c r="B238" s="1" t="s">
        <v>281</v>
      </c>
      <c r="C238" s="1" t="s">
        <v>281</v>
      </c>
    </row>
    <row r="239" spans="1:3" x14ac:dyDescent="0.2">
      <c r="A239" s="1">
        <v>238</v>
      </c>
      <c r="B239" s="1" t="s">
        <v>282</v>
      </c>
      <c r="C239" s="1" t="s">
        <v>282</v>
      </c>
    </row>
    <row r="240" spans="1:3" x14ac:dyDescent="0.2">
      <c r="A240" s="1">
        <v>239</v>
      </c>
      <c r="B240" s="1" t="s">
        <v>283</v>
      </c>
      <c r="C240" s="1" t="s">
        <v>283</v>
      </c>
    </row>
    <row r="241" spans="1:3" x14ac:dyDescent="0.2">
      <c r="A241" s="1">
        <v>240</v>
      </c>
      <c r="B241" s="1" t="s">
        <v>284</v>
      </c>
      <c r="C241" s="1" t="s">
        <v>284</v>
      </c>
    </row>
    <row r="242" spans="1:3" x14ac:dyDescent="0.2">
      <c r="A242" s="1">
        <v>241</v>
      </c>
      <c r="B242" s="1" t="s">
        <v>285</v>
      </c>
      <c r="C242" s="1" t="s">
        <v>286</v>
      </c>
    </row>
    <row r="243" spans="1:3" x14ac:dyDescent="0.2">
      <c r="A243" s="1">
        <v>242</v>
      </c>
      <c r="B243" s="1" t="s">
        <v>287</v>
      </c>
      <c r="C243" s="1" t="s">
        <v>288</v>
      </c>
    </row>
    <row r="244" spans="1:3" x14ac:dyDescent="0.2">
      <c r="A244" s="1">
        <v>243</v>
      </c>
      <c r="B244" s="1" t="s">
        <v>289</v>
      </c>
      <c r="C244" s="1" t="s">
        <v>289</v>
      </c>
    </row>
    <row r="245" spans="1:3" x14ac:dyDescent="0.2">
      <c r="A245" s="1">
        <v>244</v>
      </c>
      <c r="B245" s="1" t="s">
        <v>290</v>
      </c>
      <c r="C245" s="1" t="s">
        <v>290</v>
      </c>
    </row>
    <row r="246" spans="1:3" x14ac:dyDescent="0.2">
      <c r="A246" s="1">
        <v>245</v>
      </c>
      <c r="B246" s="1" t="s">
        <v>291</v>
      </c>
      <c r="C246" s="1" t="s">
        <v>291</v>
      </c>
    </row>
    <row r="247" spans="1:3" x14ac:dyDescent="0.2">
      <c r="A247" s="1">
        <v>246</v>
      </c>
      <c r="B247" s="1" t="s">
        <v>292</v>
      </c>
      <c r="C247" s="1" t="s">
        <v>292</v>
      </c>
    </row>
    <row r="248" spans="1:3" x14ac:dyDescent="0.2">
      <c r="A248" s="1">
        <v>247</v>
      </c>
      <c r="B248" s="1" t="s">
        <v>293</v>
      </c>
      <c r="C248" s="1" t="s">
        <v>293</v>
      </c>
    </row>
    <row r="249" spans="1:3" x14ac:dyDescent="0.2">
      <c r="A249" s="1">
        <v>248</v>
      </c>
      <c r="B249" s="1" t="s">
        <v>294</v>
      </c>
      <c r="C249" s="1" t="s">
        <v>294</v>
      </c>
    </row>
    <row r="250" spans="1:3" x14ac:dyDescent="0.2">
      <c r="A250" s="1">
        <v>249</v>
      </c>
      <c r="B250" s="1" t="s">
        <v>295</v>
      </c>
      <c r="C250" s="1" t="s">
        <v>295</v>
      </c>
    </row>
    <row r="251" spans="1:3" x14ac:dyDescent="0.2">
      <c r="A251" s="1">
        <v>250</v>
      </c>
      <c r="B251" s="1" t="s">
        <v>296</v>
      </c>
      <c r="C251" s="1" t="s">
        <v>296</v>
      </c>
    </row>
    <row r="252" spans="1:3" x14ac:dyDescent="0.2">
      <c r="A252" s="1">
        <v>251</v>
      </c>
      <c r="B252" s="1" t="s">
        <v>297</v>
      </c>
      <c r="C252" s="1" t="s">
        <v>298</v>
      </c>
    </row>
    <row r="253" spans="1:3" x14ac:dyDescent="0.2">
      <c r="A253" s="1">
        <v>252</v>
      </c>
      <c r="B253" s="1" t="s">
        <v>299</v>
      </c>
      <c r="C253" s="1" t="s">
        <v>300</v>
      </c>
    </row>
    <row r="254" spans="1:3" x14ac:dyDescent="0.2">
      <c r="A254" s="1">
        <v>253</v>
      </c>
      <c r="B254" s="1" t="s">
        <v>301</v>
      </c>
      <c r="C254" s="1" t="s">
        <v>301</v>
      </c>
    </row>
    <row r="255" spans="1:3" x14ac:dyDescent="0.2">
      <c r="A255" s="1">
        <v>254</v>
      </c>
      <c r="B255" s="1" t="s">
        <v>302</v>
      </c>
      <c r="C255" s="1" t="s">
        <v>302</v>
      </c>
    </row>
    <row r="256" spans="1:3" x14ac:dyDescent="0.2">
      <c r="A256" s="1">
        <v>255</v>
      </c>
      <c r="B256" s="1" t="s">
        <v>303</v>
      </c>
      <c r="C256" s="1" t="s">
        <v>303</v>
      </c>
    </row>
    <row r="257" spans="1:3" x14ac:dyDescent="0.2">
      <c r="A257" s="1">
        <v>256</v>
      </c>
      <c r="B257" s="1" t="s">
        <v>304</v>
      </c>
      <c r="C257" s="1" t="s">
        <v>304</v>
      </c>
    </row>
    <row r="258" spans="1:3" x14ac:dyDescent="0.2">
      <c r="A258" s="1">
        <v>257</v>
      </c>
      <c r="B258" s="1" t="s">
        <v>305</v>
      </c>
      <c r="C258" s="1" t="s">
        <v>305</v>
      </c>
    </row>
    <row r="259" spans="1:3" x14ac:dyDescent="0.2">
      <c r="A259" s="1">
        <v>258</v>
      </c>
      <c r="B259" s="1" t="s">
        <v>306</v>
      </c>
      <c r="C259" s="1" t="s">
        <v>306</v>
      </c>
    </row>
    <row r="260" spans="1:3" x14ac:dyDescent="0.2">
      <c r="A260" s="1">
        <v>259</v>
      </c>
      <c r="B260" s="1" t="s">
        <v>307</v>
      </c>
      <c r="C260" s="1" t="s">
        <v>307</v>
      </c>
    </row>
    <row r="261" spans="1:3" x14ac:dyDescent="0.2">
      <c r="A261" s="1">
        <v>260</v>
      </c>
      <c r="B261" s="1" t="s">
        <v>308</v>
      </c>
      <c r="C261" s="1" t="s">
        <v>308</v>
      </c>
    </row>
    <row r="262" spans="1:3" x14ac:dyDescent="0.2">
      <c r="A262" s="1">
        <v>261</v>
      </c>
      <c r="B262" s="1" t="s">
        <v>309</v>
      </c>
      <c r="C262" s="1" t="s">
        <v>310</v>
      </c>
    </row>
    <row r="263" spans="1:3" x14ac:dyDescent="0.2">
      <c r="A263" s="1">
        <v>262</v>
      </c>
      <c r="B263" s="1" t="s">
        <v>311</v>
      </c>
      <c r="C263" s="1" t="s">
        <v>312</v>
      </c>
    </row>
    <row r="264" spans="1:3" x14ac:dyDescent="0.2">
      <c r="A264" s="1">
        <v>263</v>
      </c>
      <c r="B264" s="1" t="s">
        <v>313</v>
      </c>
      <c r="C264" s="1" t="s">
        <v>313</v>
      </c>
    </row>
    <row r="265" spans="1:3" x14ac:dyDescent="0.2">
      <c r="A265" s="1">
        <v>264</v>
      </c>
      <c r="B265" s="1" t="s">
        <v>314</v>
      </c>
      <c r="C265" s="1" t="s">
        <v>314</v>
      </c>
    </row>
    <row r="266" spans="1:3" x14ac:dyDescent="0.2">
      <c r="A266" s="1">
        <v>265</v>
      </c>
      <c r="B266" s="1" t="s">
        <v>315</v>
      </c>
      <c r="C266" s="1" t="s">
        <v>315</v>
      </c>
    </row>
    <row r="267" spans="1:3" x14ac:dyDescent="0.2">
      <c r="A267" s="1">
        <v>266</v>
      </c>
      <c r="B267" s="1" t="s">
        <v>316</v>
      </c>
      <c r="C267" s="1" t="s">
        <v>316</v>
      </c>
    </row>
    <row r="268" spans="1:3" x14ac:dyDescent="0.2">
      <c r="A268" s="1">
        <v>267</v>
      </c>
      <c r="B268" s="1" t="s">
        <v>317</v>
      </c>
      <c r="C268" s="1" t="s">
        <v>317</v>
      </c>
    </row>
    <row r="269" spans="1:3" x14ac:dyDescent="0.2">
      <c r="A269" s="1">
        <v>268</v>
      </c>
      <c r="B269" s="1" t="s">
        <v>318</v>
      </c>
      <c r="C269" s="1" t="s">
        <v>318</v>
      </c>
    </row>
    <row r="270" spans="1:3" x14ac:dyDescent="0.2">
      <c r="A270" s="1">
        <v>269</v>
      </c>
      <c r="B270" s="1" t="s">
        <v>319</v>
      </c>
      <c r="C270" s="1" t="s">
        <v>319</v>
      </c>
    </row>
    <row r="271" spans="1:3" x14ac:dyDescent="0.2">
      <c r="A271" s="1">
        <v>270</v>
      </c>
      <c r="B271" s="1" t="s">
        <v>320</v>
      </c>
      <c r="C271" s="1" t="s">
        <v>320</v>
      </c>
    </row>
    <row r="272" spans="1:3" x14ac:dyDescent="0.2">
      <c r="A272" s="1">
        <v>271</v>
      </c>
      <c r="B272" s="1" t="s">
        <v>321</v>
      </c>
      <c r="C272" s="1" t="s">
        <v>322</v>
      </c>
    </row>
    <row r="273" spans="1:3" x14ac:dyDescent="0.2">
      <c r="A273" s="1">
        <v>272</v>
      </c>
      <c r="B273" s="1" t="s">
        <v>323</v>
      </c>
      <c r="C273" s="1" t="s">
        <v>324</v>
      </c>
    </row>
    <row r="274" spans="1:3" x14ac:dyDescent="0.2">
      <c r="A274" s="1">
        <v>273</v>
      </c>
      <c r="B274" s="1" t="s">
        <v>325</v>
      </c>
      <c r="C274" s="1" t="s">
        <v>325</v>
      </c>
    </row>
    <row r="275" spans="1:3" x14ac:dyDescent="0.2">
      <c r="A275" s="1">
        <v>274</v>
      </c>
      <c r="B275" s="1" t="s">
        <v>326</v>
      </c>
      <c r="C275" s="1" t="s">
        <v>326</v>
      </c>
    </row>
    <row r="276" spans="1:3" x14ac:dyDescent="0.2">
      <c r="A276" s="1">
        <v>275</v>
      </c>
      <c r="B276" s="1" t="s">
        <v>327</v>
      </c>
      <c r="C276" s="1" t="s">
        <v>327</v>
      </c>
    </row>
    <row r="277" spans="1:3" x14ac:dyDescent="0.2">
      <c r="A277" s="1">
        <v>276</v>
      </c>
      <c r="B277" s="1" t="s">
        <v>328</v>
      </c>
      <c r="C277" s="1" t="s">
        <v>328</v>
      </c>
    </row>
    <row r="278" spans="1:3" x14ac:dyDescent="0.2">
      <c r="A278" s="1">
        <v>277</v>
      </c>
      <c r="B278" s="1" t="s">
        <v>329</v>
      </c>
      <c r="C278" s="1" t="s">
        <v>329</v>
      </c>
    </row>
    <row r="279" spans="1:3" x14ac:dyDescent="0.2">
      <c r="A279" s="1">
        <v>278</v>
      </c>
      <c r="B279" s="1" t="s">
        <v>330</v>
      </c>
      <c r="C279" s="1" t="s">
        <v>330</v>
      </c>
    </row>
    <row r="280" spans="1:3" x14ac:dyDescent="0.2">
      <c r="A280" s="1">
        <v>279</v>
      </c>
      <c r="B280" s="1" t="s">
        <v>331</v>
      </c>
      <c r="C280" s="1" t="s">
        <v>331</v>
      </c>
    </row>
    <row r="281" spans="1:3" x14ac:dyDescent="0.2">
      <c r="A281" s="1">
        <v>280</v>
      </c>
      <c r="B281" s="1" t="s">
        <v>332</v>
      </c>
      <c r="C281" s="1" t="s">
        <v>332</v>
      </c>
    </row>
    <row r="282" spans="1:3" x14ac:dyDescent="0.2">
      <c r="A282" s="1">
        <v>281</v>
      </c>
      <c r="B282" s="1" t="s">
        <v>333</v>
      </c>
      <c r="C282" s="1" t="s">
        <v>334</v>
      </c>
    </row>
    <row r="283" spans="1:3" x14ac:dyDescent="0.2">
      <c r="A283" s="1">
        <v>282</v>
      </c>
      <c r="B283" s="1" t="s">
        <v>335</v>
      </c>
      <c r="C283" s="1" t="s">
        <v>336</v>
      </c>
    </row>
    <row r="284" spans="1:3" x14ac:dyDescent="0.2">
      <c r="A284" s="1">
        <v>283</v>
      </c>
      <c r="B284" s="1" t="s">
        <v>337</v>
      </c>
      <c r="C284" s="1" t="s">
        <v>337</v>
      </c>
    </row>
    <row r="285" spans="1:3" x14ac:dyDescent="0.2">
      <c r="A285" s="1">
        <v>284</v>
      </c>
      <c r="B285" s="1" t="s">
        <v>338</v>
      </c>
      <c r="C285" s="1" t="s">
        <v>338</v>
      </c>
    </row>
    <row r="286" spans="1:3" x14ac:dyDescent="0.2">
      <c r="A286" s="1">
        <v>285</v>
      </c>
      <c r="B286" s="1" t="s">
        <v>339</v>
      </c>
      <c r="C286" s="1" t="s">
        <v>339</v>
      </c>
    </row>
    <row r="287" spans="1:3" x14ac:dyDescent="0.2">
      <c r="A287" s="1">
        <v>286</v>
      </c>
      <c r="B287" s="1" t="s">
        <v>340</v>
      </c>
      <c r="C287" s="1" t="s">
        <v>340</v>
      </c>
    </row>
    <row r="288" spans="1:3" x14ac:dyDescent="0.2">
      <c r="A288" s="1">
        <v>287</v>
      </c>
      <c r="B288" s="1" t="s">
        <v>341</v>
      </c>
      <c r="C288" s="1" t="s">
        <v>341</v>
      </c>
    </row>
    <row r="289" spans="1:3" x14ac:dyDescent="0.2">
      <c r="A289" s="1">
        <v>288</v>
      </c>
      <c r="B289" s="1" t="s">
        <v>342</v>
      </c>
      <c r="C289" s="1" t="s">
        <v>342</v>
      </c>
    </row>
    <row r="290" spans="1:3" x14ac:dyDescent="0.2">
      <c r="A290" s="1">
        <v>289</v>
      </c>
      <c r="B290" s="1" t="s">
        <v>343</v>
      </c>
      <c r="C290" s="1" t="s">
        <v>343</v>
      </c>
    </row>
    <row r="291" spans="1:3" x14ac:dyDescent="0.2">
      <c r="A291" s="1">
        <v>290</v>
      </c>
      <c r="B291" s="1" t="s">
        <v>344</v>
      </c>
      <c r="C291" s="1" t="s">
        <v>344</v>
      </c>
    </row>
    <row r="292" spans="1:3" x14ac:dyDescent="0.2">
      <c r="A292" s="1">
        <v>291</v>
      </c>
      <c r="B292" s="1" t="s">
        <v>345</v>
      </c>
      <c r="C292" s="1" t="s">
        <v>346</v>
      </c>
    </row>
    <row r="293" spans="1:3" x14ac:dyDescent="0.2">
      <c r="A293" s="1">
        <v>292</v>
      </c>
      <c r="B293" s="1" t="s">
        <v>347</v>
      </c>
      <c r="C293" s="1" t="s">
        <v>348</v>
      </c>
    </row>
    <row r="294" spans="1:3" x14ac:dyDescent="0.2">
      <c r="A294" s="1">
        <v>293</v>
      </c>
      <c r="B294" s="1" t="s">
        <v>349</v>
      </c>
      <c r="C294" s="1" t="s">
        <v>349</v>
      </c>
    </row>
    <row r="295" spans="1:3" x14ac:dyDescent="0.2">
      <c r="A295" s="1">
        <v>294</v>
      </c>
      <c r="B295" s="1" t="s">
        <v>350</v>
      </c>
      <c r="C295" s="1" t="s">
        <v>350</v>
      </c>
    </row>
    <row r="296" spans="1:3" x14ac:dyDescent="0.2">
      <c r="A296" s="1">
        <v>295</v>
      </c>
      <c r="B296" s="1" t="s">
        <v>351</v>
      </c>
      <c r="C296" s="1" t="s">
        <v>351</v>
      </c>
    </row>
    <row r="297" spans="1:3" x14ac:dyDescent="0.2">
      <c r="A297" s="1">
        <v>296</v>
      </c>
      <c r="B297" s="1" t="s">
        <v>352</v>
      </c>
      <c r="C297" s="1" t="s">
        <v>352</v>
      </c>
    </row>
    <row r="298" spans="1:3" x14ac:dyDescent="0.2">
      <c r="A298" s="1">
        <v>297</v>
      </c>
      <c r="B298" s="1" t="s">
        <v>353</v>
      </c>
      <c r="C298" s="1" t="s">
        <v>353</v>
      </c>
    </row>
    <row r="299" spans="1:3" x14ac:dyDescent="0.2">
      <c r="A299" s="1">
        <v>298</v>
      </c>
      <c r="B299" s="1" t="s">
        <v>354</v>
      </c>
      <c r="C299" s="1" t="s">
        <v>354</v>
      </c>
    </row>
    <row r="300" spans="1:3" x14ac:dyDescent="0.2">
      <c r="A300" s="1">
        <v>299</v>
      </c>
      <c r="B300" s="1" t="s">
        <v>355</v>
      </c>
      <c r="C300" s="1" t="s">
        <v>355</v>
      </c>
    </row>
    <row r="301" spans="1:3" x14ac:dyDescent="0.2">
      <c r="A301" s="1">
        <v>300</v>
      </c>
      <c r="B301" s="1" t="s">
        <v>356</v>
      </c>
      <c r="C301" s="1" t="s">
        <v>356</v>
      </c>
    </row>
    <row r="302" spans="1:3" x14ac:dyDescent="0.2">
      <c r="A302" s="1">
        <v>301</v>
      </c>
      <c r="B302" s="1" t="s">
        <v>357</v>
      </c>
      <c r="C302" s="1" t="s">
        <v>358</v>
      </c>
    </row>
    <row r="303" spans="1:3" x14ac:dyDescent="0.2">
      <c r="A303" s="1">
        <v>302</v>
      </c>
      <c r="B303" s="1" t="s">
        <v>359</v>
      </c>
      <c r="C303" s="1" t="s">
        <v>360</v>
      </c>
    </row>
    <row r="304" spans="1:3" x14ac:dyDescent="0.2">
      <c r="A304" s="1">
        <v>303</v>
      </c>
      <c r="B304" s="1" t="s">
        <v>361</v>
      </c>
      <c r="C304" s="1" t="s">
        <v>361</v>
      </c>
    </row>
    <row r="305" spans="1:3" x14ac:dyDescent="0.2">
      <c r="A305" s="1">
        <v>304</v>
      </c>
      <c r="B305" s="1" t="s">
        <v>362</v>
      </c>
      <c r="C305" s="1" t="s">
        <v>362</v>
      </c>
    </row>
    <row r="306" spans="1:3" x14ac:dyDescent="0.2">
      <c r="A306" s="1">
        <v>305</v>
      </c>
      <c r="B306" s="1" t="s">
        <v>363</v>
      </c>
      <c r="C306" s="1" t="s">
        <v>363</v>
      </c>
    </row>
    <row r="307" spans="1:3" x14ac:dyDescent="0.2">
      <c r="A307" s="1">
        <v>306</v>
      </c>
      <c r="B307" s="1" t="s">
        <v>364</v>
      </c>
      <c r="C307" s="1" t="s">
        <v>364</v>
      </c>
    </row>
    <row r="308" spans="1:3" x14ac:dyDescent="0.2">
      <c r="A308" s="1">
        <v>307</v>
      </c>
      <c r="B308" s="1" t="s">
        <v>365</v>
      </c>
      <c r="C308" s="1" t="s">
        <v>365</v>
      </c>
    </row>
    <row r="309" spans="1:3" x14ac:dyDescent="0.2">
      <c r="A309" s="1">
        <v>308</v>
      </c>
      <c r="B309" s="1" t="s">
        <v>366</v>
      </c>
      <c r="C309" s="1" t="s">
        <v>366</v>
      </c>
    </row>
    <row r="310" spans="1:3" x14ac:dyDescent="0.2">
      <c r="A310" s="1">
        <v>309</v>
      </c>
      <c r="B310" s="1" t="s">
        <v>367</v>
      </c>
      <c r="C310" s="1" t="s">
        <v>367</v>
      </c>
    </row>
    <row r="311" spans="1:3" x14ac:dyDescent="0.2">
      <c r="A311" s="1">
        <v>310</v>
      </c>
      <c r="B311" s="1" t="s">
        <v>368</v>
      </c>
      <c r="C311" s="1" t="s">
        <v>368</v>
      </c>
    </row>
    <row r="312" spans="1:3" x14ac:dyDescent="0.2">
      <c r="A312" s="1">
        <v>311</v>
      </c>
      <c r="B312" s="1" t="s">
        <v>369</v>
      </c>
      <c r="C312" s="1" t="s">
        <v>369</v>
      </c>
    </row>
    <row r="313" spans="1:3" x14ac:dyDescent="0.2">
      <c r="A313" s="1">
        <v>312</v>
      </c>
      <c r="B313" s="1" t="s">
        <v>370</v>
      </c>
      <c r="C313" s="1" t="s">
        <v>371</v>
      </c>
    </row>
    <row r="314" spans="1:3" x14ac:dyDescent="0.2">
      <c r="A314" s="1">
        <v>313</v>
      </c>
      <c r="B314" s="1" t="s">
        <v>372</v>
      </c>
      <c r="C314" s="1" t="s">
        <v>372</v>
      </c>
    </row>
    <row r="315" spans="1:3" x14ac:dyDescent="0.2">
      <c r="A315" s="1">
        <v>314</v>
      </c>
      <c r="B315" s="1" t="s">
        <v>373</v>
      </c>
      <c r="C315" s="1" t="s">
        <v>373</v>
      </c>
    </row>
    <row r="316" spans="1:3" x14ac:dyDescent="0.2">
      <c r="A316" s="1">
        <v>315</v>
      </c>
      <c r="B316" s="1" t="s">
        <v>374</v>
      </c>
      <c r="C316" s="1" t="s">
        <v>374</v>
      </c>
    </row>
    <row r="317" spans="1:3" x14ac:dyDescent="0.2">
      <c r="A317" s="1">
        <v>316</v>
      </c>
      <c r="B317" s="1" t="s">
        <v>375</v>
      </c>
      <c r="C317" s="1" t="s">
        <v>375</v>
      </c>
    </row>
    <row r="318" spans="1:3" x14ac:dyDescent="0.2">
      <c r="A318" s="1">
        <v>317</v>
      </c>
      <c r="B318" s="1" t="s">
        <v>376</v>
      </c>
      <c r="C318" s="1" t="s">
        <v>376</v>
      </c>
    </row>
    <row r="319" spans="1:3" x14ac:dyDescent="0.2">
      <c r="A319" s="1">
        <v>318</v>
      </c>
      <c r="B319" s="1" t="s">
        <v>377</v>
      </c>
      <c r="C319" s="1" t="s">
        <v>377</v>
      </c>
    </row>
    <row r="320" spans="1:3" x14ac:dyDescent="0.2">
      <c r="A320" s="1">
        <v>319</v>
      </c>
      <c r="B320" s="1" t="s">
        <v>378</v>
      </c>
      <c r="C320" s="1" t="s">
        <v>378</v>
      </c>
    </row>
    <row r="321" spans="1:3" x14ac:dyDescent="0.2">
      <c r="A321" s="1">
        <v>320</v>
      </c>
      <c r="B321" s="1" t="s">
        <v>379</v>
      </c>
      <c r="C321" s="1" t="s">
        <v>379</v>
      </c>
    </row>
    <row r="322" spans="1:3" x14ac:dyDescent="0.2">
      <c r="A322" s="1">
        <v>321</v>
      </c>
      <c r="B322" s="1" t="s">
        <v>380</v>
      </c>
      <c r="C322" s="1" t="s">
        <v>381</v>
      </c>
    </row>
    <row r="323" spans="1:3" x14ac:dyDescent="0.2">
      <c r="A323" s="1">
        <v>322</v>
      </c>
      <c r="B323" s="1" t="s">
        <v>382</v>
      </c>
      <c r="C323" s="1" t="s">
        <v>383</v>
      </c>
    </row>
    <row r="324" spans="1:3" x14ac:dyDescent="0.2">
      <c r="A324" s="1">
        <v>323</v>
      </c>
      <c r="B324" s="1" t="s">
        <v>384</v>
      </c>
      <c r="C324" s="1" t="s">
        <v>384</v>
      </c>
    </row>
    <row r="325" spans="1:3" x14ac:dyDescent="0.2">
      <c r="A325" s="1">
        <v>324</v>
      </c>
      <c r="B325" s="1" t="s">
        <v>385</v>
      </c>
      <c r="C325" s="1" t="s">
        <v>385</v>
      </c>
    </row>
    <row r="326" spans="1:3" x14ac:dyDescent="0.2">
      <c r="A326" s="1">
        <v>325</v>
      </c>
      <c r="B326" s="1" t="s">
        <v>386</v>
      </c>
      <c r="C326" s="1" t="s">
        <v>386</v>
      </c>
    </row>
    <row r="327" spans="1:3" x14ac:dyDescent="0.2">
      <c r="A327" s="1">
        <v>326</v>
      </c>
      <c r="B327" s="1" t="s">
        <v>387</v>
      </c>
      <c r="C327" s="1" t="s">
        <v>387</v>
      </c>
    </row>
    <row r="328" spans="1:3" x14ac:dyDescent="0.2">
      <c r="A328" s="1">
        <v>327</v>
      </c>
      <c r="B328" s="1" t="s">
        <v>388</v>
      </c>
      <c r="C328" s="1" t="s">
        <v>388</v>
      </c>
    </row>
    <row r="329" spans="1:3" x14ac:dyDescent="0.2">
      <c r="A329" s="1">
        <v>328</v>
      </c>
      <c r="B329" s="1" t="s">
        <v>389</v>
      </c>
      <c r="C329" s="1" t="s">
        <v>389</v>
      </c>
    </row>
    <row r="330" spans="1:3" x14ac:dyDescent="0.2">
      <c r="A330" s="1">
        <v>329</v>
      </c>
      <c r="B330" s="1" t="s">
        <v>390</v>
      </c>
      <c r="C330" s="1" t="s">
        <v>390</v>
      </c>
    </row>
    <row r="331" spans="1:3" x14ac:dyDescent="0.2">
      <c r="A331" s="1">
        <v>330</v>
      </c>
      <c r="B331" s="1" t="s">
        <v>391</v>
      </c>
      <c r="C331" s="1" t="s">
        <v>391</v>
      </c>
    </row>
    <row r="332" spans="1:3" x14ac:dyDescent="0.2">
      <c r="A332" s="1">
        <v>331</v>
      </c>
      <c r="B332" s="1" t="s">
        <v>392</v>
      </c>
      <c r="C332" s="1" t="s">
        <v>393</v>
      </c>
    </row>
    <row r="333" spans="1:3" x14ac:dyDescent="0.2">
      <c r="A333" s="1">
        <v>332</v>
      </c>
      <c r="B333" s="1" t="s">
        <v>394</v>
      </c>
      <c r="C333" s="1" t="s">
        <v>395</v>
      </c>
    </row>
    <row r="334" spans="1:3" x14ac:dyDescent="0.2">
      <c r="A334" s="1">
        <v>333</v>
      </c>
      <c r="B334" s="1" t="s">
        <v>396</v>
      </c>
      <c r="C334" s="1" t="s">
        <v>396</v>
      </c>
    </row>
    <row r="335" spans="1:3" x14ac:dyDescent="0.2">
      <c r="A335" s="1">
        <v>334</v>
      </c>
      <c r="B335" s="1" t="s">
        <v>397</v>
      </c>
      <c r="C335" s="1" t="s">
        <v>397</v>
      </c>
    </row>
    <row r="336" spans="1:3" x14ac:dyDescent="0.2">
      <c r="A336" s="1">
        <v>335</v>
      </c>
      <c r="B336" s="1" t="s">
        <v>398</v>
      </c>
      <c r="C336" s="1" t="s">
        <v>398</v>
      </c>
    </row>
    <row r="337" spans="1:3" x14ac:dyDescent="0.2">
      <c r="A337" s="1">
        <v>336</v>
      </c>
      <c r="B337" s="1" t="s">
        <v>399</v>
      </c>
      <c r="C337" s="1" t="s">
        <v>399</v>
      </c>
    </row>
    <row r="338" spans="1:3" x14ac:dyDescent="0.2">
      <c r="A338" s="1">
        <v>337</v>
      </c>
      <c r="B338" s="1" t="s">
        <v>400</v>
      </c>
      <c r="C338" s="1" t="s">
        <v>400</v>
      </c>
    </row>
    <row r="339" spans="1:3" x14ac:dyDescent="0.2">
      <c r="A339" s="1">
        <v>338</v>
      </c>
      <c r="B339" s="1" t="s">
        <v>401</v>
      </c>
      <c r="C339" s="1" t="s">
        <v>401</v>
      </c>
    </row>
    <row r="340" spans="1:3" x14ac:dyDescent="0.2">
      <c r="A340" s="1">
        <v>339</v>
      </c>
      <c r="B340" s="1" t="s">
        <v>402</v>
      </c>
      <c r="C340" s="1" t="s">
        <v>402</v>
      </c>
    </row>
    <row r="341" spans="1:3" x14ac:dyDescent="0.2">
      <c r="A341" s="1">
        <v>340</v>
      </c>
      <c r="B341" s="1" t="s">
        <v>403</v>
      </c>
      <c r="C341" s="1" t="s">
        <v>403</v>
      </c>
    </row>
    <row r="342" spans="1:3" x14ac:dyDescent="0.2">
      <c r="A342" s="1">
        <v>341</v>
      </c>
      <c r="B342" s="1" t="s">
        <v>404</v>
      </c>
      <c r="C342" s="1" t="s">
        <v>405</v>
      </c>
    </row>
    <row r="343" spans="1:3" x14ac:dyDescent="0.2">
      <c r="A343" s="1">
        <v>342</v>
      </c>
      <c r="B343" s="1" t="s">
        <v>406</v>
      </c>
      <c r="C343" s="1" t="s">
        <v>407</v>
      </c>
    </row>
    <row r="344" spans="1:3" x14ac:dyDescent="0.2">
      <c r="A344" s="1">
        <v>343</v>
      </c>
      <c r="B344" s="1" t="s">
        <v>408</v>
      </c>
      <c r="C344" s="1" t="s">
        <v>408</v>
      </c>
    </row>
    <row r="345" spans="1:3" x14ac:dyDescent="0.2">
      <c r="A345" s="1">
        <v>344</v>
      </c>
      <c r="B345" s="1" t="s">
        <v>409</v>
      </c>
      <c r="C345" s="1" t="s">
        <v>409</v>
      </c>
    </row>
    <row r="346" spans="1:3" x14ac:dyDescent="0.2">
      <c r="A346" s="1">
        <v>345</v>
      </c>
      <c r="B346" s="1" t="s">
        <v>410</v>
      </c>
      <c r="C346" s="1" t="s">
        <v>410</v>
      </c>
    </row>
    <row r="347" spans="1:3" x14ac:dyDescent="0.2">
      <c r="A347" s="1">
        <v>346</v>
      </c>
      <c r="B347" s="1" t="s">
        <v>411</v>
      </c>
      <c r="C347" s="1" t="s">
        <v>411</v>
      </c>
    </row>
    <row r="348" spans="1:3" x14ac:dyDescent="0.2">
      <c r="A348" s="1">
        <v>347</v>
      </c>
      <c r="B348" s="1" t="s">
        <v>412</v>
      </c>
      <c r="C348" s="1" t="s">
        <v>412</v>
      </c>
    </row>
    <row r="349" spans="1:3" x14ac:dyDescent="0.2">
      <c r="A349" s="1">
        <v>348</v>
      </c>
      <c r="B349" s="1" t="s">
        <v>413</v>
      </c>
      <c r="C349" s="1" t="s">
        <v>413</v>
      </c>
    </row>
    <row r="350" spans="1:3" x14ac:dyDescent="0.2">
      <c r="A350" s="1">
        <v>349</v>
      </c>
      <c r="B350" s="1" t="s">
        <v>414</v>
      </c>
      <c r="C350" s="1" t="s">
        <v>414</v>
      </c>
    </row>
    <row r="351" spans="1:3" x14ac:dyDescent="0.2">
      <c r="A351" s="1">
        <v>350</v>
      </c>
      <c r="B351" s="1" t="s">
        <v>415</v>
      </c>
      <c r="C351" s="1" t="s">
        <v>415</v>
      </c>
    </row>
    <row r="352" spans="1:3" x14ac:dyDescent="0.2">
      <c r="A352" s="1">
        <v>351</v>
      </c>
      <c r="B352" s="1" t="s">
        <v>416</v>
      </c>
      <c r="C352" s="1" t="s">
        <v>417</v>
      </c>
    </row>
    <row r="353" spans="1:3" x14ac:dyDescent="0.2">
      <c r="A353" s="1">
        <v>352</v>
      </c>
      <c r="B353" s="1" t="s">
        <v>418</v>
      </c>
      <c r="C353" s="1" t="s">
        <v>419</v>
      </c>
    </row>
    <row r="354" spans="1:3" x14ac:dyDescent="0.2">
      <c r="A354" s="1">
        <v>353</v>
      </c>
      <c r="B354" s="1" t="s">
        <v>420</v>
      </c>
      <c r="C354" s="1" t="s">
        <v>420</v>
      </c>
    </row>
    <row r="355" spans="1:3" x14ac:dyDescent="0.2">
      <c r="A355" s="1">
        <v>354</v>
      </c>
      <c r="B355" s="1" t="s">
        <v>421</v>
      </c>
      <c r="C355" s="1" t="s">
        <v>421</v>
      </c>
    </row>
    <row r="356" spans="1:3" x14ac:dyDescent="0.2">
      <c r="A356" s="1">
        <v>355</v>
      </c>
      <c r="B356" s="1" t="s">
        <v>422</v>
      </c>
      <c r="C356" s="1" t="s">
        <v>422</v>
      </c>
    </row>
    <row r="357" spans="1:3" x14ac:dyDescent="0.2">
      <c r="A357" s="1">
        <v>356</v>
      </c>
      <c r="B357" s="1" t="s">
        <v>423</v>
      </c>
      <c r="C357" s="1" t="s">
        <v>423</v>
      </c>
    </row>
    <row r="358" spans="1:3" x14ac:dyDescent="0.2">
      <c r="A358" s="1">
        <v>357</v>
      </c>
      <c r="B358" s="1" t="s">
        <v>424</v>
      </c>
      <c r="C358" s="1" t="s">
        <v>424</v>
      </c>
    </row>
    <row r="359" spans="1:3" x14ac:dyDescent="0.2">
      <c r="A359" s="1">
        <v>358</v>
      </c>
      <c r="B359" s="1" t="s">
        <v>425</v>
      </c>
      <c r="C359" s="1" t="s">
        <v>425</v>
      </c>
    </row>
    <row r="360" spans="1:3" x14ac:dyDescent="0.2">
      <c r="A360" s="1">
        <v>359</v>
      </c>
      <c r="B360" s="1" t="s">
        <v>426</v>
      </c>
      <c r="C360" s="1" t="s">
        <v>426</v>
      </c>
    </row>
    <row r="361" spans="1:3" x14ac:dyDescent="0.2">
      <c r="A361" s="1">
        <v>360</v>
      </c>
      <c r="B361" s="1" t="s">
        <v>427</v>
      </c>
      <c r="C361" s="1" t="s">
        <v>427</v>
      </c>
    </row>
    <row r="362" spans="1:3" x14ac:dyDescent="0.2">
      <c r="A362" s="1">
        <v>361</v>
      </c>
      <c r="B362" s="1" t="s">
        <v>428</v>
      </c>
      <c r="C362" s="1" t="s">
        <v>429</v>
      </c>
    </row>
    <row r="363" spans="1:3" x14ac:dyDescent="0.2">
      <c r="A363" s="1">
        <v>362</v>
      </c>
      <c r="B363" s="1" t="s">
        <v>430</v>
      </c>
      <c r="C363" s="1" t="s">
        <v>431</v>
      </c>
    </row>
    <row r="364" spans="1:3" x14ac:dyDescent="0.2">
      <c r="A364" s="1">
        <v>363</v>
      </c>
      <c r="B364" s="1" t="s">
        <v>432</v>
      </c>
      <c r="C364" s="1" t="s">
        <v>432</v>
      </c>
    </row>
    <row r="365" spans="1:3" x14ac:dyDescent="0.2">
      <c r="A365" s="1">
        <v>364</v>
      </c>
      <c r="B365" s="1" t="s">
        <v>433</v>
      </c>
      <c r="C365" s="1" t="s">
        <v>433</v>
      </c>
    </row>
    <row r="366" spans="1:3" x14ac:dyDescent="0.2">
      <c r="A366" s="1">
        <v>365</v>
      </c>
      <c r="B366" s="1" t="s">
        <v>434</v>
      </c>
      <c r="C366" s="1" t="s">
        <v>434</v>
      </c>
    </row>
    <row r="367" spans="1:3" x14ac:dyDescent="0.2">
      <c r="A367" s="1">
        <v>366</v>
      </c>
      <c r="B367" s="1" t="s">
        <v>435</v>
      </c>
      <c r="C367" s="1" t="s">
        <v>435</v>
      </c>
    </row>
    <row r="368" spans="1:3" x14ac:dyDescent="0.2">
      <c r="A368" s="1">
        <v>367</v>
      </c>
      <c r="B368" s="1" t="s">
        <v>436</v>
      </c>
      <c r="C368" s="1" t="s">
        <v>436</v>
      </c>
    </row>
    <row r="369" spans="1:3" x14ac:dyDescent="0.2">
      <c r="A369" s="1">
        <v>368</v>
      </c>
      <c r="B369" s="1" t="s">
        <v>437</v>
      </c>
      <c r="C369" s="1" t="s">
        <v>437</v>
      </c>
    </row>
    <row r="370" spans="1:3" x14ac:dyDescent="0.2">
      <c r="A370" s="1">
        <v>369</v>
      </c>
      <c r="B370" s="1" t="s">
        <v>438</v>
      </c>
      <c r="C370" s="1" t="s">
        <v>438</v>
      </c>
    </row>
    <row r="371" spans="1:3" x14ac:dyDescent="0.2">
      <c r="A371" s="1">
        <v>370</v>
      </c>
      <c r="B371" s="1" t="s">
        <v>439</v>
      </c>
      <c r="C371" s="1" t="s">
        <v>439</v>
      </c>
    </row>
    <row r="372" spans="1:3" x14ac:dyDescent="0.2">
      <c r="A372" s="1">
        <v>371</v>
      </c>
      <c r="B372" s="1" t="s">
        <v>440</v>
      </c>
      <c r="C372" s="1" t="s">
        <v>441</v>
      </c>
    </row>
    <row r="373" spans="1:3" x14ac:dyDescent="0.2">
      <c r="A373" s="1">
        <v>372</v>
      </c>
      <c r="B373" s="1" t="s">
        <v>442</v>
      </c>
      <c r="C373" s="1" t="s">
        <v>443</v>
      </c>
    </row>
    <row r="374" spans="1:3" x14ac:dyDescent="0.2">
      <c r="A374" s="1">
        <v>373</v>
      </c>
      <c r="B374" s="1" t="s">
        <v>444</v>
      </c>
      <c r="C374" s="1" t="s">
        <v>444</v>
      </c>
    </row>
    <row r="375" spans="1:3" x14ac:dyDescent="0.2">
      <c r="A375" s="1">
        <v>374</v>
      </c>
      <c r="B375" s="1" t="s">
        <v>445</v>
      </c>
      <c r="C375" s="1" t="s">
        <v>445</v>
      </c>
    </row>
    <row r="376" spans="1:3" x14ac:dyDescent="0.2">
      <c r="A376" s="1">
        <v>375</v>
      </c>
      <c r="B376" s="1" t="s">
        <v>446</v>
      </c>
      <c r="C376" s="1" t="s">
        <v>446</v>
      </c>
    </row>
    <row r="377" spans="1:3" x14ac:dyDescent="0.2">
      <c r="A377" s="1">
        <v>376</v>
      </c>
      <c r="B377" s="1" t="s">
        <v>447</v>
      </c>
      <c r="C377" s="1" t="s">
        <v>447</v>
      </c>
    </row>
    <row r="378" spans="1:3" x14ac:dyDescent="0.2">
      <c r="A378" s="1">
        <v>377</v>
      </c>
      <c r="B378" s="1" t="s">
        <v>448</v>
      </c>
      <c r="C378" s="1" t="s">
        <v>448</v>
      </c>
    </row>
    <row r="379" spans="1:3" x14ac:dyDescent="0.2">
      <c r="A379" s="1">
        <v>378</v>
      </c>
      <c r="B379" s="1" t="s">
        <v>449</v>
      </c>
      <c r="C379" s="1" t="s">
        <v>449</v>
      </c>
    </row>
    <row r="380" spans="1:3" x14ac:dyDescent="0.2">
      <c r="A380" s="1">
        <v>379</v>
      </c>
      <c r="B380" s="1" t="s">
        <v>450</v>
      </c>
      <c r="C380" s="1" t="s">
        <v>450</v>
      </c>
    </row>
    <row r="381" spans="1:3" x14ac:dyDescent="0.2">
      <c r="A381" s="1">
        <v>380</v>
      </c>
      <c r="B381" s="1" t="s">
        <v>451</v>
      </c>
      <c r="C381" s="1" t="s">
        <v>451</v>
      </c>
    </row>
    <row r="382" spans="1:3" x14ac:dyDescent="0.2">
      <c r="A382" s="1">
        <v>381</v>
      </c>
      <c r="B382" s="1" t="s">
        <v>452</v>
      </c>
      <c r="C382" s="1" t="s">
        <v>453</v>
      </c>
    </row>
    <row r="383" spans="1:3" x14ac:dyDescent="0.2">
      <c r="A383" s="1">
        <v>382</v>
      </c>
      <c r="B383" s="1" t="s">
        <v>454</v>
      </c>
      <c r="C383" s="1" t="s">
        <v>455</v>
      </c>
    </row>
    <row r="384" spans="1:3" x14ac:dyDescent="0.2">
      <c r="A384" s="1">
        <v>383</v>
      </c>
      <c r="B384" s="1" t="s">
        <v>456</v>
      </c>
      <c r="C384" s="1" t="s">
        <v>456</v>
      </c>
    </row>
    <row r="385" spans="1:3" x14ac:dyDescent="0.2">
      <c r="A385" s="1">
        <v>384</v>
      </c>
      <c r="B385" s="1" t="s">
        <v>457</v>
      </c>
      <c r="C385" s="1" t="s">
        <v>457</v>
      </c>
    </row>
    <row r="386" spans="1:3" x14ac:dyDescent="0.2">
      <c r="A386" s="1">
        <v>385</v>
      </c>
      <c r="B386" s="1" t="s">
        <v>458</v>
      </c>
      <c r="C386" s="1" t="s">
        <v>458</v>
      </c>
    </row>
    <row r="387" spans="1:3" x14ac:dyDescent="0.2">
      <c r="A387" s="1">
        <v>386</v>
      </c>
      <c r="B387" s="1" t="s">
        <v>459</v>
      </c>
      <c r="C387" s="1" t="s">
        <v>459</v>
      </c>
    </row>
    <row r="388" spans="1:3" x14ac:dyDescent="0.2">
      <c r="A388" s="1">
        <v>387</v>
      </c>
      <c r="B388" s="1" t="s">
        <v>460</v>
      </c>
      <c r="C388" s="1" t="s">
        <v>460</v>
      </c>
    </row>
    <row r="389" spans="1:3" x14ac:dyDescent="0.2">
      <c r="A389" s="1">
        <v>388</v>
      </c>
      <c r="B389" s="1" t="s">
        <v>461</v>
      </c>
      <c r="C389" s="1" t="s">
        <v>461</v>
      </c>
    </row>
    <row r="390" spans="1:3" x14ac:dyDescent="0.2">
      <c r="A390" s="1">
        <v>389</v>
      </c>
      <c r="B390" s="1" t="s">
        <v>462</v>
      </c>
      <c r="C390" s="1" t="s">
        <v>462</v>
      </c>
    </row>
    <row r="391" spans="1:3" x14ac:dyDescent="0.2">
      <c r="A391" s="1">
        <v>390</v>
      </c>
      <c r="B391" s="1" t="s">
        <v>463</v>
      </c>
      <c r="C391" s="1" t="s">
        <v>463</v>
      </c>
    </row>
    <row r="392" spans="1:3" x14ac:dyDescent="0.2">
      <c r="A392" s="1">
        <v>391</v>
      </c>
      <c r="B392" s="1" t="s">
        <v>464</v>
      </c>
      <c r="C392" s="1" t="s">
        <v>465</v>
      </c>
    </row>
    <row r="393" spans="1:3" x14ac:dyDescent="0.2">
      <c r="A393" s="1">
        <v>392</v>
      </c>
      <c r="B393" s="1" t="s">
        <v>466</v>
      </c>
      <c r="C393" s="1" t="s">
        <v>467</v>
      </c>
    </row>
    <row r="394" spans="1:3" x14ac:dyDescent="0.2">
      <c r="A394" s="1">
        <v>393</v>
      </c>
      <c r="B394" s="1" t="s">
        <v>468</v>
      </c>
      <c r="C394" s="1" t="s">
        <v>468</v>
      </c>
    </row>
    <row r="395" spans="1:3" x14ac:dyDescent="0.2">
      <c r="A395" s="1">
        <v>394</v>
      </c>
      <c r="B395" s="1" t="s">
        <v>469</v>
      </c>
      <c r="C395" s="1" t="s">
        <v>469</v>
      </c>
    </row>
    <row r="396" spans="1:3" x14ac:dyDescent="0.2">
      <c r="A396" s="1">
        <v>395</v>
      </c>
      <c r="B396" s="1" t="s">
        <v>470</v>
      </c>
      <c r="C396" s="1" t="s">
        <v>470</v>
      </c>
    </row>
    <row r="397" spans="1:3" x14ac:dyDescent="0.2">
      <c r="A397" s="1">
        <v>396</v>
      </c>
      <c r="B397" s="1" t="s">
        <v>471</v>
      </c>
      <c r="C397" s="1" t="s">
        <v>471</v>
      </c>
    </row>
    <row r="398" spans="1:3" x14ac:dyDescent="0.2">
      <c r="A398" s="1">
        <v>397</v>
      </c>
      <c r="B398" s="1" t="s">
        <v>472</v>
      </c>
      <c r="C398" s="1" t="s">
        <v>472</v>
      </c>
    </row>
    <row r="399" spans="1:3" x14ac:dyDescent="0.2">
      <c r="A399" s="1">
        <v>398</v>
      </c>
      <c r="B399" s="1" t="s">
        <v>473</v>
      </c>
      <c r="C399" s="1" t="s">
        <v>473</v>
      </c>
    </row>
    <row r="400" spans="1:3" x14ac:dyDescent="0.2">
      <c r="A400" s="1">
        <v>399</v>
      </c>
      <c r="B400" s="1" t="s">
        <v>474</v>
      </c>
      <c r="C400" s="1" t="s">
        <v>474</v>
      </c>
    </row>
    <row r="401" spans="1:3" x14ac:dyDescent="0.2">
      <c r="A401" s="1">
        <v>400</v>
      </c>
      <c r="B401" s="1" t="s">
        <v>475</v>
      </c>
      <c r="C401" s="1" t="s">
        <v>475</v>
      </c>
    </row>
    <row r="402" spans="1:3" x14ac:dyDescent="0.2">
      <c r="A402" s="1">
        <v>401</v>
      </c>
      <c r="B402" s="1" t="s">
        <v>476</v>
      </c>
      <c r="C402" s="1" t="s">
        <v>477</v>
      </c>
    </row>
    <row r="403" spans="1:3" x14ac:dyDescent="0.2">
      <c r="A403" s="1">
        <v>402</v>
      </c>
      <c r="B403" s="1" t="s">
        <v>478</v>
      </c>
      <c r="C403" s="1" t="s">
        <v>479</v>
      </c>
    </row>
    <row r="404" spans="1:3" x14ac:dyDescent="0.2">
      <c r="A404" s="1">
        <v>403</v>
      </c>
      <c r="B404" s="1" t="s">
        <v>480</v>
      </c>
      <c r="C404" s="1" t="s">
        <v>480</v>
      </c>
    </row>
    <row r="405" spans="1:3" x14ac:dyDescent="0.2">
      <c r="A405" s="1">
        <v>404</v>
      </c>
      <c r="B405" s="1" t="s">
        <v>481</v>
      </c>
      <c r="C405" s="1" t="s">
        <v>481</v>
      </c>
    </row>
    <row r="406" spans="1:3" x14ac:dyDescent="0.2">
      <c r="A406" s="1">
        <v>405</v>
      </c>
      <c r="B406" s="1" t="s">
        <v>482</v>
      </c>
      <c r="C406" s="1" t="s">
        <v>482</v>
      </c>
    </row>
    <row r="407" spans="1:3" x14ac:dyDescent="0.2">
      <c r="A407" s="1">
        <v>406</v>
      </c>
      <c r="B407" s="1" t="s">
        <v>483</v>
      </c>
      <c r="C407" s="1" t="s">
        <v>483</v>
      </c>
    </row>
    <row r="408" spans="1:3" x14ac:dyDescent="0.2">
      <c r="A408" s="1">
        <v>407</v>
      </c>
      <c r="B408" s="1" t="s">
        <v>484</v>
      </c>
      <c r="C408" s="1" t="s">
        <v>484</v>
      </c>
    </row>
    <row r="409" spans="1:3" x14ac:dyDescent="0.2">
      <c r="A409" s="1">
        <v>408</v>
      </c>
      <c r="B409" s="1" t="s">
        <v>485</v>
      </c>
      <c r="C409" s="1" t="s">
        <v>485</v>
      </c>
    </row>
    <row r="410" spans="1:3" x14ac:dyDescent="0.2">
      <c r="A410" s="1">
        <v>409</v>
      </c>
      <c r="B410" s="1" t="s">
        <v>486</v>
      </c>
      <c r="C410" s="1" t="s">
        <v>486</v>
      </c>
    </row>
    <row r="411" spans="1:3" x14ac:dyDescent="0.2">
      <c r="A411" s="1">
        <v>410</v>
      </c>
      <c r="B411" s="1" t="s">
        <v>487</v>
      </c>
      <c r="C411" s="1" t="s">
        <v>487</v>
      </c>
    </row>
    <row r="412" spans="1:3" x14ac:dyDescent="0.2">
      <c r="A412" s="1">
        <v>411</v>
      </c>
      <c r="B412" s="1" t="s">
        <v>488</v>
      </c>
      <c r="C412" s="1" t="s">
        <v>488</v>
      </c>
    </row>
    <row r="413" spans="1:3" x14ac:dyDescent="0.2">
      <c r="A413" s="1">
        <v>412</v>
      </c>
      <c r="B413" s="1" t="s">
        <v>489</v>
      </c>
      <c r="C413" s="1" t="s">
        <v>490</v>
      </c>
    </row>
    <row r="414" spans="1:3" x14ac:dyDescent="0.2">
      <c r="A414" s="1">
        <v>413</v>
      </c>
      <c r="B414" s="1" t="s">
        <v>491</v>
      </c>
      <c r="C414" s="1" t="s">
        <v>491</v>
      </c>
    </row>
    <row r="415" spans="1:3" x14ac:dyDescent="0.2">
      <c r="A415" s="1">
        <v>414</v>
      </c>
      <c r="B415" s="1" t="s">
        <v>492</v>
      </c>
      <c r="C415" s="1" t="s">
        <v>492</v>
      </c>
    </row>
    <row r="416" spans="1:3" x14ac:dyDescent="0.2">
      <c r="A416" s="1">
        <v>415</v>
      </c>
      <c r="B416" s="1" t="s">
        <v>493</v>
      </c>
      <c r="C416" s="1" t="s">
        <v>493</v>
      </c>
    </row>
    <row r="417" spans="1:3" x14ac:dyDescent="0.2">
      <c r="A417" s="1">
        <v>416</v>
      </c>
      <c r="B417" s="1" t="s">
        <v>494</v>
      </c>
      <c r="C417" s="1" t="s">
        <v>494</v>
      </c>
    </row>
    <row r="418" spans="1:3" x14ac:dyDescent="0.2">
      <c r="A418" s="1">
        <v>417</v>
      </c>
      <c r="B418" s="1" t="s">
        <v>495</v>
      </c>
      <c r="C418" s="1" t="s">
        <v>495</v>
      </c>
    </row>
    <row r="419" spans="1:3" x14ac:dyDescent="0.2">
      <c r="A419" s="1">
        <v>418</v>
      </c>
      <c r="B419" s="1" t="s">
        <v>496</v>
      </c>
      <c r="C419" s="1" t="s">
        <v>496</v>
      </c>
    </row>
    <row r="420" spans="1:3" x14ac:dyDescent="0.2">
      <c r="A420" s="1">
        <v>419</v>
      </c>
      <c r="B420" s="1" t="s">
        <v>497</v>
      </c>
      <c r="C420" s="1" t="s">
        <v>497</v>
      </c>
    </row>
    <row r="421" spans="1:3" x14ac:dyDescent="0.2">
      <c r="A421" s="1">
        <v>420</v>
      </c>
      <c r="B421" s="1" t="s">
        <v>498</v>
      </c>
      <c r="C421" s="1" t="s">
        <v>498</v>
      </c>
    </row>
    <row r="422" spans="1:3" x14ac:dyDescent="0.2">
      <c r="A422" s="1">
        <v>421</v>
      </c>
      <c r="B422" s="1" t="s">
        <v>499</v>
      </c>
      <c r="C422" s="1" t="s">
        <v>500</v>
      </c>
    </row>
    <row r="423" spans="1:3" x14ac:dyDescent="0.2">
      <c r="A423" s="1">
        <v>422</v>
      </c>
      <c r="B423" s="1" t="s">
        <v>501</v>
      </c>
      <c r="C423" s="1" t="s">
        <v>502</v>
      </c>
    </row>
    <row r="424" spans="1:3" x14ac:dyDescent="0.2">
      <c r="A424" s="1">
        <v>423</v>
      </c>
      <c r="B424" s="1" t="s">
        <v>503</v>
      </c>
      <c r="C424" s="1" t="s">
        <v>503</v>
      </c>
    </row>
    <row r="425" spans="1:3" x14ac:dyDescent="0.2">
      <c r="A425" s="1">
        <v>424</v>
      </c>
      <c r="B425" s="1" t="s">
        <v>504</v>
      </c>
      <c r="C425" s="1" t="s">
        <v>504</v>
      </c>
    </row>
    <row r="426" spans="1:3" x14ac:dyDescent="0.2">
      <c r="A426" s="1">
        <v>425</v>
      </c>
      <c r="B426" s="1" t="s">
        <v>505</v>
      </c>
      <c r="C426" s="1" t="s">
        <v>505</v>
      </c>
    </row>
    <row r="427" spans="1:3" x14ac:dyDescent="0.2">
      <c r="A427" s="1">
        <v>426</v>
      </c>
      <c r="B427" s="1" t="s">
        <v>506</v>
      </c>
      <c r="C427" s="1" t="s">
        <v>506</v>
      </c>
    </row>
    <row r="428" spans="1:3" x14ac:dyDescent="0.2">
      <c r="A428" s="1">
        <v>427</v>
      </c>
      <c r="B428" s="1" t="s">
        <v>507</v>
      </c>
      <c r="C428" s="1" t="s">
        <v>507</v>
      </c>
    </row>
    <row r="429" spans="1:3" x14ac:dyDescent="0.2">
      <c r="A429" s="1">
        <v>428</v>
      </c>
      <c r="B429" s="1" t="s">
        <v>508</v>
      </c>
      <c r="C429" s="1" t="s">
        <v>508</v>
      </c>
    </row>
    <row r="430" spans="1:3" x14ac:dyDescent="0.2">
      <c r="A430" s="1">
        <v>429</v>
      </c>
      <c r="B430" s="1" t="s">
        <v>509</v>
      </c>
      <c r="C430" s="1" t="s">
        <v>509</v>
      </c>
    </row>
    <row r="431" spans="1:3" x14ac:dyDescent="0.2">
      <c r="A431" s="1">
        <v>430</v>
      </c>
      <c r="B431" s="1" t="s">
        <v>510</v>
      </c>
      <c r="C431" s="1" t="s">
        <v>510</v>
      </c>
    </row>
    <row r="432" spans="1:3" x14ac:dyDescent="0.2">
      <c r="A432" s="1">
        <v>431</v>
      </c>
      <c r="B432" s="1" t="s">
        <v>511</v>
      </c>
      <c r="C432" s="1" t="s">
        <v>512</v>
      </c>
    </row>
    <row r="433" spans="1:3" x14ac:dyDescent="0.2">
      <c r="A433" s="1">
        <v>432</v>
      </c>
      <c r="B433" s="1" t="s">
        <v>513</v>
      </c>
      <c r="C433" s="1" t="s">
        <v>514</v>
      </c>
    </row>
    <row r="434" spans="1:3" x14ac:dyDescent="0.2">
      <c r="A434" s="1">
        <v>433</v>
      </c>
      <c r="B434" s="1" t="s">
        <v>515</v>
      </c>
      <c r="C434" s="1" t="s">
        <v>515</v>
      </c>
    </row>
    <row r="435" spans="1:3" x14ac:dyDescent="0.2">
      <c r="A435" s="1">
        <v>434</v>
      </c>
      <c r="B435" s="1" t="s">
        <v>516</v>
      </c>
      <c r="C435" s="1" t="s">
        <v>516</v>
      </c>
    </row>
    <row r="436" spans="1:3" x14ac:dyDescent="0.2">
      <c r="A436" s="1">
        <v>435</v>
      </c>
      <c r="B436" s="1" t="s">
        <v>517</v>
      </c>
      <c r="C436" s="1" t="s">
        <v>517</v>
      </c>
    </row>
    <row r="437" spans="1:3" x14ac:dyDescent="0.2">
      <c r="A437" s="1">
        <v>436</v>
      </c>
      <c r="B437" s="1" t="s">
        <v>518</v>
      </c>
      <c r="C437" s="1" t="s">
        <v>518</v>
      </c>
    </row>
    <row r="438" spans="1:3" x14ac:dyDescent="0.2">
      <c r="A438" s="1">
        <v>437</v>
      </c>
      <c r="B438" s="1" t="s">
        <v>519</v>
      </c>
      <c r="C438" s="1" t="s">
        <v>519</v>
      </c>
    </row>
    <row r="439" spans="1:3" x14ac:dyDescent="0.2">
      <c r="A439" s="1">
        <v>438</v>
      </c>
      <c r="B439" s="1" t="s">
        <v>520</v>
      </c>
      <c r="C439" s="1" t="s">
        <v>520</v>
      </c>
    </row>
    <row r="440" spans="1:3" x14ac:dyDescent="0.2">
      <c r="A440" s="1">
        <v>439</v>
      </c>
      <c r="B440" s="1" t="s">
        <v>521</v>
      </c>
      <c r="C440" s="1" t="s">
        <v>521</v>
      </c>
    </row>
    <row r="441" spans="1:3" x14ac:dyDescent="0.2">
      <c r="A441" s="1">
        <v>440</v>
      </c>
      <c r="B441" s="1" t="s">
        <v>522</v>
      </c>
      <c r="C441" s="1" t="s">
        <v>522</v>
      </c>
    </row>
    <row r="442" spans="1:3" x14ac:dyDescent="0.2">
      <c r="A442" s="1">
        <v>441</v>
      </c>
      <c r="B442" s="1" t="s">
        <v>523</v>
      </c>
      <c r="C442" s="1" t="s">
        <v>524</v>
      </c>
    </row>
    <row r="443" spans="1:3" x14ac:dyDescent="0.2">
      <c r="A443" s="1">
        <v>442</v>
      </c>
      <c r="B443" s="1" t="s">
        <v>525</v>
      </c>
      <c r="C443" s="1" t="s">
        <v>526</v>
      </c>
    </row>
    <row r="444" spans="1:3" x14ac:dyDescent="0.2">
      <c r="A444" s="1">
        <v>443</v>
      </c>
      <c r="B444" s="1" t="s">
        <v>527</v>
      </c>
      <c r="C444" s="1" t="s">
        <v>527</v>
      </c>
    </row>
    <row r="445" spans="1:3" x14ac:dyDescent="0.2">
      <c r="A445" s="1">
        <v>444</v>
      </c>
      <c r="B445" s="1" t="s">
        <v>528</v>
      </c>
      <c r="C445" s="1" t="s">
        <v>528</v>
      </c>
    </row>
    <row r="446" spans="1:3" x14ac:dyDescent="0.2">
      <c r="A446" s="1">
        <v>445</v>
      </c>
      <c r="B446" s="1" t="s">
        <v>529</v>
      </c>
      <c r="C446" s="1" t="s">
        <v>529</v>
      </c>
    </row>
    <row r="447" spans="1:3" x14ac:dyDescent="0.2">
      <c r="A447" s="1">
        <v>446</v>
      </c>
      <c r="B447" s="1" t="s">
        <v>530</v>
      </c>
      <c r="C447" s="1" t="s">
        <v>530</v>
      </c>
    </row>
    <row r="448" spans="1:3" x14ac:dyDescent="0.2">
      <c r="A448" s="1">
        <v>447</v>
      </c>
      <c r="B448" s="1" t="s">
        <v>531</v>
      </c>
      <c r="C448" s="1" t="s">
        <v>531</v>
      </c>
    </row>
    <row r="449" spans="1:3" x14ac:dyDescent="0.2">
      <c r="A449" s="1">
        <v>448</v>
      </c>
      <c r="B449" s="1" t="s">
        <v>532</v>
      </c>
      <c r="C449" s="1" t="s">
        <v>532</v>
      </c>
    </row>
    <row r="450" spans="1:3" x14ac:dyDescent="0.2">
      <c r="A450" s="1">
        <v>449</v>
      </c>
      <c r="B450" s="1" t="s">
        <v>533</v>
      </c>
      <c r="C450" s="1" t="s">
        <v>533</v>
      </c>
    </row>
    <row r="451" spans="1:3" x14ac:dyDescent="0.2">
      <c r="A451" s="1">
        <v>450</v>
      </c>
      <c r="B451" s="1" t="s">
        <v>534</v>
      </c>
      <c r="C451" s="1" t="s">
        <v>534</v>
      </c>
    </row>
    <row r="452" spans="1:3" x14ac:dyDescent="0.2">
      <c r="A452" s="1">
        <v>451</v>
      </c>
      <c r="B452" s="1" t="s">
        <v>535</v>
      </c>
      <c r="C452" s="1" t="s">
        <v>536</v>
      </c>
    </row>
    <row r="453" spans="1:3" x14ac:dyDescent="0.2">
      <c r="A453" s="1">
        <v>452</v>
      </c>
      <c r="B453" s="1" t="s">
        <v>537</v>
      </c>
      <c r="C453" s="1" t="s">
        <v>538</v>
      </c>
    </row>
    <row r="454" spans="1:3" x14ac:dyDescent="0.2">
      <c r="A454" s="1">
        <v>453</v>
      </c>
      <c r="B454" s="1" t="s">
        <v>539</v>
      </c>
      <c r="C454" s="1" t="s">
        <v>539</v>
      </c>
    </row>
    <row r="455" spans="1:3" x14ac:dyDescent="0.2">
      <c r="A455" s="1">
        <v>454</v>
      </c>
      <c r="B455" s="1" t="s">
        <v>540</v>
      </c>
      <c r="C455" s="1" t="s">
        <v>540</v>
      </c>
    </row>
    <row r="456" spans="1:3" x14ac:dyDescent="0.2">
      <c r="A456" s="1">
        <v>455</v>
      </c>
      <c r="B456" s="1" t="s">
        <v>541</v>
      </c>
      <c r="C456" s="1" t="s">
        <v>541</v>
      </c>
    </row>
    <row r="457" spans="1:3" x14ac:dyDescent="0.2">
      <c r="A457" s="1">
        <v>456</v>
      </c>
      <c r="B457" s="1" t="s">
        <v>542</v>
      </c>
      <c r="C457" s="1" t="s">
        <v>542</v>
      </c>
    </row>
    <row r="458" spans="1:3" x14ac:dyDescent="0.2">
      <c r="A458" s="1">
        <v>457</v>
      </c>
      <c r="B458" s="1" t="s">
        <v>543</v>
      </c>
      <c r="C458" s="1" t="s">
        <v>543</v>
      </c>
    </row>
    <row r="459" spans="1:3" x14ac:dyDescent="0.2">
      <c r="A459" s="1">
        <v>458</v>
      </c>
      <c r="B459" s="1" t="s">
        <v>544</v>
      </c>
      <c r="C459" s="1" t="s">
        <v>544</v>
      </c>
    </row>
    <row r="460" spans="1:3" x14ac:dyDescent="0.2">
      <c r="A460" s="1">
        <v>459</v>
      </c>
      <c r="B460" s="1" t="s">
        <v>545</v>
      </c>
      <c r="C460" s="1" t="s">
        <v>545</v>
      </c>
    </row>
    <row r="461" spans="1:3" x14ac:dyDescent="0.2">
      <c r="A461" s="1">
        <v>460</v>
      </c>
      <c r="B461" s="1" t="s">
        <v>546</v>
      </c>
      <c r="C461" s="1" t="s">
        <v>546</v>
      </c>
    </row>
    <row r="462" spans="1:3" x14ac:dyDescent="0.2">
      <c r="A462" s="1">
        <v>461</v>
      </c>
      <c r="B462" s="1" t="s">
        <v>547</v>
      </c>
      <c r="C462" s="1" t="s">
        <v>548</v>
      </c>
    </row>
    <row r="463" spans="1:3" x14ac:dyDescent="0.2">
      <c r="A463" s="1">
        <v>462</v>
      </c>
      <c r="B463" s="1" t="s">
        <v>549</v>
      </c>
      <c r="C463" s="1" t="s">
        <v>550</v>
      </c>
    </row>
    <row r="464" spans="1:3" x14ac:dyDescent="0.2">
      <c r="A464" s="1">
        <v>463</v>
      </c>
      <c r="B464" s="1" t="s">
        <v>551</v>
      </c>
      <c r="C464" s="1" t="s">
        <v>551</v>
      </c>
    </row>
    <row r="465" spans="1:3" x14ac:dyDescent="0.2">
      <c r="A465" s="1">
        <v>464</v>
      </c>
      <c r="B465" s="1" t="s">
        <v>552</v>
      </c>
      <c r="C465" s="1" t="s">
        <v>552</v>
      </c>
    </row>
    <row r="466" spans="1:3" x14ac:dyDescent="0.2">
      <c r="A466" s="1">
        <v>465</v>
      </c>
      <c r="B466" s="1" t="s">
        <v>553</v>
      </c>
      <c r="C466" s="1" t="s">
        <v>553</v>
      </c>
    </row>
    <row r="467" spans="1:3" x14ac:dyDescent="0.2">
      <c r="A467" s="1">
        <v>466</v>
      </c>
      <c r="B467" s="1" t="s">
        <v>554</v>
      </c>
      <c r="C467" s="1" t="s">
        <v>554</v>
      </c>
    </row>
    <row r="468" spans="1:3" x14ac:dyDescent="0.2">
      <c r="A468" s="1">
        <v>467</v>
      </c>
      <c r="B468" s="1" t="s">
        <v>555</v>
      </c>
      <c r="C468" s="1" t="s">
        <v>555</v>
      </c>
    </row>
    <row r="469" spans="1:3" x14ac:dyDescent="0.2">
      <c r="A469" s="1">
        <v>468</v>
      </c>
      <c r="B469" s="1" t="s">
        <v>556</v>
      </c>
      <c r="C469" s="1" t="s">
        <v>556</v>
      </c>
    </row>
    <row r="470" spans="1:3" x14ac:dyDescent="0.2">
      <c r="A470" s="1">
        <v>469</v>
      </c>
      <c r="B470" s="1" t="s">
        <v>557</v>
      </c>
      <c r="C470" s="1" t="s">
        <v>557</v>
      </c>
    </row>
    <row r="471" spans="1:3" x14ac:dyDescent="0.2">
      <c r="A471" s="1">
        <v>470</v>
      </c>
      <c r="B471" s="1" t="s">
        <v>558</v>
      </c>
      <c r="C471" s="1" t="s">
        <v>558</v>
      </c>
    </row>
    <row r="472" spans="1:3" x14ac:dyDescent="0.2">
      <c r="A472" s="1">
        <v>471</v>
      </c>
      <c r="B472" s="1" t="s">
        <v>559</v>
      </c>
      <c r="C472" s="1" t="s">
        <v>560</v>
      </c>
    </row>
    <row r="473" spans="1:3" x14ac:dyDescent="0.2">
      <c r="A473" s="1">
        <v>472</v>
      </c>
      <c r="B473" s="1" t="s">
        <v>561</v>
      </c>
      <c r="C473" s="1" t="s">
        <v>562</v>
      </c>
    </row>
    <row r="474" spans="1:3" x14ac:dyDescent="0.2">
      <c r="A474" s="1">
        <v>473</v>
      </c>
      <c r="B474" s="1" t="s">
        <v>563</v>
      </c>
      <c r="C474" s="1" t="s">
        <v>563</v>
      </c>
    </row>
    <row r="475" spans="1:3" x14ac:dyDescent="0.2">
      <c r="A475" s="1">
        <v>474</v>
      </c>
      <c r="B475" s="1" t="s">
        <v>564</v>
      </c>
      <c r="C475" s="1" t="s">
        <v>564</v>
      </c>
    </row>
    <row r="476" spans="1:3" x14ac:dyDescent="0.2">
      <c r="A476" s="1">
        <v>475</v>
      </c>
      <c r="B476" s="1" t="s">
        <v>565</v>
      </c>
      <c r="C476" s="1" t="s">
        <v>565</v>
      </c>
    </row>
    <row r="477" spans="1:3" x14ac:dyDescent="0.2">
      <c r="A477" s="1">
        <v>476</v>
      </c>
      <c r="B477" s="1" t="s">
        <v>566</v>
      </c>
      <c r="C477" s="1" t="s">
        <v>566</v>
      </c>
    </row>
    <row r="478" spans="1:3" x14ac:dyDescent="0.2">
      <c r="A478" s="1">
        <v>477</v>
      </c>
      <c r="B478" s="1" t="s">
        <v>567</v>
      </c>
      <c r="C478" s="1" t="s">
        <v>567</v>
      </c>
    </row>
    <row r="479" spans="1:3" x14ac:dyDescent="0.2">
      <c r="A479" s="1">
        <v>478</v>
      </c>
      <c r="B479" s="1" t="s">
        <v>568</v>
      </c>
      <c r="C479" s="1" t="s">
        <v>568</v>
      </c>
    </row>
    <row r="480" spans="1:3" x14ac:dyDescent="0.2">
      <c r="A480" s="1">
        <v>479</v>
      </c>
      <c r="B480" s="1" t="s">
        <v>569</v>
      </c>
      <c r="C480" s="1" t="s">
        <v>569</v>
      </c>
    </row>
    <row r="481" spans="1:3" x14ac:dyDescent="0.2">
      <c r="A481" s="1">
        <v>480</v>
      </c>
      <c r="B481" s="1" t="s">
        <v>570</v>
      </c>
      <c r="C481" s="1" t="s">
        <v>570</v>
      </c>
    </row>
    <row r="482" spans="1:3" x14ac:dyDescent="0.2">
      <c r="A482" s="1">
        <v>481</v>
      </c>
      <c r="B482" s="1" t="s">
        <v>571</v>
      </c>
      <c r="C482" s="1" t="s">
        <v>572</v>
      </c>
    </row>
    <row r="483" spans="1:3" x14ac:dyDescent="0.2">
      <c r="A483" s="1">
        <v>482</v>
      </c>
      <c r="B483" s="1" t="s">
        <v>573</v>
      </c>
      <c r="C483" s="1" t="s">
        <v>574</v>
      </c>
    </row>
    <row r="484" spans="1:3" x14ac:dyDescent="0.2">
      <c r="A484" s="1">
        <v>483</v>
      </c>
      <c r="B484" s="1" t="s">
        <v>575</v>
      </c>
      <c r="C484" s="1" t="s">
        <v>575</v>
      </c>
    </row>
    <row r="485" spans="1:3" x14ac:dyDescent="0.2">
      <c r="A485" s="1">
        <v>484</v>
      </c>
      <c r="B485" s="1" t="s">
        <v>576</v>
      </c>
      <c r="C485" s="1" t="s">
        <v>576</v>
      </c>
    </row>
    <row r="486" spans="1:3" x14ac:dyDescent="0.2">
      <c r="A486" s="1">
        <v>485</v>
      </c>
      <c r="B486" s="1" t="s">
        <v>577</v>
      </c>
      <c r="C486" s="1" t="s">
        <v>577</v>
      </c>
    </row>
    <row r="487" spans="1:3" x14ac:dyDescent="0.2">
      <c r="A487" s="1">
        <v>486</v>
      </c>
      <c r="B487" s="1" t="s">
        <v>578</v>
      </c>
      <c r="C487" s="1" t="s">
        <v>578</v>
      </c>
    </row>
    <row r="488" spans="1:3" x14ac:dyDescent="0.2">
      <c r="A488" s="1">
        <v>487</v>
      </c>
      <c r="B488" s="1" t="s">
        <v>579</v>
      </c>
      <c r="C488" s="1" t="s">
        <v>579</v>
      </c>
    </row>
    <row r="489" spans="1:3" x14ac:dyDescent="0.2">
      <c r="A489" s="1">
        <v>488</v>
      </c>
      <c r="B489" s="1" t="s">
        <v>580</v>
      </c>
      <c r="C489" s="1" t="s">
        <v>580</v>
      </c>
    </row>
    <row r="490" spans="1:3" x14ac:dyDescent="0.2">
      <c r="A490" s="1">
        <v>489</v>
      </c>
      <c r="B490" s="1" t="s">
        <v>581</v>
      </c>
      <c r="C490" s="1" t="s">
        <v>581</v>
      </c>
    </row>
    <row r="491" spans="1:3" x14ac:dyDescent="0.2">
      <c r="A491" s="1">
        <v>490</v>
      </c>
      <c r="B491" s="1" t="s">
        <v>582</v>
      </c>
      <c r="C491" s="1" t="s">
        <v>582</v>
      </c>
    </row>
    <row r="492" spans="1:3" x14ac:dyDescent="0.2">
      <c r="A492" s="1">
        <v>491</v>
      </c>
      <c r="B492" s="1" t="s">
        <v>583</v>
      </c>
      <c r="C492" s="1" t="s">
        <v>584</v>
      </c>
    </row>
    <row r="493" spans="1:3" x14ac:dyDescent="0.2">
      <c r="A493" s="1">
        <v>492</v>
      </c>
      <c r="B493" s="1" t="s">
        <v>585</v>
      </c>
      <c r="C493" s="1" t="s">
        <v>586</v>
      </c>
    </row>
    <row r="494" spans="1:3" x14ac:dyDescent="0.2">
      <c r="A494" s="1">
        <v>493</v>
      </c>
      <c r="B494" s="1" t="s">
        <v>587</v>
      </c>
      <c r="C494" s="1" t="s">
        <v>587</v>
      </c>
    </row>
    <row r="495" spans="1:3" x14ac:dyDescent="0.2">
      <c r="A495" s="1">
        <v>494</v>
      </c>
      <c r="B495" s="1" t="s">
        <v>588</v>
      </c>
      <c r="C495" s="1" t="s">
        <v>588</v>
      </c>
    </row>
    <row r="496" spans="1:3" x14ac:dyDescent="0.2">
      <c r="A496" s="1">
        <v>495</v>
      </c>
      <c r="B496" s="1" t="s">
        <v>589</v>
      </c>
      <c r="C496" s="1" t="s">
        <v>589</v>
      </c>
    </row>
    <row r="497" spans="1:3" x14ac:dyDescent="0.2">
      <c r="A497" s="1">
        <v>496</v>
      </c>
      <c r="B497" s="1" t="s">
        <v>590</v>
      </c>
      <c r="C497" s="1" t="s">
        <v>590</v>
      </c>
    </row>
    <row r="498" spans="1:3" x14ac:dyDescent="0.2">
      <c r="A498" s="1">
        <v>497</v>
      </c>
      <c r="B498" s="1" t="s">
        <v>591</v>
      </c>
      <c r="C498" s="1" t="s">
        <v>591</v>
      </c>
    </row>
    <row r="499" spans="1:3" x14ac:dyDescent="0.2">
      <c r="A499" s="1">
        <v>498</v>
      </c>
      <c r="B499" s="1" t="s">
        <v>592</v>
      </c>
      <c r="C499" s="1" t="s">
        <v>592</v>
      </c>
    </row>
    <row r="500" spans="1:3" x14ac:dyDescent="0.2">
      <c r="A500" s="1">
        <v>499</v>
      </c>
      <c r="B500" s="1" t="s">
        <v>593</v>
      </c>
      <c r="C500" s="1" t="s">
        <v>593</v>
      </c>
    </row>
    <row r="501" spans="1:3" x14ac:dyDescent="0.2">
      <c r="A501" s="1">
        <v>500</v>
      </c>
      <c r="B501" s="1" t="s">
        <v>594</v>
      </c>
      <c r="C501" s="1" t="s">
        <v>594</v>
      </c>
    </row>
    <row r="502" spans="1:3" x14ac:dyDescent="0.2">
      <c r="A502" s="1">
        <v>501</v>
      </c>
      <c r="B502" s="1" t="s">
        <v>595</v>
      </c>
      <c r="C502" s="1" t="s">
        <v>596</v>
      </c>
    </row>
    <row r="503" spans="1:3" x14ac:dyDescent="0.2">
      <c r="A503" s="1">
        <v>502</v>
      </c>
      <c r="B503" s="1" t="s">
        <v>597</v>
      </c>
      <c r="C503" s="1" t="s">
        <v>598</v>
      </c>
    </row>
    <row r="504" spans="1:3" x14ac:dyDescent="0.2">
      <c r="A504" s="1">
        <v>503</v>
      </c>
      <c r="B504" s="1" t="s">
        <v>599</v>
      </c>
      <c r="C504" s="1" t="s">
        <v>599</v>
      </c>
    </row>
    <row r="505" spans="1:3" x14ac:dyDescent="0.2">
      <c r="A505" s="1">
        <v>504</v>
      </c>
      <c r="B505" s="1" t="s">
        <v>600</v>
      </c>
      <c r="C505" s="1" t="s">
        <v>600</v>
      </c>
    </row>
    <row r="506" spans="1:3" x14ac:dyDescent="0.2">
      <c r="A506" s="1">
        <v>505</v>
      </c>
      <c r="B506" s="1" t="s">
        <v>601</v>
      </c>
      <c r="C506" s="1" t="s">
        <v>601</v>
      </c>
    </row>
    <row r="507" spans="1:3" x14ac:dyDescent="0.2">
      <c r="A507" s="1">
        <v>506</v>
      </c>
      <c r="B507" s="1" t="s">
        <v>602</v>
      </c>
      <c r="C507" s="1" t="s">
        <v>602</v>
      </c>
    </row>
    <row r="508" spans="1:3" x14ac:dyDescent="0.2">
      <c r="A508" s="1">
        <v>507</v>
      </c>
      <c r="B508" s="1" t="s">
        <v>603</v>
      </c>
      <c r="C508" s="1" t="s">
        <v>603</v>
      </c>
    </row>
    <row r="509" spans="1:3" x14ac:dyDescent="0.2">
      <c r="A509" s="1">
        <v>508</v>
      </c>
      <c r="B509" s="1" t="s">
        <v>604</v>
      </c>
      <c r="C509" s="1" t="s">
        <v>604</v>
      </c>
    </row>
    <row r="510" spans="1:3" x14ac:dyDescent="0.2">
      <c r="A510" s="1">
        <v>509</v>
      </c>
      <c r="B510" s="1" t="s">
        <v>605</v>
      </c>
      <c r="C510" s="1" t="s">
        <v>605</v>
      </c>
    </row>
    <row r="511" spans="1:3" x14ac:dyDescent="0.2">
      <c r="A511" s="1">
        <v>510</v>
      </c>
      <c r="B511" s="1" t="s">
        <v>606</v>
      </c>
      <c r="C511" s="1" t="s">
        <v>606</v>
      </c>
    </row>
    <row r="512" spans="1:3" x14ac:dyDescent="0.2">
      <c r="A512" s="1">
        <v>511</v>
      </c>
      <c r="B512" s="1" t="s">
        <v>607</v>
      </c>
      <c r="C512" s="1" t="s">
        <v>607</v>
      </c>
    </row>
    <row r="513" spans="1:3" x14ac:dyDescent="0.2">
      <c r="A513" s="1">
        <v>512</v>
      </c>
      <c r="B513" s="1" t="s">
        <v>608</v>
      </c>
      <c r="C513" s="1" t="s">
        <v>609</v>
      </c>
    </row>
    <row r="514" spans="1:3" x14ac:dyDescent="0.2">
      <c r="A514" s="1">
        <v>513</v>
      </c>
      <c r="B514" s="1" t="s">
        <v>610</v>
      </c>
      <c r="C514" s="1" t="s">
        <v>610</v>
      </c>
    </row>
    <row r="515" spans="1:3" x14ac:dyDescent="0.2">
      <c r="A515" s="1">
        <v>514</v>
      </c>
      <c r="B515" s="1" t="s">
        <v>611</v>
      </c>
      <c r="C515" s="1" t="s">
        <v>611</v>
      </c>
    </row>
    <row r="516" spans="1:3" x14ac:dyDescent="0.2">
      <c r="A516" s="1">
        <v>515</v>
      </c>
      <c r="B516" s="1" t="s">
        <v>612</v>
      </c>
      <c r="C516" s="1" t="s">
        <v>612</v>
      </c>
    </row>
    <row r="517" spans="1:3" x14ac:dyDescent="0.2">
      <c r="A517" s="1">
        <v>516</v>
      </c>
      <c r="B517" s="1" t="s">
        <v>613</v>
      </c>
      <c r="C517" s="1" t="s">
        <v>613</v>
      </c>
    </row>
    <row r="518" spans="1:3" x14ac:dyDescent="0.2">
      <c r="A518" s="1">
        <v>517</v>
      </c>
      <c r="B518" s="1" t="s">
        <v>614</v>
      </c>
      <c r="C518" s="1" t="s">
        <v>614</v>
      </c>
    </row>
    <row r="519" spans="1:3" x14ac:dyDescent="0.2">
      <c r="A519" s="1">
        <v>518</v>
      </c>
      <c r="B519" s="1" t="s">
        <v>615</v>
      </c>
      <c r="C519" s="1" t="s">
        <v>615</v>
      </c>
    </row>
    <row r="520" spans="1:3" x14ac:dyDescent="0.2">
      <c r="A520" s="1">
        <v>519</v>
      </c>
      <c r="B520" s="1" t="s">
        <v>616</v>
      </c>
      <c r="C520" s="1" t="s">
        <v>616</v>
      </c>
    </row>
    <row r="521" spans="1:3" x14ac:dyDescent="0.2">
      <c r="A521" s="1">
        <v>520</v>
      </c>
      <c r="B521" s="1" t="s">
        <v>617</v>
      </c>
      <c r="C521" s="1" t="s">
        <v>617</v>
      </c>
    </row>
    <row r="522" spans="1:3" x14ac:dyDescent="0.2">
      <c r="A522" s="1">
        <v>521</v>
      </c>
      <c r="B522" s="1" t="s">
        <v>618</v>
      </c>
      <c r="C522" s="1" t="s">
        <v>619</v>
      </c>
    </row>
    <row r="523" spans="1:3" x14ac:dyDescent="0.2">
      <c r="A523" s="1">
        <v>522</v>
      </c>
      <c r="B523" s="1" t="s">
        <v>620</v>
      </c>
      <c r="C523" s="1" t="s">
        <v>621</v>
      </c>
    </row>
    <row r="524" spans="1:3" x14ac:dyDescent="0.2">
      <c r="A524" s="1">
        <v>523</v>
      </c>
      <c r="B524" s="1" t="s">
        <v>622</v>
      </c>
      <c r="C524" s="1" t="s">
        <v>622</v>
      </c>
    </row>
    <row r="525" spans="1:3" x14ac:dyDescent="0.2">
      <c r="A525" s="1">
        <v>524</v>
      </c>
      <c r="B525" s="1" t="s">
        <v>623</v>
      </c>
      <c r="C525" s="1" t="s">
        <v>623</v>
      </c>
    </row>
    <row r="526" spans="1:3" x14ac:dyDescent="0.2">
      <c r="A526" s="1">
        <v>525</v>
      </c>
      <c r="B526" s="1" t="s">
        <v>624</v>
      </c>
      <c r="C526" s="1" t="s">
        <v>624</v>
      </c>
    </row>
    <row r="527" spans="1:3" x14ac:dyDescent="0.2">
      <c r="A527" s="1">
        <v>526</v>
      </c>
      <c r="B527" s="1" t="s">
        <v>625</v>
      </c>
      <c r="C527" s="1" t="s">
        <v>625</v>
      </c>
    </row>
    <row r="528" spans="1:3" x14ac:dyDescent="0.2">
      <c r="A528" s="1">
        <v>527</v>
      </c>
      <c r="B528" s="1" t="s">
        <v>626</v>
      </c>
      <c r="C528" s="1" t="s">
        <v>626</v>
      </c>
    </row>
    <row r="529" spans="1:3" x14ac:dyDescent="0.2">
      <c r="A529" s="1">
        <v>528</v>
      </c>
      <c r="B529" s="1" t="s">
        <v>627</v>
      </c>
      <c r="C529" s="1" t="s">
        <v>627</v>
      </c>
    </row>
    <row r="530" spans="1:3" x14ac:dyDescent="0.2">
      <c r="A530" s="1">
        <v>529</v>
      </c>
      <c r="B530" s="1" t="s">
        <v>628</v>
      </c>
      <c r="C530" s="1" t="s">
        <v>628</v>
      </c>
    </row>
    <row r="531" spans="1:3" x14ac:dyDescent="0.2">
      <c r="A531" s="1">
        <v>530</v>
      </c>
      <c r="B531" s="1" t="s">
        <v>629</v>
      </c>
      <c r="C531" s="1" t="s">
        <v>629</v>
      </c>
    </row>
    <row r="532" spans="1:3" x14ac:dyDescent="0.2">
      <c r="A532" s="1">
        <v>531</v>
      </c>
      <c r="B532" s="1" t="s">
        <v>630</v>
      </c>
      <c r="C532" s="1" t="s">
        <v>631</v>
      </c>
    </row>
    <row r="533" spans="1:3" x14ac:dyDescent="0.2">
      <c r="A533" s="1">
        <v>532</v>
      </c>
      <c r="B533" s="1" t="s">
        <v>632</v>
      </c>
      <c r="C533" s="1" t="s">
        <v>633</v>
      </c>
    </row>
    <row r="534" spans="1:3" x14ac:dyDescent="0.2">
      <c r="A534" s="1">
        <v>533</v>
      </c>
      <c r="B534" s="1" t="s">
        <v>634</v>
      </c>
      <c r="C534" s="1" t="s">
        <v>634</v>
      </c>
    </row>
    <row r="535" spans="1:3" x14ac:dyDescent="0.2">
      <c r="A535" s="1">
        <v>534</v>
      </c>
      <c r="B535" s="1" t="s">
        <v>635</v>
      </c>
      <c r="C535" s="1" t="s">
        <v>635</v>
      </c>
    </row>
    <row r="536" spans="1:3" x14ac:dyDescent="0.2">
      <c r="A536" s="1">
        <v>535</v>
      </c>
      <c r="B536" s="1" t="s">
        <v>636</v>
      </c>
      <c r="C536" s="1" t="s">
        <v>636</v>
      </c>
    </row>
    <row r="537" spans="1:3" x14ac:dyDescent="0.2">
      <c r="A537" s="1">
        <v>536</v>
      </c>
      <c r="B537" s="1" t="s">
        <v>637</v>
      </c>
      <c r="C537" s="1" t="s">
        <v>637</v>
      </c>
    </row>
    <row r="538" spans="1:3" x14ac:dyDescent="0.2">
      <c r="A538" s="1">
        <v>537</v>
      </c>
      <c r="B538" s="1" t="s">
        <v>638</v>
      </c>
      <c r="C538" s="1" t="s">
        <v>638</v>
      </c>
    </row>
    <row r="539" spans="1:3" x14ac:dyDescent="0.2">
      <c r="A539" s="1">
        <v>538</v>
      </c>
      <c r="B539" s="1" t="s">
        <v>639</v>
      </c>
      <c r="C539" s="1" t="s">
        <v>639</v>
      </c>
    </row>
    <row r="540" spans="1:3" x14ac:dyDescent="0.2">
      <c r="A540" s="1">
        <v>539</v>
      </c>
      <c r="B540" s="1" t="s">
        <v>640</v>
      </c>
      <c r="C540" s="1" t="s">
        <v>640</v>
      </c>
    </row>
    <row r="541" spans="1:3" x14ac:dyDescent="0.2">
      <c r="A541" s="1">
        <v>540</v>
      </c>
      <c r="B541" s="1" t="s">
        <v>641</v>
      </c>
      <c r="C541" s="1" t="s">
        <v>641</v>
      </c>
    </row>
    <row r="542" spans="1:3" x14ac:dyDescent="0.2">
      <c r="A542" s="1">
        <v>541</v>
      </c>
      <c r="B542" s="1" t="s">
        <v>642</v>
      </c>
      <c r="C542" s="1" t="s">
        <v>643</v>
      </c>
    </row>
    <row r="543" spans="1:3" x14ac:dyDescent="0.2">
      <c r="A543" s="1">
        <v>542</v>
      </c>
      <c r="B543" s="1" t="s">
        <v>644</v>
      </c>
      <c r="C543" s="1" t="s">
        <v>645</v>
      </c>
    </row>
    <row r="544" spans="1:3" x14ac:dyDescent="0.2">
      <c r="A544" s="1">
        <v>543</v>
      </c>
      <c r="B544" s="1" t="s">
        <v>646</v>
      </c>
      <c r="C544" s="1" t="s">
        <v>646</v>
      </c>
    </row>
    <row r="545" spans="1:3" x14ac:dyDescent="0.2">
      <c r="A545" s="1">
        <v>544</v>
      </c>
      <c r="B545" s="1" t="s">
        <v>647</v>
      </c>
      <c r="C545" s="1" t="s">
        <v>647</v>
      </c>
    </row>
    <row r="546" spans="1:3" x14ac:dyDescent="0.2">
      <c r="A546" s="1">
        <v>545</v>
      </c>
      <c r="B546" s="1" t="s">
        <v>648</v>
      </c>
      <c r="C546" s="1" t="s">
        <v>648</v>
      </c>
    </row>
    <row r="547" spans="1:3" x14ac:dyDescent="0.2">
      <c r="A547" s="1">
        <v>546</v>
      </c>
      <c r="B547" s="1" t="s">
        <v>649</v>
      </c>
      <c r="C547" s="1" t="s">
        <v>649</v>
      </c>
    </row>
    <row r="548" spans="1:3" x14ac:dyDescent="0.2">
      <c r="A548" s="1">
        <v>547</v>
      </c>
      <c r="B548" s="1" t="s">
        <v>650</v>
      </c>
      <c r="C548" s="1" t="s">
        <v>650</v>
      </c>
    </row>
    <row r="549" spans="1:3" x14ac:dyDescent="0.2">
      <c r="A549" s="1">
        <v>548</v>
      </c>
      <c r="B549" s="1" t="s">
        <v>651</v>
      </c>
      <c r="C549" s="1" t="s">
        <v>651</v>
      </c>
    </row>
    <row r="550" spans="1:3" x14ac:dyDescent="0.2">
      <c r="A550" s="1">
        <v>549</v>
      </c>
      <c r="B550" s="1" t="s">
        <v>652</v>
      </c>
      <c r="C550" s="1" t="s">
        <v>652</v>
      </c>
    </row>
    <row r="551" spans="1:3" x14ac:dyDescent="0.2">
      <c r="A551" s="1">
        <v>550</v>
      </c>
      <c r="B551" s="1" t="s">
        <v>653</v>
      </c>
      <c r="C551" s="1" t="s">
        <v>653</v>
      </c>
    </row>
    <row r="552" spans="1:3" x14ac:dyDescent="0.2">
      <c r="A552" s="1">
        <v>551</v>
      </c>
      <c r="B552" s="1" t="s">
        <v>654</v>
      </c>
      <c r="C552" s="1" t="s">
        <v>655</v>
      </c>
    </row>
    <row r="553" spans="1:3" x14ac:dyDescent="0.2">
      <c r="A553" s="1">
        <v>552</v>
      </c>
      <c r="B553" s="1" t="s">
        <v>656</v>
      </c>
      <c r="C553" s="1" t="s">
        <v>657</v>
      </c>
    </row>
    <row r="554" spans="1:3" x14ac:dyDescent="0.2">
      <c r="A554" s="1">
        <v>553</v>
      </c>
      <c r="B554" s="1" t="s">
        <v>658</v>
      </c>
      <c r="C554" s="1" t="s">
        <v>658</v>
      </c>
    </row>
    <row r="555" spans="1:3" x14ac:dyDescent="0.2">
      <c r="A555" s="1">
        <v>554</v>
      </c>
      <c r="B555" s="1" t="s">
        <v>659</v>
      </c>
      <c r="C555" s="1" t="s">
        <v>659</v>
      </c>
    </row>
    <row r="556" spans="1:3" x14ac:dyDescent="0.2">
      <c r="A556" s="1">
        <v>555</v>
      </c>
      <c r="B556" s="1" t="s">
        <v>660</v>
      </c>
      <c r="C556" s="1" t="s">
        <v>660</v>
      </c>
    </row>
    <row r="557" spans="1:3" x14ac:dyDescent="0.2">
      <c r="A557" s="1">
        <v>556</v>
      </c>
      <c r="B557" s="1" t="s">
        <v>661</v>
      </c>
      <c r="C557" s="1" t="s">
        <v>661</v>
      </c>
    </row>
    <row r="558" spans="1:3" x14ac:dyDescent="0.2">
      <c r="A558" s="1">
        <v>557</v>
      </c>
      <c r="B558" s="1" t="s">
        <v>662</v>
      </c>
      <c r="C558" s="1" t="s">
        <v>662</v>
      </c>
    </row>
    <row r="559" spans="1:3" x14ac:dyDescent="0.2">
      <c r="A559" s="1">
        <v>558</v>
      </c>
      <c r="B559" s="1" t="s">
        <v>663</v>
      </c>
      <c r="C559" s="1" t="s">
        <v>663</v>
      </c>
    </row>
    <row r="560" spans="1:3" x14ac:dyDescent="0.2">
      <c r="A560" s="1">
        <v>559</v>
      </c>
      <c r="B560" s="1" t="s">
        <v>664</v>
      </c>
      <c r="C560" s="1" t="s">
        <v>664</v>
      </c>
    </row>
    <row r="561" spans="1:3" x14ac:dyDescent="0.2">
      <c r="A561" s="1">
        <v>560</v>
      </c>
      <c r="B561" s="1" t="s">
        <v>665</v>
      </c>
      <c r="C561" s="1" t="s">
        <v>665</v>
      </c>
    </row>
    <row r="562" spans="1:3" x14ac:dyDescent="0.2">
      <c r="A562" s="1">
        <v>561</v>
      </c>
      <c r="B562" s="1" t="s">
        <v>666</v>
      </c>
      <c r="C562" s="1" t="s">
        <v>667</v>
      </c>
    </row>
    <row r="563" spans="1:3" x14ac:dyDescent="0.2">
      <c r="A563" s="1">
        <v>562</v>
      </c>
      <c r="B563" s="1" t="s">
        <v>668</v>
      </c>
      <c r="C563" s="1" t="s">
        <v>669</v>
      </c>
    </row>
    <row r="564" spans="1:3" x14ac:dyDescent="0.2">
      <c r="A564" s="1">
        <v>563</v>
      </c>
      <c r="B564" s="1" t="s">
        <v>670</v>
      </c>
      <c r="C564" s="1" t="s">
        <v>670</v>
      </c>
    </row>
    <row r="565" spans="1:3" x14ac:dyDescent="0.2">
      <c r="A565" s="1">
        <v>564</v>
      </c>
      <c r="B565" s="1" t="s">
        <v>671</v>
      </c>
      <c r="C565" s="1" t="s">
        <v>671</v>
      </c>
    </row>
    <row r="566" spans="1:3" x14ac:dyDescent="0.2">
      <c r="A566" s="1">
        <v>565</v>
      </c>
      <c r="B566" s="1" t="s">
        <v>672</v>
      </c>
      <c r="C566" s="1" t="s">
        <v>672</v>
      </c>
    </row>
    <row r="567" spans="1:3" x14ac:dyDescent="0.2">
      <c r="A567" s="1">
        <v>566</v>
      </c>
      <c r="B567" s="1" t="s">
        <v>673</v>
      </c>
      <c r="C567" s="1" t="s">
        <v>673</v>
      </c>
    </row>
    <row r="568" spans="1:3" x14ac:dyDescent="0.2">
      <c r="A568" s="1">
        <v>567</v>
      </c>
      <c r="B568" s="1" t="s">
        <v>674</v>
      </c>
      <c r="C568" s="1" t="s">
        <v>674</v>
      </c>
    </row>
    <row r="569" spans="1:3" x14ac:dyDescent="0.2">
      <c r="A569" s="1">
        <v>568</v>
      </c>
      <c r="B569" s="1" t="s">
        <v>675</v>
      </c>
      <c r="C569" s="1" t="s">
        <v>675</v>
      </c>
    </row>
    <row r="570" spans="1:3" x14ac:dyDescent="0.2">
      <c r="A570" s="1">
        <v>569</v>
      </c>
      <c r="B570" s="1" t="s">
        <v>676</v>
      </c>
      <c r="C570" s="1" t="s">
        <v>676</v>
      </c>
    </row>
    <row r="571" spans="1:3" x14ac:dyDescent="0.2">
      <c r="A571" s="1">
        <v>570</v>
      </c>
      <c r="B571" s="1" t="s">
        <v>677</v>
      </c>
      <c r="C571" s="1" t="s">
        <v>677</v>
      </c>
    </row>
    <row r="572" spans="1:3" x14ac:dyDescent="0.2">
      <c r="A572" s="1">
        <v>571</v>
      </c>
      <c r="B572" s="1" t="s">
        <v>678</v>
      </c>
      <c r="C572" s="1" t="s">
        <v>679</v>
      </c>
    </row>
    <row r="573" spans="1:3" x14ac:dyDescent="0.2">
      <c r="A573" s="1">
        <v>572</v>
      </c>
      <c r="B573" s="1" t="s">
        <v>680</v>
      </c>
      <c r="C573" s="1" t="s">
        <v>681</v>
      </c>
    </row>
    <row r="574" spans="1:3" x14ac:dyDescent="0.2">
      <c r="A574" s="1">
        <v>573</v>
      </c>
      <c r="B574" s="1" t="s">
        <v>682</v>
      </c>
      <c r="C574" s="1" t="s">
        <v>682</v>
      </c>
    </row>
    <row r="575" spans="1:3" x14ac:dyDescent="0.2">
      <c r="A575" s="1">
        <v>574</v>
      </c>
      <c r="B575" s="1" t="s">
        <v>683</v>
      </c>
      <c r="C575" s="1" t="s">
        <v>683</v>
      </c>
    </row>
    <row r="576" spans="1:3" x14ac:dyDescent="0.2">
      <c r="A576" s="1">
        <v>575</v>
      </c>
      <c r="B576" s="1" t="s">
        <v>684</v>
      </c>
      <c r="C576" s="1" t="s">
        <v>684</v>
      </c>
    </row>
    <row r="577" spans="1:3" x14ac:dyDescent="0.2">
      <c r="A577" s="1">
        <v>576</v>
      </c>
      <c r="B577" s="1" t="s">
        <v>685</v>
      </c>
      <c r="C577" s="1" t="s">
        <v>685</v>
      </c>
    </row>
    <row r="578" spans="1:3" x14ac:dyDescent="0.2">
      <c r="A578" s="1">
        <v>577</v>
      </c>
      <c r="B578" s="1" t="s">
        <v>686</v>
      </c>
      <c r="C578" s="1" t="s">
        <v>686</v>
      </c>
    </row>
    <row r="579" spans="1:3" x14ac:dyDescent="0.2">
      <c r="A579" s="1">
        <v>578</v>
      </c>
      <c r="B579" s="1" t="s">
        <v>687</v>
      </c>
      <c r="C579" s="1" t="s">
        <v>687</v>
      </c>
    </row>
    <row r="580" spans="1:3" x14ac:dyDescent="0.2">
      <c r="A580" s="1">
        <v>579</v>
      </c>
      <c r="B580" s="1" t="s">
        <v>688</v>
      </c>
      <c r="C580" s="1" t="s">
        <v>688</v>
      </c>
    </row>
    <row r="581" spans="1:3" x14ac:dyDescent="0.2">
      <c r="A581" s="1">
        <v>580</v>
      </c>
      <c r="B581" s="1" t="s">
        <v>689</v>
      </c>
      <c r="C581" s="1" t="s">
        <v>689</v>
      </c>
    </row>
    <row r="582" spans="1:3" x14ac:dyDescent="0.2">
      <c r="A582" s="1">
        <v>581</v>
      </c>
      <c r="B582" s="1" t="s">
        <v>690</v>
      </c>
      <c r="C582" s="1" t="s">
        <v>691</v>
      </c>
    </row>
    <row r="583" spans="1:3" x14ac:dyDescent="0.2">
      <c r="A583" s="1">
        <v>582</v>
      </c>
      <c r="B583" s="1" t="s">
        <v>692</v>
      </c>
      <c r="C583" s="1" t="s">
        <v>693</v>
      </c>
    </row>
    <row r="584" spans="1:3" x14ac:dyDescent="0.2">
      <c r="A584" s="1">
        <v>583</v>
      </c>
      <c r="B584" s="1" t="s">
        <v>694</v>
      </c>
      <c r="C584" s="1" t="s">
        <v>694</v>
      </c>
    </row>
    <row r="585" spans="1:3" x14ac:dyDescent="0.2">
      <c r="A585" s="1">
        <v>584</v>
      </c>
      <c r="B585" s="1" t="s">
        <v>695</v>
      </c>
      <c r="C585" s="1" t="s">
        <v>695</v>
      </c>
    </row>
    <row r="586" spans="1:3" x14ac:dyDescent="0.2">
      <c r="A586" s="1">
        <v>585</v>
      </c>
      <c r="B586" s="1" t="s">
        <v>696</v>
      </c>
      <c r="C586" s="1" t="s">
        <v>696</v>
      </c>
    </row>
    <row r="587" spans="1:3" x14ac:dyDescent="0.2">
      <c r="A587" s="1">
        <v>586</v>
      </c>
      <c r="B587" s="1" t="s">
        <v>697</v>
      </c>
      <c r="C587" s="1" t="s">
        <v>697</v>
      </c>
    </row>
    <row r="588" spans="1:3" x14ac:dyDescent="0.2">
      <c r="A588" s="1">
        <v>587</v>
      </c>
      <c r="B588" s="1" t="s">
        <v>698</v>
      </c>
      <c r="C588" s="1" t="s">
        <v>698</v>
      </c>
    </row>
    <row r="589" spans="1:3" x14ac:dyDescent="0.2">
      <c r="A589" s="1">
        <v>588</v>
      </c>
      <c r="B589" s="1" t="s">
        <v>699</v>
      </c>
      <c r="C589" s="1" t="s">
        <v>699</v>
      </c>
    </row>
    <row r="590" spans="1:3" x14ac:dyDescent="0.2">
      <c r="A590" s="1">
        <v>589</v>
      </c>
      <c r="B590" s="1" t="s">
        <v>700</v>
      </c>
      <c r="C590" s="1" t="s">
        <v>700</v>
      </c>
    </row>
    <row r="591" spans="1:3" x14ac:dyDescent="0.2">
      <c r="A591" s="1">
        <v>590</v>
      </c>
      <c r="B591" s="1" t="s">
        <v>701</v>
      </c>
      <c r="C591" s="1" t="s">
        <v>701</v>
      </c>
    </row>
    <row r="592" spans="1:3" x14ac:dyDescent="0.2">
      <c r="A592" s="1">
        <v>591</v>
      </c>
      <c r="B592" s="1" t="s">
        <v>702</v>
      </c>
      <c r="C592" s="1" t="s">
        <v>703</v>
      </c>
    </row>
    <row r="593" spans="1:3" x14ac:dyDescent="0.2">
      <c r="A593" s="1">
        <v>592</v>
      </c>
      <c r="B593" s="1" t="s">
        <v>704</v>
      </c>
      <c r="C593" s="1" t="s">
        <v>705</v>
      </c>
    </row>
    <row r="594" spans="1:3" x14ac:dyDescent="0.2">
      <c r="A594" s="1">
        <v>593</v>
      </c>
      <c r="B594" s="1" t="s">
        <v>706</v>
      </c>
      <c r="C594" s="1" t="s">
        <v>706</v>
      </c>
    </row>
    <row r="595" spans="1:3" x14ac:dyDescent="0.2">
      <c r="A595" s="1">
        <v>594</v>
      </c>
      <c r="B595" s="1" t="s">
        <v>707</v>
      </c>
      <c r="C595" s="1" t="s">
        <v>707</v>
      </c>
    </row>
    <row r="596" spans="1:3" x14ac:dyDescent="0.2">
      <c r="A596" s="1">
        <v>595</v>
      </c>
      <c r="B596" s="1" t="s">
        <v>708</v>
      </c>
      <c r="C596" s="1" t="s">
        <v>708</v>
      </c>
    </row>
    <row r="597" spans="1:3" x14ac:dyDescent="0.2">
      <c r="A597" s="1">
        <v>596</v>
      </c>
      <c r="B597" s="1" t="s">
        <v>709</v>
      </c>
      <c r="C597" s="1" t="s">
        <v>709</v>
      </c>
    </row>
    <row r="598" spans="1:3" x14ac:dyDescent="0.2">
      <c r="A598" s="1">
        <v>597</v>
      </c>
      <c r="B598" s="1" t="s">
        <v>710</v>
      </c>
      <c r="C598" s="1" t="s">
        <v>710</v>
      </c>
    </row>
    <row r="599" spans="1:3" x14ac:dyDescent="0.2">
      <c r="A599" s="1">
        <v>598</v>
      </c>
      <c r="B599" s="1" t="s">
        <v>711</v>
      </c>
      <c r="C599" s="1" t="s">
        <v>711</v>
      </c>
    </row>
    <row r="600" spans="1:3" x14ac:dyDescent="0.2">
      <c r="A600" s="1">
        <v>599</v>
      </c>
      <c r="B600" s="1" t="s">
        <v>712</v>
      </c>
      <c r="C600" s="1" t="s">
        <v>712</v>
      </c>
    </row>
    <row r="601" spans="1:3" x14ac:dyDescent="0.2">
      <c r="A601" s="1">
        <v>600</v>
      </c>
      <c r="B601" s="1" t="s">
        <v>713</v>
      </c>
      <c r="C601" s="1" t="s">
        <v>713</v>
      </c>
    </row>
    <row r="602" spans="1:3" x14ac:dyDescent="0.2">
      <c r="A602" s="1">
        <v>601</v>
      </c>
      <c r="B602" s="1" t="s">
        <v>714</v>
      </c>
      <c r="C602" s="1" t="s">
        <v>715</v>
      </c>
    </row>
    <row r="603" spans="1:3" x14ac:dyDescent="0.2">
      <c r="A603" s="1">
        <v>602</v>
      </c>
      <c r="B603" s="1" t="s">
        <v>716</v>
      </c>
      <c r="C603" s="1" t="s">
        <v>717</v>
      </c>
    </row>
    <row r="604" spans="1:3" x14ac:dyDescent="0.2">
      <c r="A604" s="1">
        <v>603</v>
      </c>
      <c r="B604" s="1" t="s">
        <v>718</v>
      </c>
      <c r="C604" s="1" t="s">
        <v>718</v>
      </c>
    </row>
    <row r="605" spans="1:3" x14ac:dyDescent="0.2">
      <c r="A605" s="1">
        <v>604</v>
      </c>
      <c r="B605" s="1" t="s">
        <v>719</v>
      </c>
      <c r="C605" s="1" t="s">
        <v>719</v>
      </c>
    </row>
    <row r="606" spans="1:3" x14ac:dyDescent="0.2">
      <c r="A606" s="1">
        <v>605</v>
      </c>
      <c r="B606" s="1" t="s">
        <v>720</v>
      </c>
      <c r="C606" s="1" t="s">
        <v>720</v>
      </c>
    </row>
    <row r="607" spans="1:3" x14ac:dyDescent="0.2">
      <c r="A607" s="1">
        <v>606</v>
      </c>
      <c r="B607" s="1" t="s">
        <v>721</v>
      </c>
      <c r="C607" s="1" t="s">
        <v>721</v>
      </c>
    </row>
    <row r="608" spans="1:3" x14ac:dyDescent="0.2">
      <c r="A608" s="1">
        <v>607</v>
      </c>
      <c r="B608" s="1" t="s">
        <v>722</v>
      </c>
      <c r="C608" s="1" t="s">
        <v>722</v>
      </c>
    </row>
    <row r="609" spans="1:3" x14ac:dyDescent="0.2">
      <c r="A609" s="1">
        <v>608</v>
      </c>
      <c r="B609" s="1" t="s">
        <v>723</v>
      </c>
      <c r="C609" s="1" t="s">
        <v>723</v>
      </c>
    </row>
    <row r="610" spans="1:3" x14ac:dyDescent="0.2">
      <c r="A610" s="1">
        <v>609</v>
      </c>
      <c r="B610" s="1" t="s">
        <v>724</v>
      </c>
      <c r="C610" s="1" t="s">
        <v>724</v>
      </c>
    </row>
    <row r="611" spans="1:3" x14ac:dyDescent="0.2">
      <c r="A611" s="1">
        <v>610</v>
      </c>
      <c r="B611" s="1" t="s">
        <v>725</v>
      </c>
      <c r="C611" s="1" t="s">
        <v>725</v>
      </c>
    </row>
    <row r="612" spans="1:3" x14ac:dyDescent="0.2">
      <c r="A612" s="1">
        <v>611</v>
      </c>
      <c r="B612" s="1" t="s">
        <v>726</v>
      </c>
      <c r="C612" s="1" t="s">
        <v>726</v>
      </c>
    </row>
    <row r="613" spans="1:3" x14ac:dyDescent="0.2">
      <c r="A613" s="1">
        <v>612</v>
      </c>
      <c r="B613" s="1" t="s">
        <v>727</v>
      </c>
      <c r="C613" s="1" t="s">
        <v>728</v>
      </c>
    </row>
    <row r="614" spans="1:3" x14ac:dyDescent="0.2">
      <c r="A614" s="1">
        <v>613</v>
      </c>
      <c r="B614" s="1" t="s">
        <v>729</v>
      </c>
      <c r="C614" s="1" t="s">
        <v>729</v>
      </c>
    </row>
    <row r="615" spans="1:3" x14ac:dyDescent="0.2">
      <c r="A615" s="1">
        <v>614</v>
      </c>
      <c r="B615" s="1" t="s">
        <v>730</v>
      </c>
      <c r="C615" s="1" t="s">
        <v>730</v>
      </c>
    </row>
    <row r="616" spans="1:3" x14ac:dyDescent="0.2">
      <c r="A616" s="1">
        <v>615</v>
      </c>
      <c r="B616" s="1" t="s">
        <v>731</v>
      </c>
      <c r="C616" s="1" t="s">
        <v>731</v>
      </c>
    </row>
    <row r="617" spans="1:3" x14ac:dyDescent="0.2">
      <c r="A617" s="1">
        <v>616</v>
      </c>
      <c r="B617" s="1" t="s">
        <v>732</v>
      </c>
      <c r="C617" s="1" t="s">
        <v>732</v>
      </c>
    </row>
    <row r="618" spans="1:3" x14ac:dyDescent="0.2">
      <c r="A618" s="1">
        <v>617</v>
      </c>
      <c r="B618" s="1" t="s">
        <v>733</v>
      </c>
      <c r="C618" s="1" t="s">
        <v>733</v>
      </c>
    </row>
    <row r="619" spans="1:3" x14ac:dyDescent="0.2">
      <c r="A619" s="1">
        <v>618</v>
      </c>
      <c r="B619" s="1" t="s">
        <v>734</v>
      </c>
      <c r="C619" s="1" t="s">
        <v>734</v>
      </c>
    </row>
    <row r="620" spans="1:3" x14ac:dyDescent="0.2">
      <c r="A620" s="1">
        <v>619</v>
      </c>
      <c r="B620" s="1" t="s">
        <v>735</v>
      </c>
      <c r="C620" s="1" t="s">
        <v>735</v>
      </c>
    </row>
    <row r="621" spans="1:3" x14ac:dyDescent="0.2">
      <c r="A621" s="1">
        <v>620</v>
      </c>
      <c r="B621" s="1" t="s">
        <v>736</v>
      </c>
      <c r="C621" s="1" t="s">
        <v>736</v>
      </c>
    </row>
    <row r="622" spans="1:3" x14ac:dyDescent="0.2">
      <c r="A622" s="1">
        <v>621</v>
      </c>
      <c r="B622" s="1" t="s">
        <v>737</v>
      </c>
      <c r="C622" s="1" t="s">
        <v>738</v>
      </c>
    </row>
    <row r="623" spans="1:3" x14ac:dyDescent="0.2">
      <c r="A623" s="1">
        <v>622</v>
      </c>
      <c r="B623" s="1" t="s">
        <v>739</v>
      </c>
      <c r="C623" s="1" t="s">
        <v>740</v>
      </c>
    </row>
    <row r="624" spans="1:3" x14ac:dyDescent="0.2">
      <c r="A624" s="1">
        <v>623</v>
      </c>
      <c r="B624" s="1" t="s">
        <v>741</v>
      </c>
      <c r="C624" s="1" t="s">
        <v>741</v>
      </c>
    </row>
    <row r="625" spans="1:3" x14ac:dyDescent="0.2">
      <c r="A625" s="1">
        <v>624</v>
      </c>
      <c r="B625" s="1" t="s">
        <v>742</v>
      </c>
      <c r="C625" s="1" t="s">
        <v>742</v>
      </c>
    </row>
    <row r="626" spans="1:3" x14ac:dyDescent="0.2">
      <c r="A626" s="1">
        <v>625</v>
      </c>
      <c r="B626" s="1" t="s">
        <v>743</v>
      </c>
      <c r="C626" s="1" t="s">
        <v>743</v>
      </c>
    </row>
    <row r="627" spans="1:3" x14ac:dyDescent="0.2">
      <c r="A627" s="1">
        <v>626</v>
      </c>
      <c r="B627" s="1" t="s">
        <v>744</v>
      </c>
      <c r="C627" s="1" t="s">
        <v>744</v>
      </c>
    </row>
    <row r="628" spans="1:3" x14ac:dyDescent="0.2">
      <c r="A628" s="1">
        <v>627</v>
      </c>
      <c r="B628" s="1" t="s">
        <v>745</v>
      </c>
      <c r="C628" s="1" t="s">
        <v>745</v>
      </c>
    </row>
    <row r="629" spans="1:3" x14ac:dyDescent="0.2">
      <c r="A629" s="1">
        <v>628</v>
      </c>
      <c r="B629" s="1" t="s">
        <v>746</v>
      </c>
      <c r="C629" s="1" t="s">
        <v>746</v>
      </c>
    </row>
    <row r="630" spans="1:3" x14ac:dyDescent="0.2">
      <c r="A630" s="1">
        <v>629</v>
      </c>
      <c r="B630" s="1" t="s">
        <v>747</v>
      </c>
      <c r="C630" s="1" t="s">
        <v>747</v>
      </c>
    </row>
    <row r="631" spans="1:3" x14ac:dyDescent="0.2">
      <c r="A631" s="1">
        <v>630</v>
      </c>
      <c r="B631" s="1" t="s">
        <v>748</v>
      </c>
      <c r="C631" s="1" t="s">
        <v>748</v>
      </c>
    </row>
    <row r="632" spans="1:3" x14ac:dyDescent="0.2">
      <c r="A632" s="1">
        <v>631</v>
      </c>
      <c r="B632" s="1" t="s">
        <v>749</v>
      </c>
      <c r="C632" s="1" t="s">
        <v>750</v>
      </c>
    </row>
    <row r="633" spans="1:3" x14ac:dyDescent="0.2">
      <c r="A633" s="1">
        <v>632</v>
      </c>
      <c r="B633" s="1" t="s">
        <v>751</v>
      </c>
      <c r="C633" s="1" t="s">
        <v>752</v>
      </c>
    </row>
    <row r="634" spans="1:3" x14ac:dyDescent="0.2">
      <c r="A634" s="1">
        <v>633</v>
      </c>
      <c r="B634" s="1" t="s">
        <v>753</v>
      </c>
      <c r="C634" s="1" t="s">
        <v>753</v>
      </c>
    </row>
    <row r="635" spans="1:3" x14ac:dyDescent="0.2">
      <c r="A635" s="1">
        <v>634</v>
      </c>
      <c r="B635" s="1" t="s">
        <v>754</v>
      </c>
      <c r="C635" s="1" t="s">
        <v>754</v>
      </c>
    </row>
    <row r="636" spans="1:3" x14ac:dyDescent="0.2">
      <c r="A636" s="1">
        <v>635</v>
      </c>
      <c r="B636" s="1" t="s">
        <v>755</v>
      </c>
      <c r="C636" s="1" t="s">
        <v>755</v>
      </c>
    </row>
    <row r="637" spans="1:3" x14ac:dyDescent="0.2">
      <c r="A637" s="1">
        <v>636</v>
      </c>
      <c r="B637" s="1" t="s">
        <v>756</v>
      </c>
      <c r="C637" s="1" t="s">
        <v>756</v>
      </c>
    </row>
    <row r="638" spans="1:3" x14ac:dyDescent="0.2">
      <c r="A638" s="1">
        <v>637</v>
      </c>
      <c r="B638" s="1" t="s">
        <v>757</v>
      </c>
      <c r="C638" s="1" t="s">
        <v>757</v>
      </c>
    </row>
    <row r="639" spans="1:3" x14ac:dyDescent="0.2">
      <c r="A639" s="1">
        <v>638</v>
      </c>
      <c r="B639" s="1" t="s">
        <v>758</v>
      </c>
      <c r="C639" s="1" t="s">
        <v>758</v>
      </c>
    </row>
    <row r="640" spans="1:3" x14ac:dyDescent="0.2">
      <c r="A640" s="1">
        <v>639</v>
      </c>
      <c r="B640" s="1" t="s">
        <v>759</v>
      </c>
      <c r="C640" s="1" t="s">
        <v>759</v>
      </c>
    </row>
    <row r="641" spans="1:3" x14ac:dyDescent="0.2">
      <c r="A641" s="1">
        <v>640</v>
      </c>
      <c r="B641" s="1" t="s">
        <v>760</v>
      </c>
      <c r="C641" s="1" t="s">
        <v>760</v>
      </c>
    </row>
    <row r="642" spans="1:3" x14ac:dyDescent="0.2">
      <c r="A642" s="1">
        <v>641</v>
      </c>
      <c r="B642" s="1" t="s">
        <v>761</v>
      </c>
      <c r="C642" s="1" t="s">
        <v>762</v>
      </c>
    </row>
    <row r="643" spans="1:3" x14ac:dyDescent="0.2">
      <c r="A643" s="1">
        <v>642</v>
      </c>
      <c r="B643" s="1" t="s">
        <v>763</v>
      </c>
      <c r="C643" s="1" t="s">
        <v>764</v>
      </c>
    </row>
    <row r="644" spans="1:3" x14ac:dyDescent="0.2">
      <c r="A644" s="1">
        <v>643</v>
      </c>
      <c r="B644" s="1" t="s">
        <v>765</v>
      </c>
      <c r="C644" s="1" t="s">
        <v>765</v>
      </c>
    </row>
    <row r="645" spans="1:3" x14ac:dyDescent="0.2">
      <c r="A645" s="1">
        <v>644</v>
      </c>
      <c r="B645" s="1" t="s">
        <v>766</v>
      </c>
      <c r="C645" s="1" t="s">
        <v>766</v>
      </c>
    </row>
    <row r="646" spans="1:3" x14ac:dyDescent="0.2">
      <c r="A646" s="1">
        <v>645</v>
      </c>
      <c r="B646" s="1" t="s">
        <v>767</v>
      </c>
      <c r="C646" s="1" t="s">
        <v>767</v>
      </c>
    </row>
    <row r="647" spans="1:3" x14ac:dyDescent="0.2">
      <c r="A647" s="1">
        <v>646</v>
      </c>
      <c r="B647" s="1" t="s">
        <v>768</v>
      </c>
      <c r="C647" s="1" t="s">
        <v>768</v>
      </c>
    </row>
    <row r="648" spans="1:3" x14ac:dyDescent="0.2">
      <c r="A648" s="1">
        <v>647</v>
      </c>
      <c r="B648" s="1" t="s">
        <v>769</v>
      </c>
      <c r="C648" s="1" t="s">
        <v>769</v>
      </c>
    </row>
    <row r="649" spans="1:3" x14ac:dyDescent="0.2">
      <c r="A649" s="1">
        <v>648</v>
      </c>
      <c r="B649" s="1" t="s">
        <v>770</v>
      </c>
      <c r="C649" s="1" t="s">
        <v>770</v>
      </c>
    </row>
    <row r="650" spans="1:3" x14ac:dyDescent="0.2">
      <c r="A650" s="1">
        <v>649</v>
      </c>
      <c r="B650" s="1" t="s">
        <v>771</v>
      </c>
      <c r="C650" s="1" t="s">
        <v>771</v>
      </c>
    </row>
    <row r="651" spans="1:3" x14ac:dyDescent="0.2">
      <c r="A651" s="1">
        <v>650</v>
      </c>
      <c r="B651" s="1" t="s">
        <v>772</v>
      </c>
      <c r="C651" s="1" t="s">
        <v>772</v>
      </c>
    </row>
    <row r="652" spans="1:3" x14ac:dyDescent="0.2">
      <c r="A652" s="1">
        <v>651</v>
      </c>
      <c r="B652" s="1" t="s">
        <v>773</v>
      </c>
      <c r="C652" s="1" t="s">
        <v>774</v>
      </c>
    </row>
    <row r="653" spans="1:3" x14ac:dyDescent="0.2">
      <c r="A653" s="1">
        <v>652</v>
      </c>
      <c r="B653" s="1" t="s">
        <v>775</v>
      </c>
      <c r="C653" s="1" t="s">
        <v>776</v>
      </c>
    </row>
    <row r="654" spans="1:3" x14ac:dyDescent="0.2">
      <c r="A654" s="1">
        <v>653</v>
      </c>
      <c r="B654" s="1" t="s">
        <v>777</v>
      </c>
      <c r="C654" s="1" t="s">
        <v>777</v>
      </c>
    </row>
    <row r="655" spans="1:3" x14ac:dyDescent="0.2">
      <c r="A655" s="1">
        <v>654</v>
      </c>
      <c r="B655" s="1" t="s">
        <v>778</v>
      </c>
      <c r="C655" s="1" t="s">
        <v>778</v>
      </c>
    </row>
    <row r="656" spans="1:3" x14ac:dyDescent="0.2">
      <c r="A656" s="1">
        <v>655</v>
      </c>
      <c r="B656" s="1" t="s">
        <v>779</v>
      </c>
      <c r="C656" s="1" t="s">
        <v>779</v>
      </c>
    </row>
    <row r="657" spans="1:3" x14ac:dyDescent="0.2">
      <c r="A657" s="1">
        <v>656</v>
      </c>
      <c r="B657" s="1" t="s">
        <v>780</v>
      </c>
      <c r="C657" s="1" t="s">
        <v>780</v>
      </c>
    </row>
    <row r="658" spans="1:3" x14ac:dyDescent="0.2">
      <c r="A658" s="1">
        <v>657</v>
      </c>
      <c r="B658" s="1" t="s">
        <v>781</v>
      </c>
      <c r="C658" s="1" t="s">
        <v>781</v>
      </c>
    </row>
    <row r="659" spans="1:3" x14ac:dyDescent="0.2">
      <c r="A659" s="1">
        <v>658</v>
      </c>
      <c r="B659" s="1" t="s">
        <v>782</v>
      </c>
      <c r="C659" s="1" t="s">
        <v>782</v>
      </c>
    </row>
    <row r="660" spans="1:3" x14ac:dyDescent="0.2">
      <c r="A660" s="1">
        <v>659</v>
      </c>
      <c r="B660" s="1" t="s">
        <v>783</v>
      </c>
      <c r="C660" s="1" t="s">
        <v>783</v>
      </c>
    </row>
    <row r="661" spans="1:3" x14ac:dyDescent="0.2">
      <c r="A661" s="1">
        <v>660</v>
      </c>
      <c r="B661" s="1" t="s">
        <v>784</v>
      </c>
      <c r="C661" s="1" t="s">
        <v>784</v>
      </c>
    </row>
    <row r="662" spans="1:3" x14ac:dyDescent="0.2">
      <c r="A662" s="1">
        <v>661</v>
      </c>
      <c r="B662" s="1" t="s">
        <v>785</v>
      </c>
      <c r="C662" s="1" t="s">
        <v>786</v>
      </c>
    </row>
    <row r="663" spans="1:3" x14ac:dyDescent="0.2">
      <c r="A663" s="1">
        <v>662</v>
      </c>
      <c r="B663" s="1" t="s">
        <v>787</v>
      </c>
      <c r="C663" s="1" t="s">
        <v>788</v>
      </c>
    </row>
    <row r="664" spans="1:3" x14ac:dyDescent="0.2">
      <c r="A664" s="1">
        <v>663</v>
      </c>
      <c r="B664" s="1" t="s">
        <v>789</v>
      </c>
      <c r="C664" s="1" t="s">
        <v>789</v>
      </c>
    </row>
    <row r="665" spans="1:3" x14ac:dyDescent="0.2">
      <c r="A665" s="1">
        <v>664</v>
      </c>
      <c r="B665" s="1" t="s">
        <v>790</v>
      </c>
      <c r="C665" s="1" t="s">
        <v>790</v>
      </c>
    </row>
    <row r="666" spans="1:3" x14ac:dyDescent="0.2">
      <c r="A666" s="1">
        <v>665</v>
      </c>
      <c r="B666" s="1" t="s">
        <v>791</v>
      </c>
      <c r="C666" s="1" t="s">
        <v>791</v>
      </c>
    </row>
    <row r="667" spans="1:3" x14ac:dyDescent="0.2">
      <c r="A667" s="1">
        <v>666</v>
      </c>
      <c r="B667" s="1" t="s">
        <v>792</v>
      </c>
      <c r="C667" s="1" t="s">
        <v>792</v>
      </c>
    </row>
    <row r="668" spans="1:3" x14ac:dyDescent="0.2">
      <c r="A668" s="1">
        <v>667</v>
      </c>
      <c r="B668" s="1" t="s">
        <v>793</v>
      </c>
      <c r="C668" s="1" t="s">
        <v>793</v>
      </c>
    </row>
    <row r="669" spans="1:3" x14ac:dyDescent="0.2">
      <c r="A669" s="1">
        <v>668</v>
      </c>
      <c r="B669" s="1" t="s">
        <v>794</v>
      </c>
      <c r="C669" s="1" t="s">
        <v>794</v>
      </c>
    </row>
    <row r="670" spans="1:3" x14ac:dyDescent="0.2">
      <c r="A670" s="1">
        <v>669</v>
      </c>
      <c r="B670" s="1" t="s">
        <v>795</v>
      </c>
      <c r="C670" s="1" t="s">
        <v>795</v>
      </c>
    </row>
    <row r="671" spans="1:3" x14ac:dyDescent="0.2">
      <c r="A671" s="1">
        <v>670</v>
      </c>
      <c r="B671" s="1" t="s">
        <v>796</v>
      </c>
      <c r="C671" s="1" t="s">
        <v>796</v>
      </c>
    </row>
    <row r="672" spans="1:3" x14ac:dyDescent="0.2">
      <c r="A672" s="1">
        <v>671</v>
      </c>
      <c r="B672" s="1" t="s">
        <v>797</v>
      </c>
      <c r="C672" s="1" t="s">
        <v>798</v>
      </c>
    </row>
    <row r="673" spans="1:3" x14ac:dyDescent="0.2">
      <c r="A673" s="1">
        <v>672</v>
      </c>
      <c r="B673" s="1" t="s">
        <v>799</v>
      </c>
      <c r="C673" s="1" t="s">
        <v>800</v>
      </c>
    </row>
    <row r="674" spans="1:3" x14ac:dyDescent="0.2">
      <c r="A674" s="1">
        <v>673</v>
      </c>
      <c r="B674" s="1" t="s">
        <v>801</v>
      </c>
      <c r="C674" s="1" t="s">
        <v>801</v>
      </c>
    </row>
    <row r="675" spans="1:3" x14ac:dyDescent="0.2">
      <c r="A675" s="1">
        <v>674</v>
      </c>
      <c r="B675" s="1" t="s">
        <v>802</v>
      </c>
      <c r="C675" s="1" t="s">
        <v>802</v>
      </c>
    </row>
    <row r="676" spans="1:3" x14ac:dyDescent="0.2">
      <c r="A676" s="1">
        <v>675</v>
      </c>
      <c r="B676" s="1" t="s">
        <v>803</v>
      </c>
      <c r="C676" s="1" t="s">
        <v>803</v>
      </c>
    </row>
    <row r="677" spans="1:3" x14ac:dyDescent="0.2">
      <c r="A677" s="1">
        <v>676</v>
      </c>
      <c r="B677" s="1" t="s">
        <v>804</v>
      </c>
      <c r="C677" s="1" t="s">
        <v>804</v>
      </c>
    </row>
    <row r="678" spans="1:3" x14ac:dyDescent="0.2">
      <c r="A678" s="1">
        <v>677</v>
      </c>
      <c r="B678" s="1" t="s">
        <v>805</v>
      </c>
      <c r="C678" s="1" t="s">
        <v>805</v>
      </c>
    </row>
    <row r="679" spans="1:3" x14ac:dyDescent="0.2">
      <c r="A679" s="1">
        <v>678</v>
      </c>
      <c r="B679" s="1" t="s">
        <v>806</v>
      </c>
      <c r="C679" s="1" t="s">
        <v>806</v>
      </c>
    </row>
    <row r="680" spans="1:3" x14ac:dyDescent="0.2">
      <c r="A680" s="1">
        <v>679</v>
      </c>
      <c r="B680" s="1" t="s">
        <v>807</v>
      </c>
      <c r="C680" s="1" t="s">
        <v>807</v>
      </c>
    </row>
    <row r="681" spans="1:3" x14ac:dyDescent="0.2">
      <c r="A681" s="1">
        <v>680</v>
      </c>
      <c r="B681" s="1" t="s">
        <v>808</v>
      </c>
      <c r="C681" s="1" t="s">
        <v>808</v>
      </c>
    </row>
    <row r="682" spans="1:3" x14ac:dyDescent="0.2">
      <c r="A682" s="1">
        <v>681</v>
      </c>
      <c r="B682" s="1" t="s">
        <v>809</v>
      </c>
      <c r="C682" s="1" t="s">
        <v>810</v>
      </c>
    </row>
    <row r="683" spans="1:3" x14ac:dyDescent="0.2">
      <c r="A683" s="1">
        <v>682</v>
      </c>
      <c r="B683" s="1" t="s">
        <v>811</v>
      </c>
      <c r="C683" s="1" t="s">
        <v>812</v>
      </c>
    </row>
    <row r="684" spans="1:3" x14ac:dyDescent="0.2">
      <c r="A684" s="1">
        <v>683</v>
      </c>
      <c r="B684" s="1" t="s">
        <v>813</v>
      </c>
      <c r="C684" s="1" t="s">
        <v>813</v>
      </c>
    </row>
    <row r="685" spans="1:3" x14ac:dyDescent="0.2">
      <c r="A685" s="1">
        <v>684</v>
      </c>
      <c r="B685" s="1" t="s">
        <v>814</v>
      </c>
      <c r="C685" s="1" t="s">
        <v>814</v>
      </c>
    </row>
    <row r="686" spans="1:3" x14ac:dyDescent="0.2">
      <c r="A686" s="1">
        <v>685</v>
      </c>
      <c r="B686" s="1" t="s">
        <v>815</v>
      </c>
      <c r="C686" s="1" t="s">
        <v>815</v>
      </c>
    </row>
    <row r="687" spans="1:3" x14ac:dyDescent="0.2">
      <c r="A687" s="1">
        <v>686</v>
      </c>
      <c r="B687" s="1" t="s">
        <v>816</v>
      </c>
      <c r="C687" s="1" t="s">
        <v>816</v>
      </c>
    </row>
    <row r="688" spans="1:3" x14ac:dyDescent="0.2">
      <c r="A688" s="1">
        <v>687</v>
      </c>
      <c r="B688" s="1" t="s">
        <v>817</v>
      </c>
      <c r="C688" s="1" t="s">
        <v>817</v>
      </c>
    </row>
    <row r="689" spans="1:3" x14ac:dyDescent="0.2">
      <c r="A689" s="1">
        <v>688</v>
      </c>
      <c r="B689" s="1" t="s">
        <v>818</v>
      </c>
      <c r="C689" s="1" t="s">
        <v>818</v>
      </c>
    </row>
    <row r="690" spans="1:3" x14ac:dyDescent="0.2">
      <c r="A690" s="1">
        <v>689</v>
      </c>
      <c r="B690" s="1" t="s">
        <v>819</v>
      </c>
      <c r="C690" s="1" t="s">
        <v>819</v>
      </c>
    </row>
    <row r="691" spans="1:3" x14ac:dyDescent="0.2">
      <c r="A691" s="1">
        <v>690</v>
      </c>
      <c r="B691" s="1" t="s">
        <v>820</v>
      </c>
      <c r="C691" s="1" t="s">
        <v>820</v>
      </c>
    </row>
    <row r="692" spans="1:3" x14ac:dyDescent="0.2">
      <c r="A692" s="1">
        <v>691</v>
      </c>
      <c r="B692" s="1" t="s">
        <v>821</v>
      </c>
      <c r="C692" s="1" t="s">
        <v>822</v>
      </c>
    </row>
    <row r="693" spans="1:3" x14ac:dyDescent="0.2">
      <c r="A693" s="1">
        <v>692</v>
      </c>
      <c r="B693" s="1" t="s">
        <v>823</v>
      </c>
      <c r="C693" s="1" t="s">
        <v>824</v>
      </c>
    </row>
    <row r="694" spans="1:3" x14ac:dyDescent="0.2">
      <c r="A694" s="1">
        <v>693</v>
      </c>
      <c r="B694" s="1" t="s">
        <v>825</v>
      </c>
      <c r="C694" s="1" t="s">
        <v>825</v>
      </c>
    </row>
    <row r="695" spans="1:3" x14ac:dyDescent="0.2">
      <c r="A695" s="1">
        <v>694</v>
      </c>
      <c r="B695" s="1" t="s">
        <v>826</v>
      </c>
      <c r="C695" s="1" t="s">
        <v>826</v>
      </c>
    </row>
    <row r="696" spans="1:3" x14ac:dyDescent="0.2">
      <c r="A696" s="1">
        <v>695</v>
      </c>
      <c r="B696" s="1" t="s">
        <v>827</v>
      </c>
      <c r="C696" s="1" t="s">
        <v>827</v>
      </c>
    </row>
    <row r="697" spans="1:3" x14ac:dyDescent="0.2">
      <c r="A697" s="1">
        <v>696</v>
      </c>
      <c r="B697" s="1" t="s">
        <v>828</v>
      </c>
      <c r="C697" s="1" t="s">
        <v>828</v>
      </c>
    </row>
    <row r="698" spans="1:3" x14ac:dyDescent="0.2">
      <c r="A698" s="1">
        <v>697</v>
      </c>
      <c r="B698" s="1" t="s">
        <v>829</v>
      </c>
      <c r="C698" s="1" t="s">
        <v>829</v>
      </c>
    </row>
    <row r="699" spans="1:3" x14ac:dyDescent="0.2">
      <c r="A699" s="1">
        <v>698</v>
      </c>
      <c r="B699" s="1" t="s">
        <v>830</v>
      </c>
      <c r="C699" s="1" t="s">
        <v>830</v>
      </c>
    </row>
    <row r="700" spans="1:3" x14ac:dyDescent="0.2">
      <c r="A700" s="1">
        <v>699</v>
      </c>
      <c r="B700" s="1" t="s">
        <v>831</v>
      </c>
      <c r="C700" s="1" t="s">
        <v>831</v>
      </c>
    </row>
    <row r="701" spans="1:3" x14ac:dyDescent="0.2">
      <c r="A701" s="1">
        <v>700</v>
      </c>
      <c r="B701" s="1" t="s">
        <v>832</v>
      </c>
      <c r="C701" s="1" t="s">
        <v>832</v>
      </c>
    </row>
    <row r="702" spans="1:3" x14ac:dyDescent="0.2">
      <c r="A702" s="1">
        <v>701</v>
      </c>
      <c r="B702" s="1" t="s">
        <v>833</v>
      </c>
      <c r="C702" s="1" t="s">
        <v>834</v>
      </c>
    </row>
    <row r="703" spans="1:3" x14ac:dyDescent="0.2">
      <c r="A703" s="1">
        <v>702</v>
      </c>
      <c r="B703" s="1" t="s">
        <v>835</v>
      </c>
      <c r="C703" s="1" t="s">
        <v>836</v>
      </c>
    </row>
    <row r="704" spans="1:3" x14ac:dyDescent="0.2">
      <c r="A704" s="1">
        <v>703</v>
      </c>
      <c r="B704" s="1" t="s">
        <v>837</v>
      </c>
      <c r="C704" s="1" t="s">
        <v>837</v>
      </c>
    </row>
    <row r="705" spans="1:3" x14ac:dyDescent="0.2">
      <c r="A705" s="1">
        <v>704</v>
      </c>
      <c r="B705" s="1" t="s">
        <v>838</v>
      </c>
      <c r="C705" s="1" t="s">
        <v>838</v>
      </c>
    </row>
    <row r="706" spans="1:3" x14ac:dyDescent="0.2">
      <c r="A706" s="1">
        <v>705</v>
      </c>
      <c r="B706" s="1" t="s">
        <v>839</v>
      </c>
      <c r="C706" s="1" t="s">
        <v>839</v>
      </c>
    </row>
    <row r="707" spans="1:3" x14ac:dyDescent="0.2">
      <c r="A707" s="1">
        <v>706</v>
      </c>
      <c r="B707" s="1" t="s">
        <v>840</v>
      </c>
      <c r="C707" s="1" t="s">
        <v>840</v>
      </c>
    </row>
    <row r="708" spans="1:3" x14ac:dyDescent="0.2">
      <c r="A708" s="1">
        <v>707</v>
      </c>
      <c r="B708" s="1" t="s">
        <v>841</v>
      </c>
      <c r="C708" s="1" t="s">
        <v>841</v>
      </c>
    </row>
    <row r="709" spans="1:3" x14ac:dyDescent="0.2">
      <c r="A709" s="1">
        <v>708</v>
      </c>
      <c r="B709" s="1" t="s">
        <v>842</v>
      </c>
      <c r="C709" s="1" t="s">
        <v>842</v>
      </c>
    </row>
    <row r="710" spans="1:3" x14ac:dyDescent="0.2">
      <c r="A710" s="1">
        <v>709</v>
      </c>
      <c r="B710" s="1" t="s">
        <v>843</v>
      </c>
      <c r="C710" s="1" t="s">
        <v>843</v>
      </c>
    </row>
    <row r="711" spans="1:3" x14ac:dyDescent="0.2">
      <c r="A711" s="1">
        <v>710</v>
      </c>
      <c r="B711" s="1" t="s">
        <v>844</v>
      </c>
      <c r="C711" s="1" t="s">
        <v>844</v>
      </c>
    </row>
    <row r="712" spans="1:3" x14ac:dyDescent="0.2">
      <c r="A712" s="1">
        <v>711</v>
      </c>
      <c r="B712" s="1" t="s">
        <v>845</v>
      </c>
      <c r="C712" s="1" t="s">
        <v>845</v>
      </c>
    </row>
    <row r="713" spans="1:3" x14ac:dyDescent="0.2">
      <c r="A713" s="1">
        <v>712</v>
      </c>
      <c r="B713" s="1" t="s">
        <v>846</v>
      </c>
      <c r="C713" s="1" t="s">
        <v>847</v>
      </c>
    </row>
    <row r="714" spans="1:3" x14ac:dyDescent="0.2">
      <c r="A714" s="1">
        <v>713</v>
      </c>
      <c r="B714" s="1" t="s">
        <v>848</v>
      </c>
      <c r="C714" s="1" t="s">
        <v>848</v>
      </c>
    </row>
    <row r="715" spans="1:3" x14ac:dyDescent="0.2">
      <c r="A715" s="1">
        <v>714</v>
      </c>
      <c r="B715" s="1" t="s">
        <v>849</v>
      </c>
      <c r="C715" s="1" t="s">
        <v>849</v>
      </c>
    </row>
    <row r="716" spans="1:3" x14ac:dyDescent="0.2">
      <c r="A716" s="1">
        <v>715</v>
      </c>
      <c r="B716" s="1" t="s">
        <v>850</v>
      </c>
      <c r="C716" s="1" t="s">
        <v>850</v>
      </c>
    </row>
    <row r="717" spans="1:3" x14ac:dyDescent="0.2">
      <c r="A717" s="1">
        <v>716</v>
      </c>
      <c r="B717" s="1" t="s">
        <v>851</v>
      </c>
      <c r="C717" s="1" t="s">
        <v>851</v>
      </c>
    </row>
    <row r="718" spans="1:3" x14ac:dyDescent="0.2">
      <c r="A718" s="1">
        <v>717</v>
      </c>
      <c r="B718" s="1" t="s">
        <v>852</v>
      </c>
      <c r="C718" s="1" t="s">
        <v>852</v>
      </c>
    </row>
    <row r="719" spans="1:3" x14ac:dyDescent="0.2">
      <c r="A719" s="1">
        <v>718</v>
      </c>
      <c r="B719" s="1" t="s">
        <v>853</v>
      </c>
      <c r="C719" s="1" t="s">
        <v>853</v>
      </c>
    </row>
    <row r="720" spans="1:3" x14ac:dyDescent="0.2">
      <c r="A720" s="1">
        <v>719</v>
      </c>
      <c r="B720" s="1" t="s">
        <v>854</v>
      </c>
      <c r="C720" s="1" t="s">
        <v>854</v>
      </c>
    </row>
    <row r="721" spans="1:3" x14ac:dyDescent="0.2">
      <c r="A721" s="1">
        <v>720</v>
      </c>
      <c r="B721" s="1" t="s">
        <v>855</v>
      </c>
      <c r="C721" s="1" t="s">
        <v>855</v>
      </c>
    </row>
    <row r="722" spans="1:3" x14ac:dyDescent="0.2">
      <c r="A722" s="1">
        <v>721</v>
      </c>
      <c r="B722" s="1" t="s">
        <v>856</v>
      </c>
      <c r="C722" s="1" t="s">
        <v>857</v>
      </c>
    </row>
    <row r="723" spans="1:3" x14ac:dyDescent="0.2">
      <c r="A723" s="1">
        <v>722</v>
      </c>
      <c r="B723" s="1" t="s">
        <v>858</v>
      </c>
      <c r="C723" s="1" t="s">
        <v>859</v>
      </c>
    </row>
    <row r="724" spans="1:3" x14ac:dyDescent="0.2">
      <c r="A724" s="1">
        <v>723</v>
      </c>
      <c r="B724" s="1" t="s">
        <v>860</v>
      </c>
      <c r="C724" s="1" t="s">
        <v>860</v>
      </c>
    </row>
    <row r="725" spans="1:3" x14ac:dyDescent="0.2">
      <c r="A725" s="1">
        <v>724</v>
      </c>
      <c r="B725" s="1" t="s">
        <v>861</v>
      </c>
      <c r="C725" s="1" t="s">
        <v>861</v>
      </c>
    </row>
    <row r="726" spans="1:3" x14ac:dyDescent="0.2">
      <c r="A726" s="1">
        <v>725</v>
      </c>
      <c r="B726" s="1" t="s">
        <v>862</v>
      </c>
      <c r="C726" s="1" t="s">
        <v>862</v>
      </c>
    </row>
    <row r="727" spans="1:3" x14ac:dyDescent="0.2">
      <c r="A727" s="1">
        <v>726</v>
      </c>
      <c r="B727" s="1" t="s">
        <v>863</v>
      </c>
      <c r="C727" s="1" t="s">
        <v>863</v>
      </c>
    </row>
    <row r="728" spans="1:3" x14ac:dyDescent="0.2">
      <c r="A728" s="1">
        <v>727</v>
      </c>
      <c r="B728" s="1" t="s">
        <v>864</v>
      </c>
      <c r="C728" s="1" t="s">
        <v>864</v>
      </c>
    </row>
    <row r="729" spans="1:3" x14ac:dyDescent="0.2">
      <c r="A729" s="1">
        <v>728</v>
      </c>
      <c r="B729" s="1" t="s">
        <v>865</v>
      </c>
      <c r="C729" s="1" t="s">
        <v>865</v>
      </c>
    </row>
    <row r="730" spans="1:3" x14ac:dyDescent="0.2">
      <c r="A730" s="1">
        <v>729</v>
      </c>
      <c r="B730" s="1" t="s">
        <v>866</v>
      </c>
      <c r="C730" s="1" t="s">
        <v>866</v>
      </c>
    </row>
    <row r="731" spans="1:3" x14ac:dyDescent="0.2">
      <c r="A731" s="1">
        <v>730</v>
      </c>
      <c r="B731" s="1" t="s">
        <v>867</v>
      </c>
      <c r="C731" s="1" t="s">
        <v>867</v>
      </c>
    </row>
    <row r="732" spans="1:3" x14ac:dyDescent="0.2">
      <c r="A732" s="1">
        <v>731</v>
      </c>
      <c r="B732" s="1" t="s">
        <v>868</v>
      </c>
      <c r="C732" s="1" t="s">
        <v>869</v>
      </c>
    </row>
    <row r="733" spans="1:3" x14ac:dyDescent="0.2">
      <c r="A733" s="1">
        <v>732</v>
      </c>
      <c r="B733" s="1" t="s">
        <v>870</v>
      </c>
      <c r="C733" s="1" t="s">
        <v>871</v>
      </c>
    </row>
    <row r="734" spans="1:3" x14ac:dyDescent="0.2">
      <c r="A734" s="1">
        <v>733</v>
      </c>
      <c r="B734" s="1" t="s">
        <v>872</v>
      </c>
      <c r="C734" s="1" t="s">
        <v>872</v>
      </c>
    </row>
    <row r="735" spans="1:3" x14ac:dyDescent="0.2">
      <c r="A735" s="1">
        <v>734</v>
      </c>
      <c r="B735" s="1" t="s">
        <v>873</v>
      </c>
      <c r="C735" s="1" t="s">
        <v>873</v>
      </c>
    </row>
    <row r="736" spans="1:3" x14ac:dyDescent="0.2">
      <c r="A736" s="1">
        <v>735</v>
      </c>
      <c r="B736" s="1" t="s">
        <v>874</v>
      </c>
      <c r="C736" s="1" t="s">
        <v>874</v>
      </c>
    </row>
    <row r="737" spans="1:3" x14ac:dyDescent="0.2">
      <c r="A737" s="1">
        <v>736</v>
      </c>
      <c r="B737" s="1" t="s">
        <v>875</v>
      </c>
      <c r="C737" s="1" t="s">
        <v>875</v>
      </c>
    </row>
    <row r="738" spans="1:3" x14ac:dyDescent="0.2">
      <c r="A738" s="1">
        <v>737</v>
      </c>
      <c r="B738" s="1" t="s">
        <v>876</v>
      </c>
      <c r="C738" s="1" t="s">
        <v>876</v>
      </c>
    </row>
    <row r="739" spans="1:3" x14ac:dyDescent="0.2">
      <c r="A739" s="1">
        <v>738</v>
      </c>
      <c r="B739" s="1" t="s">
        <v>877</v>
      </c>
      <c r="C739" s="1" t="s">
        <v>877</v>
      </c>
    </row>
    <row r="740" spans="1:3" x14ac:dyDescent="0.2">
      <c r="A740" s="1">
        <v>739</v>
      </c>
      <c r="B740" s="1" t="s">
        <v>878</v>
      </c>
      <c r="C740" s="1" t="s">
        <v>878</v>
      </c>
    </row>
    <row r="741" spans="1:3" x14ac:dyDescent="0.2">
      <c r="A741" s="1">
        <v>740</v>
      </c>
      <c r="B741" s="1" t="s">
        <v>879</v>
      </c>
      <c r="C741" s="1" t="s">
        <v>879</v>
      </c>
    </row>
    <row r="742" spans="1:3" x14ac:dyDescent="0.2">
      <c r="A742" s="1">
        <v>741</v>
      </c>
      <c r="B742" s="1" t="s">
        <v>880</v>
      </c>
      <c r="C742" s="1" t="s">
        <v>881</v>
      </c>
    </row>
    <row r="743" spans="1:3" x14ac:dyDescent="0.2">
      <c r="A743" s="1">
        <v>742</v>
      </c>
      <c r="B743" s="1" t="s">
        <v>882</v>
      </c>
      <c r="C743" s="1" t="s">
        <v>883</v>
      </c>
    </row>
    <row r="744" spans="1:3" x14ac:dyDescent="0.2">
      <c r="A744" s="1">
        <v>743</v>
      </c>
      <c r="B744" s="1" t="s">
        <v>884</v>
      </c>
      <c r="C744" s="1" t="s">
        <v>884</v>
      </c>
    </row>
    <row r="745" spans="1:3" x14ac:dyDescent="0.2">
      <c r="A745" s="1">
        <v>744</v>
      </c>
      <c r="B745" s="1" t="s">
        <v>885</v>
      </c>
      <c r="C745" s="1" t="s">
        <v>885</v>
      </c>
    </row>
    <row r="746" spans="1:3" x14ac:dyDescent="0.2">
      <c r="A746" s="1">
        <v>745</v>
      </c>
      <c r="B746" s="1" t="s">
        <v>886</v>
      </c>
      <c r="C746" s="1" t="s">
        <v>886</v>
      </c>
    </row>
    <row r="747" spans="1:3" x14ac:dyDescent="0.2">
      <c r="A747" s="1">
        <v>746</v>
      </c>
      <c r="B747" s="1" t="s">
        <v>887</v>
      </c>
      <c r="C747" s="1" t="s">
        <v>887</v>
      </c>
    </row>
    <row r="748" spans="1:3" x14ac:dyDescent="0.2">
      <c r="A748" s="1">
        <v>747</v>
      </c>
      <c r="B748" s="1" t="s">
        <v>888</v>
      </c>
      <c r="C748" s="1" t="s">
        <v>888</v>
      </c>
    </row>
    <row r="749" spans="1:3" x14ac:dyDescent="0.2">
      <c r="A749" s="1">
        <v>748</v>
      </c>
      <c r="B749" s="1" t="s">
        <v>889</v>
      </c>
      <c r="C749" s="1" t="s">
        <v>889</v>
      </c>
    </row>
    <row r="750" spans="1:3" x14ac:dyDescent="0.2">
      <c r="A750" s="1">
        <v>749</v>
      </c>
      <c r="B750" s="1" t="s">
        <v>890</v>
      </c>
      <c r="C750" s="1" t="s">
        <v>890</v>
      </c>
    </row>
    <row r="751" spans="1:3" x14ac:dyDescent="0.2">
      <c r="A751" s="1">
        <v>750</v>
      </c>
      <c r="B751" s="1" t="s">
        <v>891</v>
      </c>
      <c r="C751" s="1" t="s">
        <v>891</v>
      </c>
    </row>
    <row r="752" spans="1:3" x14ac:dyDescent="0.2">
      <c r="A752" s="1">
        <v>751</v>
      </c>
      <c r="B752" s="1" t="s">
        <v>892</v>
      </c>
      <c r="C752" s="1" t="s">
        <v>893</v>
      </c>
    </row>
    <row r="753" spans="1:3" x14ac:dyDescent="0.2">
      <c r="A753" s="1">
        <v>752</v>
      </c>
      <c r="B753" s="1" t="s">
        <v>894</v>
      </c>
      <c r="C753" s="1" t="s">
        <v>895</v>
      </c>
    </row>
    <row r="754" spans="1:3" x14ac:dyDescent="0.2">
      <c r="A754" s="1">
        <v>753</v>
      </c>
      <c r="B754" s="1" t="s">
        <v>896</v>
      </c>
      <c r="C754" s="1" t="s">
        <v>896</v>
      </c>
    </row>
    <row r="755" spans="1:3" x14ac:dyDescent="0.2">
      <c r="A755" s="1">
        <v>754</v>
      </c>
      <c r="B755" s="1" t="s">
        <v>897</v>
      </c>
      <c r="C755" s="1" t="s">
        <v>897</v>
      </c>
    </row>
    <row r="756" spans="1:3" x14ac:dyDescent="0.2">
      <c r="A756" s="1">
        <v>755</v>
      </c>
      <c r="B756" s="1" t="s">
        <v>898</v>
      </c>
      <c r="C756" s="1" t="s">
        <v>898</v>
      </c>
    </row>
    <row r="757" spans="1:3" x14ac:dyDescent="0.2">
      <c r="A757" s="1">
        <v>756</v>
      </c>
      <c r="B757" s="1" t="s">
        <v>899</v>
      </c>
      <c r="C757" s="1" t="s">
        <v>899</v>
      </c>
    </row>
    <row r="758" spans="1:3" x14ac:dyDescent="0.2">
      <c r="A758" s="1">
        <v>757</v>
      </c>
      <c r="B758" s="1" t="s">
        <v>900</v>
      </c>
      <c r="C758" s="1" t="s">
        <v>900</v>
      </c>
    </row>
    <row r="759" spans="1:3" x14ac:dyDescent="0.2">
      <c r="A759" s="1">
        <v>758</v>
      </c>
      <c r="B759" s="1" t="s">
        <v>901</v>
      </c>
      <c r="C759" s="1" t="s">
        <v>901</v>
      </c>
    </row>
    <row r="760" spans="1:3" x14ac:dyDescent="0.2">
      <c r="A760" s="1">
        <v>759</v>
      </c>
      <c r="B760" s="1" t="s">
        <v>902</v>
      </c>
      <c r="C760" s="1" t="s">
        <v>902</v>
      </c>
    </row>
    <row r="761" spans="1:3" x14ac:dyDescent="0.2">
      <c r="A761" s="1">
        <v>760</v>
      </c>
      <c r="B761" s="1" t="s">
        <v>903</v>
      </c>
      <c r="C761" s="1" t="s">
        <v>903</v>
      </c>
    </row>
    <row r="762" spans="1:3" x14ac:dyDescent="0.2">
      <c r="A762" s="1">
        <v>761</v>
      </c>
      <c r="B762" s="1" t="s">
        <v>904</v>
      </c>
      <c r="C762" s="1" t="s">
        <v>905</v>
      </c>
    </row>
    <row r="763" spans="1:3" x14ac:dyDescent="0.2">
      <c r="A763" s="1">
        <v>762</v>
      </c>
      <c r="B763" s="1" t="s">
        <v>906</v>
      </c>
      <c r="C763" s="1" t="s">
        <v>907</v>
      </c>
    </row>
    <row r="764" spans="1:3" x14ac:dyDescent="0.2">
      <c r="A764" s="1">
        <v>763</v>
      </c>
      <c r="B764" s="1" t="s">
        <v>908</v>
      </c>
      <c r="C764" s="1" t="s">
        <v>908</v>
      </c>
    </row>
    <row r="765" spans="1:3" x14ac:dyDescent="0.2">
      <c r="A765" s="1">
        <v>764</v>
      </c>
      <c r="B765" s="1" t="s">
        <v>909</v>
      </c>
      <c r="C765" s="1" t="s">
        <v>909</v>
      </c>
    </row>
    <row r="766" spans="1:3" x14ac:dyDescent="0.2">
      <c r="A766" s="1">
        <v>765</v>
      </c>
      <c r="B766" s="1" t="s">
        <v>910</v>
      </c>
      <c r="C766" s="1" t="s">
        <v>910</v>
      </c>
    </row>
    <row r="767" spans="1:3" x14ac:dyDescent="0.2">
      <c r="A767" s="1">
        <v>766</v>
      </c>
      <c r="B767" s="1" t="s">
        <v>911</v>
      </c>
      <c r="C767" s="1" t="s">
        <v>911</v>
      </c>
    </row>
    <row r="768" spans="1:3" x14ac:dyDescent="0.2">
      <c r="A768" s="1">
        <v>767</v>
      </c>
      <c r="B768" s="1" t="s">
        <v>912</v>
      </c>
      <c r="C768" s="1" t="s">
        <v>912</v>
      </c>
    </row>
    <row r="769" spans="1:3" x14ac:dyDescent="0.2">
      <c r="A769" s="1">
        <v>768</v>
      </c>
      <c r="B769" s="1" t="s">
        <v>913</v>
      </c>
      <c r="C769" s="1" t="s">
        <v>913</v>
      </c>
    </row>
    <row r="770" spans="1:3" x14ac:dyDescent="0.2">
      <c r="A770" s="1">
        <v>769</v>
      </c>
      <c r="B770" s="1" t="s">
        <v>914</v>
      </c>
      <c r="C770" s="1" t="s">
        <v>914</v>
      </c>
    </row>
    <row r="771" spans="1:3" x14ac:dyDescent="0.2">
      <c r="A771" s="1">
        <v>770</v>
      </c>
      <c r="B771" s="1" t="s">
        <v>915</v>
      </c>
      <c r="C771" s="1" t="s">
        <v>915</v>
      </c>
    </row>
    <row r="772" spans="1:3" x14ac:dyDescent="0.2">
      <c r="A772" s="1">
        <v>771</v>
      </c>
      <c r="B772" s="1" t="s">
        <v>916</v>
      </c>
      <c r="C772" s="1" t="s">
        <v>917</v>
      </c>
    </row>
    <row r="773" spans="1:3" x14ac:dyDescent="0.2">
      <c r="A773" s="1">
        <v>772</v>
      </c>
      <c r="B773" s="1" t="s">
        <v>918</v>
      </c>
      <c r="C773" s="1" t="s">
        <v>919</v>
      </c>
    </row>
    <row r="774" spans="1:3" x14ac:dyDescent="0.2">
      <c r="A774" s="1">
        <v>773</v>
      </c>
      <c r="B774" s="1" t="s">
        <v>920</v>
      </c>
      <c r="C774" s="1" t="s">
        <v>920</v>
      </c>
    </row>
    <row r="775" spans="1:3" x14ac:dyDescent="0.2">
      <c r="A775" s="1">
        <v>774</v>
      </c>
      <c r="B775" s="1" t="s">
        <v>921</v>
      </c>
      <c r="C775" s="1" t="s">
        <v>921</v>
      </c>
    </row>
    <row r="776" spans="1:3" x14ac:dyDescent="0.2">
      <c r="A776" s="1">
        <v>775</v>
      </c>
      <c r="B776" s="1" t="s">
        <v>922</v>
      </c>
      <c r="C776" s="1" t="s">
        <v>922</v>
      </c>
    </row>
    <row r="777" spans="1:3" x14ac:dyDescent="0.2">
      <c r="A777" s="1">
        <v>776</v>
      </c>
      <c r="B777" s="1" t="s">
        <v>923</v>
      </c>
      <c r="C777" s="1" t="s">
        <v>923</v>
      </c>
    </row>
    <row r="778" spans="1:3" x14ac:dyDescent="0.2">
      <c r="A778" s="1">
        <v>777</v>
      </c>
      <c r="B778" s="1" t="s">
        <v>924</v>
      </c>
      <c r="C778" s="1" t="s">
        <v>924</v>
      </c>
    </row>
    <row r="779" spans="1:3" x14ac:dyDescent="0.2">
      <c r="A779" s="1">
        <v>778</v>
      </c>
      <c r="B779" s="1" t="s">
        <v>925</v>
      </c>
      <c r="C779" s="1" t="s">
        <v>925</v>
      </c>
    </row>
    <row r="780" spans="1:3" x14ac:dyDescent="0.2">
      <c r="A780" s="1">
        <v>779</v>
      </c>
      <c r="B780" s="1" t="s">
        <v>926</v>
      </c>
      <c r="C780" s="1" t="s">
        <v>926</v>
      </c>
    </row>
    <row r="781" spans="1:3" x14ac:dyDescent="0.2">
      <c r="A781" s="1">
        <v>780</v>
      </c>
      <c r="B781" s="1" t="s">
        <v>927</v>
      </c>
      <c r="C781" s="1" t="s">
        <v>927</v>
      </c>
    </row>
    <row r="782" spans="1:3" x14ac:dyDescent="0.2">
      <c r="A782" s="1">
        <v>781</v>
      </c>
      <c r="B782" s="1" t="s">
        <v>928</v>
      </c>
      <c r="C782" s="1" t="s">
        <v>929</v>
      </c>
    </row>
    <row r="783" spans="1:3" x14ac:dyDescent="0.2">
      <c r="A783" s="1">
        <v>782</v>
      </c>
      <c r="B783" s="1" t="s">
        <v>930</v>
      </c>
      <c r="C783" s="1" t="s">
        <v>931</v>
      </c>
    </row>
    <row r="784" spans="1:3" x14ac:dyDescent="0.2">
      <c r="A784" s="1">
        <v>783</v>
      </c>
      <c r="B784" s="1" t="s">
        <v>932</v>
      </c>
      <c r="C784" s="1" t="s">
        <v>932</v>
      </c>
    </row>
    <row r="785" spans="1:3" x14ac:dyDescent="0.2">
      <c r="A785" s="1">
        <v>784</v>
      </c>
      <c r="B785" s="1" t="s">
        <v>933</v>
      </c>
      <c r="C785" s="1" t="s">
        <v>933</v>
      </c>
    </row>
    <row r="786" spans="1:3" x14ac:dyDescent="0.2">
      <c r="A786" s="1">
        <v>785</v>
      </c>
      <c r="B786" s="1" t="s">
        <v>934</v>
      </c>
      <c r="C786" s="1" t="s">
        <v>934</v>
      </c>
    </row>
    <row r="787" spans="1:3" x14ac:dyDescent="0.2">
      <c r="A787" s="1">
        <v>786</v>
      </c>
      <c r="B787" s="1" t="s">
        <v>935</v>
      </c>
      <c r="C787" s="1" t="s">
        <v>935</v>
      </c>
    </row>
    <row r="788" spans="1:3" x14ac:dyDescent="0.2">
      <c r="A788" s="1">
        <v>787</v>
      </c>
      <c r="B788" s="1" t="s">
        <v>936</v>
      </c>
      <c r="C788" s="1" t="s">
        <v>936</v>
      </c>
    </row>
    <row r="789" spans="1:3" x14ac:dyDescent="0.2">
      <c r="A789" s="1">
        <v>788</v>
      </c>
      <c r="B789" s="1" t="s">
        <v>937</v>
      </c>
      <c r="C789" s="1" t="s">
        <v>937</v>
      </c>
    </row>
    <row r="790" spans="1:3" x14ac:dyDescent="0.2">
      <c r="A790" s="1">
        <v>789</v>
      </c>
      <c r="B790" s="1" t="s">
        <v>938</v>
      </c>
      <c r="C790" s="1" t="s">
        <v>938</v>
      </c>
    </row>
    <row r="791" spans="1:3" x14ac:dyDescent="0.2">
      <c r="A791" s="1">
        <v>790</v>
      </c>
      <c r="B791" s="1" t="s">
        <v>939</v>
      </c>
      <c r="C791" s="1" t="s">
        <v>939</v>
      </c>
    </row>
    <row r="792" spans="1:3" x14ac:dyDescent="0.2">
      <c r="A792" s="1">
        <v>791</v>
      </c>
      <c r="B792" s="1" t="s">
        <v>940</v>
      </c>
      <c r="C792" s="1" t="s">
        <v>941</v>
      </c>
    </row>
    <row r="793" spans="1:3" x14ac:dyDescent="0.2">
      <c r="A793" s="1">
        <v>792</v>
      </c>
      <c r="B793" s="1" t="s">
        <v>942</v>
      </c>
      <c r="C793" s="1" t="s">
        <v>943</v>
      </c>
    </row>
    <row r="794" spans="1:3" x14ac:dyDescent="0.2">
      <c r="A794" s="1">
        <v>793</v>
      </c>
      <c r="B794" s="1" t="s">
        <v>944</v>
      </c>
      <c r="C794" s="1" t="s">
        <v>944</v>
      </c>
    </row>
    <row r="795" spans="1:3" x14ac:dyDescent="0.2">
      <c r="A795" s="1">
        <v>794</v>
      </c>
      <c r="B795" s="1" t="s">
        <v>945</v>
      </c>
      <c r="C795" s="1" t="s">
        <v>945</v>
      </c>
    </row>
    <row r="796" spans="1:3" x14ac:dyDescent="0.2">
      <c r="A796" s="1">
        <v>795</v>
      </c>
      <c r="B796" s="1" t="s">
        <v>946</v>
      </c>
      <c r="C796" s="1" t="s">
        <v>946</v>
      </c>
    </row>
    <row r="797" spans="1:3" x14ac:dyDescent="0.2">
      <c r="A797" s="1">
        <v>796</v>
      </c>
      <c r="B797" s="1" t="s">
        <v>947</v>
      </c>
      <c r="C797" s="1" t="s">
        <v>947</v>
      </c>
    </row>
    <row r="798" spans="1:3" x14ac:dyDescent="0.2">
      <c r="A798" s="1">
        <v>797</v>
      </c>
      <c r="B798" s="1" t="s">
        <v>948</v>
      </c>
      <c r="C798" s="1" t="s">
        <v>948</v>
      </c>
    </row>
    <row r="799" spans="1:3" x14ac:dyDescent="0.2">
      <c r="A799" s="1">
        <v>798</v>
      </c>
      <c r="B799" s="1" t="s">
        <v>949</v>
      </c>
      <c r="C799" s="1" t="s">
        <v>949</v>
      </c>
    </row>
    <row r="800" spans="1:3" x14ac:dyDescent="0.2">
      <c r="A800" s="1">
        <v>799</v>
      </c>
      <c r="B800" s="1" t="s">
        <v>950</v>
      </c>
      <c r="C800" s="1" t="s">
        <v>950</v>
      </c>
    </row>
    <row r="801" spans="1:3" x14ac:dyDescent="0.2">
      <c r="A801" s="1">
        <v>800</v>
      </c>
      <c r="B801" s="1" t="s">
        <v>951</v>
      </c>
      <c r="C801" s="1" t="s">
        <v>951</v>
      </c>
    </row>
    <row r="802" spans="1:3" x14ac:dyDescent="0.2">
      <c r="A802" s="1">
        <v>801</v>
      </c>
      <c r="B802" s="1" t="s">
        <v>952</v>
      </c>
      <c r="C802" s="1" t="s">
        <v>953</v>
      </c>
    </row>
    <row r="803" spans="1:3" x14ac:dyDescent="0.2">
      <c r="A803" s="1">
        <v>802</v>
      </c>
      <c r="B803" s="1" t="s">
        <v>954</v>
      </c>
      <c r="C803" s="1" t="s">
        <v>955</v>
      </c>
    </row>
    <row r="804" spans="1:3" x14ac:dyDescent="0.2">
      <c r="A804" s="1">
        <v>803</v>
      </c>
      <c r="B804" s="1" t="s">
        <v>956</v>
      </c>
      <c r="C804" s="1" t="s">
        <v>956</v>
      </c>
    </row>
    <row r="805" spans="1:3" x14ac:dyDescent="0.2">
      <c r="A805" s="1">
        <v>804</v>
      </c>
      <c r="B805" s="1" t="s">
        <v>957</v>
      </c>
      <c r="C805" s="1" t="s">
        <v>957</v>
      </c>
    </row>
    <row r="806" spans="1:3" x14ac:dyDescent="0.2">
      <c r="A806" s="1">
        <v>805</v>
      </c>
      <c r="B806" s="1" t="s">
        <v>958</v>
      </c>
      <c r="C806" s="1" t="s">
        <v>958</v>
      </c>
    </row>
    <row r="807" spans="1:3" x14ac:dyDescent="0.2">
      <c r="A807" s="1">
        <v>806</v>
      </c>
      <c r="B807" s="1" t="s">
        <v>959</v>
      </c>
      <c r="C807" s="1" t="s">
        <v>959</v>
      </c>
    </row>
    <row r="808" spans="1:3" x14ac:dyDescent="0.2">
      <c r="A808" s="1">
        <v>807</v>
      </c>
      <c r="B808" s="1" t="s">
        <v>960</v>
      </c>
      <c r="C808" s="1" t="s">
        <v>960</v>
      </c>
    </row>
    <row r="809" spans="1:3" x14ac:dyDescent="0.2">
      <c r="A809" s="1">
        <v>808</v>
      </c>
      <c r="B809" s="1" t="s">
        <v>961</v>
      </c>
      <c r="C809" s="1" t="s">
        <v>961</v>
      </c>
    </row>
    <row r="810" spans="1:3" x14ac:dyDescent="0.2">
      <c r="A810" s="1">
        <v>809</v>
      </c>
      <c r="B810" s="1" t="s">
        <v>962</v>
      </c>
      <c r="C810" s="1" t="s">
        <v>962</v>
      </c>
    </row>
    <row r="811" spans="1:3" x14ac:dyDescent="0.2">
      <c r="A811" s="1">
        <v>810</v>
      </c>
      <c r="B811" s="1" t="s">
        <v>963</v>
      </c>
      <c r="C811" s="1" t="s">
        <v>963</v>
      </c>
    </row>
    <row r="812" spans="1:3" x14ac:dyDescent="0.2">
      <c r="A812" s="1">
        <v>811</v>
      </c>
      <c r="B812" s="1" t="s">
        <v>964</v>
      </c>
      <c r="C812" s="1" t="s">
        <v>964</v>
      </c>
    </row>
    <row r="813" spans="1:3" x14ac:dyDescent="0.2">
      <c r="A813" s="1">
        <v>812</v>
      </c>
      <c r="B813" s="1" t="s">
        <v>965</v>
      </c>
      <c r="C813" s="1" t="s">
        <v>966</v>
      </c>
    </row>
    <row r="814" spans="1:3" x14ac:dyDescent="0.2">
      <c r="A814" s="1">
        <v>813</v>
      </c>
      <c r="B814" s="1" t="s">
        <v>967</v>
      </c>
      <c r="C814" s="1" t="s">
        <v>967</v>
      </c>
    </row>
    <row r="815" spans="1:3" x14ac:dyDescent="0.2">
      <c r="A815" s="1">
        <v>814</v>
      </c>
      <c r="B815" s="1" t="s">
        <v>968</v>
      </c>
      <c r="C815" s="1" t="s">
        <v>968</v>
      </c>
    </row>
    <row r="816" spans="1:3" x14ac:dyDescent="0.2">
      <c r="A816" s="1">
        <v>815</v>
      </c>
      <c r="B816" s="1" t="s">
        <v>969</v>
      </c>
      <c r="C816" s="1" t="s">
        <v>969</v>
      </c>
    </row>
    <row r="817" spans="1:3" x14ac:dyDescent="0.2">
      <c r="A817" s="1">
        <v>816</v>
      </c>
      <c r="B817" s="1" t="s">
        <v>970</v>
      </c>
      <c r="C817" s="1" t="s">
        <v>970</v>
      </c>
    </row>
    <row r="818" spans="1:3" x14ac:dyDescent="0.2">
      <c r="A818" s="1">
        <v>817</v>
      </c>
      <c r="B818" s="1" t="s">
        <v>971</v>
      </c>
      <c r="C818" s="1" t="s">
        <v>971</v>
      </c>
    </row>
    <row r="819" spans="1:3" x14ac:dyDescent="0.2">
      <c r="A819" s="1">
        <v>818</v>
      </c>
      <c r="B819" s="1" t="s">
        <v>972</v>
      </c>
      <c r="C819" s="1" t="s">
        <v>972</v>
      </c>
    </row>
    <row r="820" spans="1:3" x14ac:dyDescent="0.2">
      <c r="A820" s="1">
        <v>819</v>
      </c>
      <c r="B820" s="1" t="s">
        <v>973</v>
      </c>
      <c r="C820" s="1" t="s">
        <v>973</v>
      </c>
    </row>
    <row r="821" spans="1:3" x14ac:dyDescent="0.2">
      <c r="A821" s="1">
        <v>820</v>
      </c>
      <c r="B821" s="1" t="s">
        <v>974</v>
      </c>
      <c r="C821" s="1" t="s">
        <v>974</v>
      </c>
    </row>
    <row r="822" spans="1:3" x14ac:dyDescent="0.2">
      <c r="A822" s="1">
        <v>821</v>
      </c>
      <c r="B822" s="1" t="s">
        <v>975</v>
      </c>
      <c r="C822" s="1" t="s">
        <v>976</v>
      </c>
    </row>
    <row r="823" spans="1:3" x14ac:dyDescent="0.2">
      <c r="A823" s="1">
        <v>822</v>
      </c>
      <c r="B823" s="1" t="s">
        <v>977</v>
      </c>
      <c r="C823" s="1" t="s">
        <v>978</v>
      </c>
    </row>
    <row r="824" spans="1:3" x14ac:dyDescent="0.2">
      <c r="A824" s="1">
        <v>823</v>
      </c>
      <c r="B824" s="1" t="s">
        <v>979</v>
      </c>
      <c r="C824" s="1" t="s">
        <v>979</v>
      </c>
    </row>
    <row r="825" spans="1:3" x14ac:dyDescent="0.2">
      <c r="A825" s="1">
        <v>824</v>
      </c>
      <c r="B825" s="1" t="s">
        <v>980</v>
      </c>
      <c r="C825" s="1" t="s">
        <v>980</v>
      </c>
    </row>
    <row r="826" spans="1:3" x14ac:dyDescent="0.2">
      <c r="A826" s="1">
        <v>825</v>
      </c>
      <c r="B826" s="1" t="s">
        <v>981</v>
      </c>
      <c r="C826" s="1" t="s">
        <v>981</v>
      </c>
    </row>
    <row r="827" spans="1:3" x14ac:dyDescent="0.2">
      <c r="A827" s="1">
        <v>826</v>
      </c>
      <c r="B827" s="1" t="s">
        <v>982</v>
      </c>
      <c r="C827" s="1" t="s">
        <v>982</v>
      </c>
    </row>
    <row r="828" spans="1:3" x14ac:dyDescent="0.2">
      <c r="A828" s="1">
        <v>827</v>
      </c>
      <c r="B828" s="1" t="s">
        <v>983</v>
      </c>
      <c r="C828" s="1" t="s">
        <v>983</v>
      </c>
    </row>
    <row r="829" spans="1:3" x14ac:dyDescent="0.2">
      <c r="A829" s="1">
        <v>828</v>
      </c>
      <c r="B829" s="1" t="s">
        <v>984</v>
      </c>
      <c r="C829" s="1" t="s">
        <v>984</v>
      </c>
    </row>
    <row r="830" spans="1:3" x14ac:dyDescent="0.2">
      <c r="A830" s="1">
        <v>829</v>
      </c>
      <c r="B830" s="1" t="s">
        <v>985</v>
      </c>
      <c r="C830" s="1" t="s">
        <v>985</v>
      </c>
    </row>
    <row r="831" spans="1:3" x14ac:dyDescent="0.2">
      <c r="A831" s="1">
        <v>830</v>
      </c>
      <c r="B831" s="1" t="s">
        <v>986</v>
      </c>
      <c r="C831" s="1" t="s">
        <v>986</v>
      </c>
    </row>
    <row r="832" spans="1:3" x14ac:dyDescent="0.2">
      <c r="A832" s="1">
        <v>831</v>
      </c>
      <c r="B832" s="1" t="s">
        <v>987</v>
      </c>
      <c r="C832" s="1" t="s">
        <v>988</v>
      </c>
    </row>
    <row r="833" spans="1:3" x14ac:dyDescent="0.2">
      <c r="A833" s="1">
        <v>832</v>
      </c>
      <c r="B833" s="1" t="s">
        <v>989</v>
      </c>
      <c r="C833" s="1" t="s">
        <v>990</v>
      </c>
    </row>
    <row r="834" spans="1:3" x14ac:dyDescent="0.2">
      <c r="A834" s="1">
        <v>833</v>
      </c>
      <c r="B834" s="1" t="s">
        <v>991</v>
      </c>
      <c r="C834" s="1" t="s">
        <v>991</v>
      </c>
    </row>
    <row r="835" spans="1:3" x14ac:dyDescent="0.2">
      <c r="A835" s="1">
        <v>834</v>
      </c>
      <c r="B835" s="1" t="s">
        <v>992</v>
      </c>
      <c r="C835" s="1" t="s">
        <v>992</v>
      </c>
    </row>
    <row r="836" spans="1:3" x14ac:dyDescent="0.2">
      <c r="A836" s="1">
        <v>835</v>
      </c>
      <c r="B836" s="1" t="s">
        <v>993</v>
      </c>
      <c r="C836" s="1" t="s">
        <v>993</v>
      </c>
    </row>
    <row r="837" spans="1:3" x14ac:dyDescent="0.2">
      <c r="A837" s="1">
        <v>836</v>
      </c>
      <c r="B837" s="1" t="s">
        <v>994</v>
      </c>
      <c r="C837" s="1" t="s">
        <v>994</v>
      </c>
    </row>
    <row r="838" spans="1:3" x14ac:dyDescent="0.2">
      <c r="A838" s="1">
        <v>837</v>
      </c>
      <c r="B838" s="1" t="s">
        <v>995</v>
      </c>
      <c r="C838" s="1" t="s">
        <v>995</v>
      </c>
    </row>
    <row r="839" spans="1:3" x14ac:dyDescent="0.2">
      <c r="A839" s="1">
        <v>838</v>
      </c>
      <c r="B839" s="1" t="s">
        <v>996</v>
      </c>
      <c r="C839" s="1" t="s">
        <v>996</v>
      </c>
    </row>
    <row r="840" spans="1:3" x14ac:dyDescent="0.2">
      <c r="A840" s="1">
        <v>839</v>
      </c>
      <c r="B840" s="1" t="s">
        <v>997</v>
      </c>
      <c r="C840" s="1" t="s">
        <v>997</v>
      </c>
    </row>
    <row r="841" spans="1:3" x14ac:dyDescent="0.2">
      <c r="A841" s="1">
        <v>840</v>
      </c>
      <c r="B841" s="1" t="s">
        <v>998</v>
      </c>
      <c r="C841" s="1" t="s">
        <v>998</v>
      </c>
    </row>
    <row r="842" spans="1:3" x14ac:dyDescent="0.2">
      <c r="A842" s="1">
        <v>841</v>
      </c>
      <c r="B842" s="1" t="s">
        <v>999</v>
      </c>
      <c r="C842" s="1" t="s">
        <v>1000</v>
      </c>
    </row>
    <row r="843" spans="1:3" x14ac:dyDescent="0.2">
      <c r="A843" s="1">
        <v>842</v>
      </c>
      <c r="B843" s="1" t="s">
        <v>1001</v>
      </c>
      <c r="C843" s="1" t="s">
        <v>1002</v>
      </c>
    </row>
    <row r="844" spans="1:3" x14ac:dyDescent="0.2">
      <c r="A844" s="1">
        <v>843</v>
      </c>
      <c r="B844" s="1" t="s">
        <v>1003</v>
      </c>
      <c r="C844" s="1" t="s">
        <v>1003</v>
      </c>
    </row>
    <row r="845" spans="1:3" x14ac:dyDescent="0.2">
      <c r="A845" s="1">
        <v>844</v>
      </c>
      <c r="B845" s="1" t="s">
        <v>1004</v>
      </c>
      <c r="C845" s="1" t="s">
        <v>1004</v>
      </c>
    </row>
    <row r="846" spans="1:3" x14ac:dyDescent="0.2">
      <c r="A846" s="1">
        <v>845</v>
      </c>
      <c r="B846" s="1" t="s">
        <v>1005</v>
      </c>
      <c r="C846" s="1" t="s">
        <v>1005</v>
      </c>
    </row>
    <row r="847" spans="1:3" x14ac:dyDescent="0.2">
      <c r="A847" s="1">
        <v>846</v>
      </c>
      <c r="B847" s="1" t="s">
        <v>1006</v>
      </c>
      <c r="C847" s="1" t="s">
        <v>1006</v>
      </c>
    </row>
    <row r="848" spans="1:3" x14ac:dyDescent="0.2">
      <c r="A848" s="1">
        <v>847</v>
      </c>
      <c r="B848" s="1" t="s">
        <v>1007</v>
      </c>
      <c r="C848" s="1" t="s">
        <v>1007</v>
      </c>
    </row>
    <row r="849" spans="1:3" x14ac:dyDescent="0.2">
      <c r="A849" s="1">
        <v>848</v>
      </c>
      <c r="B849" s="1" t="s">
        <v>1008</v>
      </c>
      <c r="C849" s="1" t="s">
        <v>1008</v>
      </c>
    </row>
    <row r="850" spans="1:3" x14ac:dyDescent="0.2">
      <c r="A850" s="1">
        <v>849</v>
      </c>
      <c r="B850" s="1" t="s">
        <v>1009</v>
      </c>
      <c r="C850" s="1" t="s">
        <v>1009</v>
      </c>
    </row>
    <row r="851" spans="1:3" x14ac:dyDescent="0.2">
      <c r="A851" s="1">
        <v>850</v>
      </c>
      <c r="B851" s="1" t="s">
        <v>1010</v>
      </c>
      <c r="C851" s="1" t="s">
        <v>1010</v>
      </c>
    </row>
    <row r="852" spans="1:3" x14ac:dyDescent="0.2">
      <c r="A852" s="1">
        <v>851</v>
      </c>
      <c r="B852" s="1" t="s">
        <v>1011</v>
      </c>
      <c r="C852" s="1" t="s">
        <v>1012</v>
      </c>
    </row>
    <row r="853" spans="1:3" x14ac:dyDescent="0.2">
      <c r="A853" s="1">
        <v>852</v>
      </c>
      <c r="B853" s="1" t="s">
        <v>1013</v>
      </c>
      <c r="C853" s="1" t="s">
        <v>1014</v>
      </c>
    </row>
    <row r="854" spans="1:3" x14ac:dyDescent="0.2">
      <c r="A854" s="1">
        <v>853</v>
      </c>
      <c r="B854" s="1" t="s">
        <v>1015</v>
      </c>
      <c r="C854" s="1" t="s">
        <v>1015</v>
      </c>
    </row>
    <row r="855" spans="1:3" x14ac:dyDescent="0.2">
      <c r="A855" s="1">
        <v>854</v>
      </c>
      <c r="B855" s="1" t="s">
        <v>1016</v>
      </c>
      <c r="C855" s="1" t="s">
        <v>1016</v>
      </c>
    </row>
    <row r="856" spans="1:3" x14ac:dyDescent="0.2">
      <c r="A856" s="1">
        <v>855</v>
      </c>
      <c r="B856" s="1" t="s">
        <v>1017</v>
      </c>
      <c r="C856" s="1" t="s">
        <v>1017</v>
      </c>
    </row>
    <row r="857" spans="1:3" x14ac:dyDescent="0.2">
      <c r="A857" s="1">
        <v>856</v>
      </c>
      <c r="B857" s="1" t="s">
        <v>1018</v>
      </c>
      <c r="C857" s="1" t="s">
        <v>1018</v>
      </c>
    </row>
    <row r="858" spans="1:3" x14ac:dyDescent="0.2">
      <c r="A858" s="1">
        <v>857</v>
      </c>
      <c r="B858" s="1" t="s">
        <v>1019</v>
      </c>
      <c r="C858" s="1" t="s">
        <v>1019</v>
      </c>
    </row>
    <row r="859" spans="1:3" x14ac:dyDescent="0.2">
      <c r="A859" s="1">
        <v>858</v>
      </c>
      <c r="B859" s="1" t="s">
        <v>1020</v>
      </c>
      <c r="C859" s="1" t="s">
        <v>1020</v>
      </c>
    </row>
    <row r="860" spans="1:3" x14ac:dyDescent="0.2">
      <c r="A860" s="1">
        <v>859</v>
      </c>
      <c r="B860" s="1" t="s">
        <v>1021</v>
      </c>
      <c r="C860" s="1" t="s">
        <v>1021</v>
      </c>
    </row>
    <row r="861" spans="1:3" x14ac:dyDescent="0.2">
      <c r="A861" s="1">
        <v>860</v>
      </c>
      <c r="B861" s="1" t="s">
        <v>1022</v>
      </c>
      <c r="C861" s="1" t="s">
        <v>1022</v>
      </c>
    </row>
    <row r="862" spans="1:3" x14ac:dyDescent="0.2">
      <c r="A862" s="1">
        <v>861</v>
      </c>
      <c r="B862" s="1" t="s">
        <v>1023</v>
      </c>
      <c r="C862" s="1" t="s">
        <v>1024</v>
      </c>
    </row>
    <row r="863" spans="1:3" x14ac:dyDescent="0.2">
      <c r="A863" s="1">
        <v>862</v>
      </c>
      <c r="B863" s="1" t="s">
        <v>1025</v>
      </c>
      <c r="C863" s="1" t="s">
        <v>1026</v>
      </c>
    </row>
    <row r="864" spans="1:3" x14ac:dyDescent="0.2">
      <c r="A864" s="1">
        <v>863</v>
      </c>
      <c r="B864" s="1" t="s">
        <v>1027</v>
      </c>
      <c r="C864" s="1" t="s">
        <v>1027</v>
      </c>
    </row>
    <row r="865" spans="1:3" x14ac:dyDescent="0.2">
      <c r="A865" s="1">
        <v>864</v>
      </c>
      <c r="B865" s="1" t="s">
        <v>1028</v>
      </c>
      <c r="C865" s="1" t="s">
        <v>1028</v>
      </c>
    </row>
    <row r="866" spans="1:3" x14ac:dyDescent="0.2">
      <c r="A866" s="1">
        <v>865</v>
      </c>
      <c r="B866" s="1" t="s">
        <v>1029</v>
      </c>
      <c r="C866" s="1" t="s">
        <v>1029</v>
      </c>
    </row>
    <row r="867" spans="1:3" x14ac:dyDescent="0.2">
      <c r="A867" s="1">
        <v>866</v>
      </c>
      <c r="B867" s="1" t="s">
        <v>1030</v>
      </c>
      <c r="C867" s="1" t="s">
        <v>1030</v>
      </c>
    </row>
    <row r="868" spans="1:3" x14ac:dyDescent="0.2">
      <c r="A868" s="1">
        <v>867</v>
      </c>
      <c r="B868" s="1" t="s">
        <v>1031</v>
      </c>
      <c r="C868" s="1" t="s">
        <v>1031</v>
      </c>
    </row>
    <row r="869" spans="1:3" x14ac:dyDescent="0.2">
      <c r="A869" s="1">
        <v>868</v>
      </c>
      <c r="B869" s="1" t="s">
        <v>1032</v>
      </c>
      <c r="C869" s="1" t="s">
        <v>1032</v>
      </c>
    </row>
    <row r="870" spans="1:3" x14ac:dyDescent="0.2">
      <c r="A870" s="1">
        <v>869</v>
      </c>
      <c r="B870" s="1" t="s">
        <v>1033</v>
      </c>
      <c r="C870" s="1" t="s">
        <v>1033</v>
      </c>
    </row>
    <row r="871" spans="1:3" x14ac:dyDescent="0.2">
      <c r="A871" s="1">
        <v>870</v>
      </c>
      <c r="B871" s="1" t="s">
        <v>1034</v>
      </c>
      <c r="C871" s="1" t="s">
        <v>1034</v>
      </c>
    </row>
    <row r="872" spans="1:3" x14ac:dyDescent="0.2">
      <c r="A872" s="1">
        <v>871</v>
      </c>
      <c r="B872" s="1" t="s">
        <v>1035</v>
      </c>
      <c r="C872" s="1" t="s">
        <v>1036</v>
      </c>
    </row>
    <row r="873" spans="1:3" x14ac:dyDescent="0.2">
      <c r="A873" s="1">
        <v>872</v>
      </c>
      <c r="B873" s="1" t="s">
        <v>1037</v>
      </c>
      <c r="C873" s="1" t="s">
        <v>1038</v>
      </c>
    </row>
    <row r="874" spans="1:3" x14ac:dyDescent="0.2">
      <c r="A874" s="1">
        <v>873</v>
      </c>
      <c r="B874" s="1" t="s">
        <v>1039</v>
      </c>
      <c r="C874" s="1" t="s">
        <v>1039</v>
      </c>
    </row>
    <row r="875" spans="1:3" x14ac:dyDescent="0.2">
      <c r="A875" s="1">
        <v>874</v>
      </c>
      <c r="B875" s="1" t="s">
        <v>1040</v>
      </c>
      <c r="C875" s="1" t="s">
        <v>1040</v>
      </c>
    </row>
    <row r="876" spans="1:3" x14ac:dyDescent="0.2">
      <c r="A876" s="1">
        <v>875</v>
      </c>
      <c r="B876" s="1" t="s">
        <v>1041</v>
      </c>
      <c r="C876" s="1" t="s">
        <v>1041</v>
      </c>
    </row>
    <row r="877" spans="1:3" x14ac:dyDescent="0.2">
      <c r="A877" s="1">
        <v>876</v>
      </c>
      <c r="B877" s="1" t="s">
        <v>1042</v>
      </c>
      <c r="C877" s="1" t="s">
        <v>1042</v>
      </c>
    </row>
    <row r="878" spans="1:3" x14ac:dyDescent="0.2">
      <c r="A878" s="1">
        <v>877</v>
      </c>
      <c r="B878" s="1" t="s">
        <v>1043</v>
      </c>
      <c r="C878" s="1" t="s">
        <v>1043</v>
      </c>
    </row>
    <row r="879" spans="1:3" x14ac:dyDescent="0.2">
      <c r="A879" s="1">
        <v>878</v>
      </c>
      <c r="B879" s="1" t="s">
        <v>1044</v>
      </c>
      <c r="C879" s="1" t="s">
        <v>1044</v>
      </c>
    </row>
    <row r="880" spans="1:3" x14ac:dyDescent="0.2">
      <c r="A880" s="1">
        <v>879</v>
      </c>
      <c r="B880" s="1" t="s">
        <v>1045</v>
      </c>
      <c r="C880" s="1" t="s">
        <v>1045</v>
      </c>
    </row>
    <row r="881" spans="1:3" x14ac:dyDescent="0.2">
      <c r="A881" s="1">
        <v>880</v>
      </c>
      <c r="B881" s="1" t="s">
        <v>1046</v>
      </c>
      <c r="C881" s="1" t="s">
        <v>1046</v>
      </c>
    </row>
    <row r="882" spans="1:3" x14ac:dyDescent="0.2">
      <c r="A882" s="1">
        <v>881</v>
      </c>
      <c r="B882" s="1" t="s">
        <v>1047</v>
      </c>
      <c r="C882" s="1" t="s">
        <v>1048</v>
      </c>
    </row>
    <row r="883" spans="1:3" x14ac:dyDescent="0.2">
      <c r="A883" s="1">
        <v>882</v>
      </c>
      <c r="B883" s="1" t="s">
        <v>1049</v>
      </c>
      <c r="C883" s="1" t="s">
        <v>1050</v>
      </c>
    </row>
    <row r="884" spans="1:3" x14ac:dyDescent="0.2">
      <c r="A884" s="1">
        <v>883</v>
      </c>
      <c r="B884" s="1" t="s">
        <v>1051</v>
      </c>
      <c r="C884" s="1" t="s">
        <v>1051</v>
      </c>
    </row>
    <row r="885" spans="1:3" x14ac:dyDescent="0.2">
      <c r="A885" s="1">
        <v>884</v>
      </c>
      <c r="B885" s="1" t="s">
        <v>1052</v>
      </c>
      <c r="C885" s="1" t="s">
        <v>1052</v>
      </c>
    </row>
    <row r="886" spans="1:3" x14ac:dyDescent="0.2">
      <c r="A886" s="1">
        <v>885</v>
      </c>
      <c r="B886" s="1" t="s">
        <v>1053</v>
      </c>
      <c r="C886" s="1" t="s">
        <v>1053</v>
      </c>
    </row>
    <row r="887" spans="1:3" x14ac:dyDescent="0.2">
      <c r="A887" s="1">
        <v>886</v>
      </c>
      <c r="B887" s="1" t="s">
        <v>1054</v>
      </c>
      <c r="C887" s="1" t="s">
        <v>1054</v>
      </c>
    </row>
    <row r="888" spans="1:3" x14ac:dyDescent="0.2">
      <c r="A888" s="1">
        <v>887</v>
      </c>
      <c r="B888" s="1" t="s">
        <v>1055</v>
      </c>
      <c r="C888" s="1" t="s">
        <v>1055</v>
      </c>
    </row>
    <row r="889" spans="1:3" x14ac:dyDescent="0.2">
      <c r="A889" s="1">
        <v>888</v>
      </c>
      <c r="B889" s="1" t="s">
        <v>1056</v>
      </c>
      <c r="C889" s="1" t="s">
        <v>1056</v>
      </c>
    </row>
    <row r="890" spans="1:3" x14ac:dyDescent="0.2">
      <c r="A890" s="1">
        <v>889</v>
      </c>
      <c r="B890" s="1" t="s">
        <v>1057</v>
      </c>
      <c r="C890" s="1" t="s">
        <v>1057</v>
      </c>
    </row>
    <row r="891" spans="1:3" x14ac:dyDescent="0.2">
      <c r="A891" s="1">
        <v>890</v>
      </c>
      <c r="B891" s="1" t="s">
        <v>1058</v>
      </c>
      <c r="C891" s="1" t="s">
        <v>1058</v>
      </c>
    </row>
    <row r="892" spans="1:3" x14ac:dyDescent="0.2">
      <c r="A892" s="1">
        <v>891</v>
      </c>
      <c r="B892" s="1" t="s">
        <v>1059</v>
      </c>
      <c r="C892" s="1" t="s">
        <v>1060</v>
      </c>
    </row>
    <row r="893" spans="1:3" x14ac:dyDescent="0.2">
      <c r="A893" s="1">
        <v>892</v>
      </c>
      <c r="B893" s="1" t="s">
        <v>1061</v>
      </c>
      <c r="C893" s="1" t="s">
        <v>1062</v>
      </c>
    </row>
    <row r="894" spans="1:3" x14ac:dyDescent="0.2">
      <c r="A894" s="1">
        <v>893</v>
      </c>
      <c r="B894" s="1" t="s">
        <v>1063</v>
      </c>
      <c r="C894" s="1" t="s">
        <v>1063</v>
      </c>
    </row>
    <row r="895" spans="1:3" x14ac:dyDescent="0.2">
      <c r="A895" s="1">
        <v>894</v>
      </c>
      <c r="B895" s="1" t="s">
        <v>1064</v>
      </c>
      <c r="C895" s="1" t="s">
        <v>1064</v>
      </c>
    </row>
    <row r="896" spans="1:3" x14ac:dyDescent="0.2">
      <c r="A896" s="1">
        <v>895</v>
      </c>
      <c r="B896" s="1" t="s">
        <v>1065</v>
      </c>
      <c r="C896" s="1" t="s">
        <v>1065</v>
      </c>
    </row>
    <row r="897" spans="1:3" x14ac:dyDescent="0.2">
      <c r="A897" s="1">
        <v>896</v>
      </c>
      <c r="B897" s="1" t="s">
        <v>1066</v>
      </c>
      <c r="C897" s="1" t="s">
        <v>1066</v>
      </c>
    </row>
    <row r="898" spans="1:3" x14ac:dyDescent="0.2">
      <c r="A898" s="1">
        <v>897</v>
      </c>
      <c r="B898" s="1" t="s">
        <v>1067</v>
      </c>
      <c r="C898" s="1" t="s">
        <v>1067</v>
      </c>
    </row>
    <row r="899" spans="1:3" x14ac:dyDescent="0.2">
      <c r="A899" s="1">
        <v>898</v>
      </c>
      <c r="B899" s="1" t="s">
        <v>1068</v>
      </c>
      <c r="C899" s="1" t="s">
        <v>1068</v>
      </c>
    </row>
    <row r="900" spans="1:3" x14ac:dyDescent="0.2">
      <c r="A900" s="1">
        <v>899</v>
      </c>
      <c r="B900" s="1" t="s">
        <v>1069</v>
      </c>
      <c r="C900" s="1" t="s">
        <v>1069</v>
      </c>
    </row>
    <row r="901" spans="1:3" x14ac:dyDescent="0.2">
      <c r="A901" s="1">
        <v>900</v>
      </c>
      <c r="B901" s="1" t="s">
        <v>1070</v>
      </c>
      <c r="C901" s="1" t="s">
        <v>1070</v>
      </c>
    </row>
    <row r="902" spans="1:3" x14ac:dyDescent="0.2">
      <c r="A902" s="1">
        <v>901</v>
      </c>
      <c r="B902" s="1" t="s">
        <v>1071</v>
      </c>
      <c r="C902" s="1" t="s">
        <v>1072</v>
      </c>
    </row>
    <row r="903" spans="1:3" x14ac:dyDescent="0.2">
      <c r="A903" s="1">
        <v>902</v>
      </c>
      <c r="B903" s="1" t="s">
        <v>1073</v>
      </c>
      <c r="C903" s="1" t="s">
        <v>1074</v>
      </c>
    </row>
    <row r="904" spans="1:3" x14ac:dyDescent="0.2">
      <c r="A904" s="1">
        <v>903</v>
      </c>
      <c r="B904" s="1" t="s">
        <v>1075</v>
      </c>
      <c r="C904" s="1" t="s">
        <v>1075</v>
      </c>
    </row>
    <row r="905" spans="1:3" x14ac:dyDescent="0.2">
      <c r="A905" s="1">
        <v>904</v>
      </c>
      <c r="B905" s="1" t="s">
        <v>1076</v>
      </c>
      <c r="C905" s="1" t="s">
        <v>1076</v>
      </c>
    </row>
    <row r="906" spans="1:3" x14ac:dyDescent="0.2">
      <c r="A906" s="1">
        <v>905</v>
      </c>
      <c r="B906" s="1" t="s">
        <v>1077</v>
      </c>
      <c r="C906" s="1" t="s">
        <v>1077</v>
      </c>
    </row>
    <row r="907" spans="1:3" x14ac:dyDescent="0.2">
      <c r="A907" s="1">
        <v>906</v>
      </c>
      <c r="B907" s="1" t="s">
        <v>1078</v>
      </c>
      <c r="C907" s="1" t="s">
        <v>1078</v>
      </c>
    </row>
    <row r="908" spans="1:3" x14ac:dyDescent="0.2">
      <c r="A908" s="1">
        <v>907</v>
      </c>
      <c r="B908" s="1" t="s">
        <v>1079</v>
      </c>
      <c r="C908" s="1" t="s">
        <v>1079</v>
      </c>
    </row>
    <row r="909" spans="1:3" x14ac:dyDescent="0.2">
      <c r="A909" s="1">
        <v>908</v>
      </c>
      <c r="B909" s="1" t="s">
        <v>1080</v>
      </c>
      <c r="C909" s="1" t="s">
        <v>1080</v>
      </c>
    </row>
    <row r="910" spans="1:3" x14ac:dyDescent="0.2">
      <c r="A910" s="1">
        <v>909</v>
      </c>
      <c r="B910" s="1" t="s">
        <v>1081</v>
      </c>
      <c r="C910" s="1" t="s">
        <v>1081</v>
      </c>
    </row>
    <row r="911" spans="1:3" x14ac:dyDescent="0.2">
      <c r="A911" s="1">
        <v>910</v>
      </c>
      <c r="B911" s="1" t="s">
        <v>1082</v>
      </c>
      <c r="C911" s="1" t="s">
        <v>1082</v>
      </c>
    </row>
    <row r="912" spans="1:3" x14ac:dyDescent="0.2">
      <c r="A912" s="1">
        <v>911</v>
      </c>
      <c r="B912" s="1" t="s">
        <v>1083</v>
      </c>
      <c r="C912" s="1" t="s">
        <v>1083</v>
      </c>
    </row>
    <row r="913" spans="1:3" x14ac:dyDescent="0.2">
      <c r="A913" s="1">
        <v>912</v>
      </c>
      <c r="B913" s="1" t="s">
        <v>1084</v>
      </c>
      <c r="C913" s="1" t="s">
        <v>1085</v>
      </c>
    </row>
    <row r="914" spans="1:3" x14ac:dyDescent="0.2">
      <c r="A914" s="1">
        <v>913</v>
      </c>
      <c r="B914" s="1" t="s">
        <v>1086</v>
      </c>
      <c r="C914" s="1" t="s">
        <v>1086</v>
      </c>
    </row>
    <row r="915" spans="1:3" x14ac:dyDescent="0.2">
      <c r="A915" s="1">
        <v>914</v>
      </c>
      <c r="B915" s="1" t="s">
        <v>1087</v>
      </c>
      <c r="C915" s="1" t="s">
        <v>1087</v>
      </c>
    </row>
    <row r="916" spans="1:3" x14ac:dyDescent="0.2">
      <c r="A916" s="1">
        <v>915</v>
      </c>
      <c r="B916" s="1" t="s">
        <v>1088</v>
      </c>
      <c r="C916" s="1" t="s">
        <v>1088</v>
      </c>
    </row>
    <row r="917" spans="1:3" x14ac:dyDescent="0.2">
      <c r="A917" s="1">
        <v>916</v>
      </c>
      <c r="B917" s="1" t="s">
        <v>1089</v>
      </c>
      <c r="C917" s="1" t="s">
        <v>1089</v>
      </c>
    </row>
    <row r="918" spans="1:3" x14ac:dyDescent="0.2">
      <c r="A918" s="1">
        <v>917</v>
      </c>
      <c r="B918" s="1" t="s">
        <v>1090</v>
      </c>
      <c r="C918" s="1" t="s">
        <v>1090</v>
      </c>
    </row>
    <row r="919" spans="1:3" x14ac:dyDescent="0.2">
      <c r="A919" s="1">
        <v>918</v>
      </c>
      <c r="B919" s="1" t="s">
        <v>1091</v>
      </c>
      <c r="C919" s="1" t="s">
        <v>1091</v>
      </c>
    </row>
    <row r="920" spans="1:3" x14ac:dyDescent="0.2">
      <c r="A920" s="1">
        <v>919</v>
      </c>
      <c r="B920" s="1" t="s">
        <v>1092</v>
      </c>
      <c r="C920" s="1" t="s">
        <v>1092</v>
      </c>
    </row>
    <row r="921" spans="1:3" x14ac:dyDescent="0.2">
      <c r="A921" s="1">
        <v>920</v>
      </c>
      <c r="B921" s="1" t="s">
        <v>1093</v>
      </c>
      <c r="C921" s="1" t="s">
        <v>1093</v>
      </c>
    </row>
    <row r="922" spans="1:3" x14ac:dyDescent="0.2">
      <c r="A922" s="1">
        <v>921</v>
      </c>
      <c r="B922" s="1" t="s">
        <v>1094</v>
      </c>
      <c r="C922" s="1" t="s">
        <v>1095</v>
      </c>
    </row>
    <row r="923" spans="1:3" x14ac:dyDescent="0.2">
      <c r="A923" s="1">
        <v>922</v>
      </c>
      <c r="B923" s="1" t="s">
        <v>1096</v>
      </c>
      <c r="C923" s="1" t="s">
        <v>1097</v>
      </c>
    </row>
    <row r="924" spans="1:3" x14ac:dyDescent="0.2">
      <c r="A924" s="1">
        <v>923</v>
      </c>
      <c r="B924" s="1" t="s">
        <v>1098</v>
      </c>
      <c r="C924" s="1" t="s">
        <v>1098</v>
      </c>
    </row>
    <row r="925" spans="1:3" x14ac:dyDescent="0.2">
      <c r="A925" s="1">
        <v>924</v>
      </c>
      <c r="B925" s="1" t="s">
        <v>1099</v>
      </c>
      <c r="C925" s="1" t="s">
        <v>1099</v>
      </c>
    </row>
    <row r="926" spans="1:3" x14ac:dyDescent="0.2">
      <c r="A926" s="1">
        <v>925</v>
      </c>
      <c r="B926" s="1" t="s">
        <v>1100</v>
      </c>
      <c r="C926" s="1" t="s">
        <v>1100</v>
      </c>
    </row>
    <row r="927" spans="1:3" x14ac:dyDescent="0.2">
      <c r="A927" s="1">
        <v>926</v>
      </c>
      <c r="B927" s="1" t="s">
        <v>1101</v>
      </c>
      <c r="C927" s="1" t="s">
        <v>1101</v>
      </c>
    </row>
    <row r="928" spans="1:3" x14ac:dyDescent="0.2">
      <c r="A928" s="1">
        <v>927</v>
      </c>
      <c r="B928" s="1" t="s">
        <v>1102</v>
      </c>
      <c r="C928" s="1" t="s">
        <v>1102</v>
      </c>
    </row>
    <row r="929" spans="1:3" x14ac:dyDescent="0.2">
      <c r="A929" s="1">
        <v>928</v>
      </c>
      <c r="B929" s="1" t="s">
        <v>1103</v>
      </c>
      <c r="C929" s="1" t="s">
        <v>1103</v>
      </c>
    </row>
    <row r="930" spans="1:3" x14ac:dyDescent="0.2">
      <c r="A930" s="1">
        <v>929</v>
      </c>
      <c r="B930" s="1" t="s">
        <v>1104</v>
      </c>
      <c r="C930" s="1" t="s">
        <v>1104</v>
      </c>
    </row>
    <row r="931" spans="1:3" x14ac:dyDescent="0.2">
      <c r="A931" s="1">
        <v>930</v>
      </c>
      <c r="B931" s="1" t="s">
        <v>1105</v>
      </c>
      <c r="C931" s="1" t="s">
        <v>1105</v>
      </c>
    </row>
    <row r="932" spans="1:3" x14ac:dyDescent="0.2">
      <c r="A932" s="1">
        <v>931</v>
      </c>
      <c r="B932" s="1" t="s">
        <v>1106</v>
      </c>
      <c r="C932" s="1" t="s">
        <v>1107</v>
      </c>
    </row>
    <row r="933" spans="1:3" x14ac:dyDescent="0.2">
      <c r="A933" s="1">
        <v>932</v>
      </c>
      <c r="B933" s="1" t="s">
        <v>1108</v>
      </c>
      <c r="C933" s="1" t="s">
        <v>1109</v>
      </c>
    </row>
    <row r="934" spans="1:3" x14ac:dyDescent="0.2">
      <c r="A934" s="1">
        <v>933</v>
      </c>
      <c r="B934" s="1" t="s">
        <v>1110</v>
      </c>
      <c r="C934" s="1" t="s">
        <v>1110</v>
      </c>
    </row>
    <row r="935" spans="1:3" x14ac:dyDescent="0.2">
      <c r="A935" s="1">
        <v>934</v>
      </c>
      <c r="B935" s="1" t="s">
        <v>1111</v>
      </c>
      <c r="C935" s="1" t="s">
        <v>1111</v>
      </c>
    </row>
    <row r="936" spans="1:3" x14ac:dyDescent="0.2">
      <c r="A936" s="1">
        <v>935</v>
      </c>
      <c r="B936" s="1" t="s">
        <v>1112</v>
      </c>
      <c r="C936" s="1" t="s">
        <v>1112</v>
      </c>
    </row>
    <row r="937" spans="1:3" x14ac:dyDescent="0.2">
      <c r="A937" s="1">
        <v>936</v>
      </c>
      <c r="B937" s="1" t="s">
        <v>1113</v>
      </c>
      <c r="C937" s="1" t="s">
        <v>1113</v>
      </c>
    </row>
    <row r="938" spans="1:3" x14ac:dyDescent="0.2">
      <c r="A938" s="1">
        <v>937</v>
      </c>
      <c r="B938" s="1" t="s">
        <v>1114</v>
      </c>
      <c r="C938" s="1" t="s">
        <v>1114</v>
      </c>
    </row>
    <row r="939" spans="1:3" x14ac:dyDescent="0.2">
      <c r="A939" s="1">
        <v>938</v>
      </c>
      <c r="B939" s="1" t="s">
        <v>1115</v>
      </c>
      <c r="C939" s="1" t="s">
        <v>1115</v>
      </c>
    </row>
    <row r="940" spans="1:3" x14ac:dyDescent="0.2">
      <c r="A940" s="1">
        <v>939</v>
      </c>
      <c r="B940" s="1" t="s">
        <v>1116</v>
      </c>
      <c r="C940" s="1" t="s">
        <v>1116</v>
      </c>
    </row>
    <row r="941" spans="1:3" x14ac:dyDescent="0.2">
      <c r="A941" s="1">
        <v>940</v>
      </c>
      <c r="B941" s="1" t="s">
        <v>1117</v>
      </c>
      <c r="C941" s="1" t="s">
        <v>1117</v>
      </c>
    </row>
    <row r="942" spans="1:3" x14ac:dyDescent="0.2">
      <c r="A942" s="1">
        <v>941</v>
      </c>
      <c r="B942" s="1" t="s">
        <v>1118</v>
      </c>
      <c r="C942" s="1" t="s">
        <v>1119</v>
      </c>
    </row>
    <row r="943" spans="1:3" x14ac:dyDescent="0.2">
      <c r="A943" s="1">
        <v>942</v>
      </c>
      <c r="B943" s="1" t="s">
        <v>1120</v>
      </c>
      <c r="C943" s="1" t="s">
        <v>1121</v>
      </c>
    </row>
    <row r="944" spans="1:3" x14ac:dyDescent="0.2">
      <c r="A944" s="1">
        <v>943</v>
      </c>
      <c r="B944" s="1" t="s">
        <v>1122</v>
      </c>
      <c r="C944" s="1" t="s">
        <v>1122</v>
      </c>
    </row>
    <row r="945" spans="1:3" x14ac:dyDescent="0.2">
      <c r="A945" s="1">
        <v>944</v>
      </c>
      <c r="B945" s="1" t="s">
        <v>1123</v>
      </c>
      <c r="C945" s="1" t="s">
        <v>1123</v>
      </c>
    </row>
    <row r="946" spans="1:3" x14ac:dyDescent="0.2">
      <c r="A946" s="1">
        <v>945</v>
      </c>
      <c r="B946" s="1" t="s">
        <v>1124</v>
      </c>
      <c r="C946" s="1" t="s">
        <v>1124</v>
      </c>
    </row>
    <row r="947" spans="1:3" x14ac:dyDescent="0.2">
      <c r="A947" s="1">
        <v>946</v>
      </c>
      <c r="B947" s="1" t="s">
        <v>1125</v>
      </c>
      <c r="C947" s="1" t="s">
        <v>1125</v>
      </c>
    </row>
    <row r="948" spans="1:3" x14ac:dyDescent="0.2">
      <c r="A948" s="1">
        <v>947</v>
      </c>
      <c r="B948" s="1" t="s">
        <v>1126</v>
      </c>
      <c r="C948" s="1" t="s">
        <v>1126</v>
      </c>
    </row>
    <row r="949" spans="1:3" x14ac:dyDescent="0.2">
      <c r="A949" s="1">
        <v>948</v>
      </c>
      <c r="B949" s="1" t="s">
        <v>1127</v>
      </c>
      <c r="C949" s="1" t="s">
        <v>1127</v>
      </c>
    </row>
    <row r="950" spans="1:3" x14ac:dyDescent="0.2">
      <c r="A950" s="1">
        <v>949</v>
      </c>
      <c r="B950" s="1" t="s">
        <v>1128</v>
      </c>
      <c r="C950" s="1" t="s">
        <v>1128</v>
      </c>
    </row>
    <row r="951" spans="1:3" x14ac:dyDescent="0.2">
      <c r="A951" s="1">
        <v>950</v>
      </c>
      <c r="B951" s="1" t="s">
        <v>1129</v>
      </c>
      <c r="C951" s="1" t="s">
        <v>1129</v>
      </c>
    </row>
    <row r="952" spans="1:3" x14ac:dyDescent="0.2">
      <c r="A952" s="1">
        <v>951</v>
      </c>
      <c r="B952" s="1" t="s">
        <v>1130</v>
      </c>
      <c r="C952" s="1" t="s">
        <v>1131</v>
      </c>
    </row>
    <row r="953" spans="1:3" x14ac:dyDescent="0.2">
      <c r="A953" s="1">
        <v>952</v>
      </c>
      <c r="B953" s="1" t="s">
        <v>1132</v>
      </c>
      <c r="C953" s="1" t="s">
        <v>1133</v>
      </c>
    </row>
    <row r="954" spans="1:3" x14ac:dyDescent="0.2">
      <c r="A954" s="1">
        <v>953</v>
      </c>
      <c r="B954" s="1" t="s">
        <v>1134</v>
      </c>
      <c r="C954" s="1" t="s">
        <v>1134</v>
      </c>
    </row>
    <row r="955" spans="1:3" x14ac:dyDescent="0.2">
      <c r="A955" s="1">
        <v>954</v>
      </c>
      <c r="B955" s="1" t="s">
        <v>1135</v>
      </c>
      <c r="C955" s="1" t="s">
        <v>1135</v>
      </c>
    </row>
    <row r="956" spans="1:3" x14ac:dyDescent="0.2">
      <c r="A956" s="1">
        <v>955</v>
      </c>
      <c r="B956" s="1" t="s">
        <v>1136</v>
      </c>
      <c r="C956" s="1" t="s">
        <v>1136</v>
      </c>
    </row>
    <row r="957" spans="1:3" x14ac:dyDescent="0.2">
      <c r="A957" s="1">
        <v>956</v>
      </c>
      <c r="B957" s="1" t="s">
        <v>1137</v>
      </c>
      <c r="C957" s="1" t="s">
        <v>1137</v>
      </c>
    </row>
    <row r="958" spans="1:3" x14ac:dyDescent="0.2">
      <c r="A958" s="1">
        <v>957</v>
      </c>
      <c r="B958" s="1" t="s">
        <v>1138</v>
      </c>
      <c r="C958" s="1" t="s">
        <v>1138</v>
      </c>
    </row>
    <row r="959" spans="1:3" x14ac:dyDescent="0.2">
      <c r="A959" s="1">
        <v>958</v>
      </c>
      <c r="B959" s="1" t="s">
        <v>1139</v>
      </c>
      <c r="C959" s="1" t="s">
        <v>1139</v>
      </c>
    </row>
    <row r="960" spans="1:3" x14ac:dyDescent="0.2">
      <c r="A960" s="1">
        <v>959</v>
      </c>
      <c r="B960" s="1" t="s">
        <v>1140</v>
      </c>
      <c r="C960" s="1" t="s">
        <v>1140</v>
      </c>
    </row>
    <row r="961" spans="1:3" x14ac:dyDescent="0.2">
      <c r="A961" s="1">
        <v>960</v>
      </c>
      <c r="B961" s="1" t="s">
        <v>1141</v>
      </c>
      <c r="C961" s="1" t="s">
        <v>1141</v>
      </c>
    </row>
    <row r="962" spans="1:3" x14ac:dyDescent="0.2">
      <c r="A962" s="1">
        <v>961</v>
      </c>
      <c r="B962" s="1" t="s">
        <v>1142</v>
      </c>
      <c r="C962" s="1" t="s">
        <v>1143</v>
      </c>
    </row>
    <row r="963" spans="1:3" x14ac:dyDescent="0.2">
      <c r="A963" s="1">
        <v>962</v>
      </c>
      <c r="B963" s="1" t="s">
        <v>1144</v>
      </c>
      <c r="C963" s="1" t="s">
        <v>1145</v>
      </c>
    </row>
    <row r="964" spans="1:3" x14ac:dyDescent="0.2">
      <c r="A964" s="1">
        <v>963</v>
      </c>
      <c r="B964" s="1" t="s">
        <v>1146</v>
      </c>
      <c r="C964" s="1" t="s">
        <v>1146</v>
      </c>
    </row>
    <row r="965" spans="1:3" x14ac:dyDescent="0.2">
      <c r="A965" s="1">
        <v>964</v>
      </c>
      <c r="B965" s="1" t="s">
        <v>1147</v>
      </c>
      <c r="C965" s="1" t="s">
        <v>1147</v>
      </c>
    </row>
    <row r="966" spans="1:3" x14ac:dyDescent="0.2">
      <c r="A966" s="1">
        <v>965</v>
      </c>
      <c r="B966" s="1" t="s">
        <v>1148</v>
      </c>
      <c r="C966" s="1" t="s">
        <v>1148</v>
      </c>
    </row>
    <row r="967" spans="1:3" x14ac:dyDescent="0.2">
      <c r="A967" s="1">
        <v>966</v>
      </c>
      <c r="B967" s="1" t="s">
        <v>1149</v>
      </c>
      <c r="C967" s="1" t="s">
        <v>1149</v>
      </c>
    </row>
    <row r="968" spans="1:3" x14ac:dyDescent="0.2">
      <c r="A968" s="1">
        <v>967</v>
      </c>
      <c r="B968" s="1" t="s">
        <v>1150</v>
      </c>
      <c r="C968" s="1" t="s">
        <v>1150</v>
      </c>
    </row>
    <row r="969" spans="1:3" x14ac:dyDescent="0.2">
      <c r="A969" s="1">
        <v>968</v>
      </c>
      <c r="B969" s="1" t="s">
        <v>1151</v>
      </c>
      <c r="C969" s="1" t="s">
        <v>1151</v>
      </c>
    </row>
    <row r="970" spans="1:3" x14ac:dyDescent="0.2">
      <c r="A970" s="1">
        <v>969</v>
      </c>
      <c r="B970" s="1" t="s">
        <v>1152</v>
      </c>
      <c r="C970" s="1" t="s">
        <v>1152</v>
      </c>
    </row>
    <row r="971" spans="1:3" x14ac:dyDescent="0.2">
      <c r="A971" s="1">
        <v>970</v>
      </c>
      <c r="B971" s="1" t="s">
        <v>1153</v>
      </c>
      <c r="C971" s="1" t="s">
        <v>1153</v>
      </c>
    </row>
    <row r="972" spans="1:3" x14ac:dyDescent="0.2">
      <c r="A972" s="1">
        <v>971</v>
      </c>
      <c r="B972" s="1" t="s">
        <v>1154</v>
      </c>
      <c r="C972" s="1" t="s">
        <v>1155</v>
      </c>
    </row>
    <row r="973" spans="1:3" x14ac:dyDescent="0.2">
      <c r="A973" s="1">
        <v>972</v>
      </c>
      <c r="B973" s="1" t="s">
        <v>1156</v>
      </c>
      <c r="C973" s="1" t="s">
        <v>1157</v>
      </c>
    </row>
    <row r="974" spans="1:3" x14ac:dyDescent="0.2">
      <c r="A974" s="1">
        <v>973</v>
      </c>
      <c r="B974" s="1" t="s">
        <v>1158</v>
      </c>
      <c r="C974" s="1" t="s">
        <v>1158</v>
      </c>
    </row>
    <row r="975" spans="1:3" x14ac:dyDescent="0.2">
      <c r="A975" s="1">
        <v>974</v>
      </c>
      <c r="B975" s="1" t="s">
        <v>1159</v>
      </c>
      <c r="C975" s="1" t="s">
        <v>1159</v>
      </c>
    </row>
    <row r="976" spans="1:3" x14ac:dyDescent="0.2">
      <c r="A976" s="1">
        <v>975</v>
      </c>
      <c r="B976" s="1" t="s">
        <v>1160</v>
      </c>
      <c r="C976" s="1" t="s">
        <v>1160</v>
      </c>
    </row>
    <row r="977" spans="1:3" x14ac:dyDescent="0.2">
      <c r="A977" s="1">
        <v>976</v>
      </c>
      <c r="B977" s="1" t="s">
        <v>1161</v>
      </c>
      <c r="C977" s="1" t="s">
        <v>1161</v>
      </c>
    </row>
    <row r="978" spans="1:3" x14ac:dyDescent="0.2">
      <c r="A978" s="1">
        <v>977</v>
      </c>
      <c r="B978" s="1" t="s">
        <v>1162</v>
      </c>
      <c r="C978" s="1" t="s">
        <v>1162</v>
      </c>
    </row>
    <row r="979" spans="1:3" x14ac:dyDescent="0.2">
      <c r="A979" s="1">
        <v>978</v>
      </c>
      <c r="B979" s="1" t="s">
        <v>1163</v>
      </c>
      <c r="C979" s="1" t="s">
        <v>1163</v>
      </c>
    </row>
    <row r="980" spans="1:3" x14ac:dyDescent="0.2">
      <c r="A980" s="1">
        <v>979</v>
      </c>
      <c r="B980" s="1" t="s">
        <v>1164</v>
      </c>
      <c r="C980" s="1" t="s">
        <v>1164</v>
      </c>
    </row>
    <row r="981" spans="1:3" x14ac:dyDescent="0.2">
      <c r="A981" s="1">
        <v>980</v>
      </c>
      <c r="B981" s="1" t="s">
        <v>1165</v>
      </c>
      <c r="C981" s="1" t="s">
        <v>1165</v>
      </c>
    </row>
    <row r="982" spans="1:3" x14ac:dyDescent="0.2">
      <c r="A982" s="1">
        <v>981</v>
      </c>
      <c r="B982" s="1" t="s">
        <v>1166</v>
      </c>
      <c r="C982" s="1" t="s">
        <v>1167</v>
      </c>
    </row>
    <row r="983" spans="1:3" x14ac:dyDescent="0.2">
      <c r="A983" s="1">
        <v>982</v>
      </c>
      <c r="B983" s="1" t="s">
        <v>1168</v>
      </c>
      <c r="C983" s="1" t="s">
        <v>1169</v>
      </c>
    </row>
    <row r="984" spans="1:3" x14ac:dyDescent="0.2">
      <c r="A984" s="1">
        <v>983</v>
      </c>
      <c r="B984" s="1" t="s">
        <v>1170</v>
      </c>
      <c r="C984" s="1" t="s">
        <v>1170</v>
      </c>
    </row>
    <row r="985" spans="1:3" x14ac:dyDescent="0.2">
      <c r="A985" s="1">
        <v>984</v>
      </c>
      <c r="B985" s="1" t="s">
        <v>1171</v>
      </c>
      <c r="C985" s="1" t="s">
        <v>1171</v>
      </c>
    </row>
    <row r="986" spans="1:3" x14ac:dyDescent="0.2">
      <c r="A986" s="1">
        <v>985</v>
      </c>
      <c r="B986" s="1" t="s">
        <v>1172</v>
      </c>
      <c r="C986" s="1" t="s">
        <v>1172</v>
      </c>
    </row>
    <row r="987" spans="1:3" x14ac:dyDescent="0.2">
      <c r="A987" s="1">
        <v>986</v>
      </c>
      <c r="B987" s="1" t="s">
        <v>1173</v>
      </c>
      <c r="C987" s="1" t="s">
        <v>1173</v>
      </c>
    </row>
    <row r="988" spans="1:3" x14ac:dyDescent="0.2">
      <c r="A988" s="1">
        <v>987</v>
      </c>
      <c r="B988" s="1" t="s">
        <v>1174</v>
      </c>
      <c r="C988" s="1" t="s">
        <v>1174</v>
      </c>
    </row>
    <row r="989" spans="1:3" x14ac:dyDescent="0.2">
      <c r="A989" s="1">
        <v>988</v>
      </c>
      <c r="B989" s="1" t="s">
        <v>1175</v>
      </c>
      <c r="C989" s="1" t="s">
        <v>1175</v>
      </c>
    </row>
    <row r="990" spans="1:3" x14ac:dyDescent="0.2">
      <c r="A990" s="1">
        <v>989</v>
      </c>
      <c r="B990" s="1" t="s">
        <v>1176</v>
      </c>
      <c r="C990" s="1" t="s">
        <v>1176</v>
      </c>
    </row>
    <row r="991" spans="1:3" x14ac:dyDescent="0.2">
      <c r="A991" s="1">
        <v>990</v>
      </c>
      <c r="B991" s="1" t="s">
        <v>1177</v>
      </c>
      <c r="C991" s="1" t="s">
        <v>1177</v>
      </c>
    </row>
    <row r="992" spans="1:3" x14ac:dyDescent="0.2">
      <c r="A992" s="1">
        <v>991</v>
      </c>
      <c r="B992" s="1" t="s">
        <v>1178</v>
      </c>
      <c r="C992" s="1" t="s">
        <v>1179</v>
      </c>
    </row>
    <row r="993" spans="1:3" x14ac:dyDescent="0.2">
      <c r="A993" s="1">
        <v>992</v>
      </c>
      <c r="B993" s="1" t="s">
        <v>1180</v>
      </c>
      <c r="C993" s="1" t="s">
        <v>1181</v>
      </c>
    </row>
    <row r="994" spans="1:3" x14ac:dyDescent="0.2">
      <c r="A994" s="1">
        <v>993</v>
      </c>
      <c r="B994" s="1" t="s">
        <v>1182</v>
      </c>
      <c r="C994" s="1" t="s">
        <v>1182</v>
      </c>
    </row>
    <row r="995" spans="1:3" x14ac:dyDescent="0.2">
      <c r="A995" s="1">
        <v>994</v>
      </c>
      <c r="B995" s="1" t="s">
        <v>1183</v>
      </c>
      <c r="C995" s="1" t="s">
        <v>1183</v>
      </c>
    </row>
    <row r="996" spans="1:3" x14ac:dyDescent="0.2">
      <c r="A996" s="1">
        <v>995</v>
      </c>
      <c r="B996" s="1" t="s">
        <v>1184</v>
      </c>
      <c r="C996" s="1" t="s">
        <v>1184</v>
      </c>
    </row>
    <row r="997" spans="1:3" x14ac:dyDescent="0.2">
      <c r="A997" s="1">
        <v>996</v>
      </c>
      <c r="B997" s="1" t="s">
        <v>1185</v>
      </c>
      <c r="C997" s="1" t="s">
        <v>1185</v>
      </c>
    </row>
    <row r="998" spans="1:3" x14ac:dyDescent="0.2">
      <c r="A998" s="1">
        <v>997</v>
      </c>
      <c r="B998" s="1" t="s">
        <v>1186</v>
      </c>
      <c r="C998" s="1" t="s">
        <v>1186</v>
      </c>
    </row>
    <row r="999" spans="1:3" x14ac:dyDescent="0.2">
      <c r="A999" s="1">
        <v>998</v>
      </c>
      <c r="B999" s="1" t="s">
        <v>1187</v>
      </c>
      <c r="C999" s="1" t="s">
        <v>1187</v>
      </c>
    </row>
    <row r="1000" spans="1:3" x14ac:dyDescent="0.2">
      <c r="A1000" s="1">
        <v>999</v>
      </c>
      <c r="B1000" s="1" t="s">
        <v>1188</v>
      </c>
      <c r="C1000" s="1" t="s">
        <v>1188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17</vt:i4>
      </vt:variant>
    </vt:vector>
  </HeadingPairs>
  <TitlesOfParts>
    <vt:vector size="24" baseType="lpstr">
      <vt:lpstr>Borderou</vt:lpstr>
      <vt:lpstr>Registru borderouri</vt:lpstr>
      <vt:lpstr>Linii borderou</vt:lpstr>
      <vt:lpstr>Sumar</vt:lpstr>
      <vt:lpstr>Produse</vt:lpstr>
      <vt:lpstr>Setări</vt:lpstr>
      <vt:lpstr>Numere</vt:lpstr>
      <vt:lpstr>Achizitor</vt:lpstr>
      <vt:lpstr>Adresa</vt:lpstr>
      <vt:lpstr>Borderou!Área_de_impresión</vt:lpstr>
      <vt:lpstr>Autorizatie</vt:lpstr>
      <vt:lpstr>Catalog</vt:lpstr>
      <vt:lpstr>CIF</vt:lpstr>
      <vt:lpstr>Coduri</vt:lpstr>
      <vt:lpstr>Firma</vt:lpstr>
      <vt:lpstr>ListaPlata</vt:lpstr>
      <vt:lpstr>NumF</vt:lpstr>
      <vt:lpstr>NumM</vt:lpstr>
      <vt:lpstr>Plafon</vt:lpstr>
      <vt:lpstr>RandB</vt:lpstr>
      <vt:lpstr>Seria</vt:lpstr>
      <vt:lpstr>TabelAch</vt:lpstr>
      <vt:lpstr>TipAch</vt:lpstr>
      <vt:lpstr>'Registru borderouri'!Títulos_a_imprimir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borderou de achiziție Excel</dc:title>
  <dc:subject>Model Excel gratuit în limba română</dc:subject>
  <dc:creator>Ray Moreno · modelexcel.ro</dc:creator>
  <cp:keywords>modelexcel.ro, model Excel, Model borderou de achiziție Excel</cp:keywords>
  <dc:description>© 2026 Ray Moreno – modelexcel.ro. Model gratuit: îl poți folosi și adapta în activitatea ta. Nu este permisă revânzarea lui sau publicarea pe alte site-uri. https://modelexcel.ro/model-borderou-de-achizitie-excel/</dc:description>
  <cp:lastModifiedBy>Ray Moreno · modelexcel.ro</cp:lastModifiedBy>
  <dcterms:created xsi:type="dcterms:W3CDTF">2026-10-13T19:07:29Z</dcterms:created>
  <dcterms:modified xsi:type="dcterms:W3CDTF">2026-10-13T19:07:54Z</dcterms:modified>
  <cp:category>Model Excel</cp:category>
</cp:coreProperties>
</file>