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17A7E2D5-9B00-43DD-88D9-6BA6CC412D0D}" xr6:coauthVersionLast="47" xr6:coauthVersionMax="47" xr10:uidLastSave="{00000000-0000-0000-0000-000000000000}"/>
  <bookViews>
    <workbookView xWindow="-28920" yWindow="-120" windowWidth="29040" windowHeight="15720" xr2:uid="{21ACE6A8-78FE-4B8E-9341-8497482B3CB6}"/>
  </bookViews>
  <sheets>
    <sheet name="Deviz" sheetId="1" r:id="rId1"/>
    <sheet name="Registru devize" sheetId="2" r:id="rId2"/>
    <sheet name="Linii deviz" sheetId="3" r:id="rId3"/>
    <sheet name="Piese și operații" sheetId="4" r:id="rId4"/>
    <sheet name="Setări" sheetId="5" r:id="rId5"/>
  </sheets>
  <definedNames>
    <definedName name="Adresa">Setări!$C$6</definedName>
    <definedName name="_xlnm.Print_Area" localSheetId="0">Deviz!$A$3:$J$45</definedName>
    <definedName name="AutRAR">Setări!$C$8</definedName>
    <definedName name="Catalog">'Piese și operații'!$B$5:$H$304</definedName>
    <definedName name="CIF">Setări!$C$5</definedName>
    <definedName name="Coduri">'Piese și operații'!$B$5:$B$304</definedName>
    <definedName name="CotaTVA">Setări!$C$10</definedName>
    <definedName name="Firma">Setări!$C$4</definedName>
    <definedName name="GarKm">Setări!$C$12</definedName>
    <definedName name="GarLuni">Setări!$C$11</definedName>
    <definedName name="ListaDaNu">Setări!$G$5:$G$6</definedName>
    <definedName name="ListaDoc">Setări!$H$5:$H$6</definedName>
    <definedName name="ListaEtapa">Setări!$F$5:$F$6</definedName>
    <definedName name="ListaStatus">Setări!$E$5:$E$10</definedName>
    <definedName name="Prag">Setări!$C$13</definedName>
    <definedName name="RandD">Deviz!$N$1</definedName>
    <definedName name="TarifOra">Setări!$C$9</definedName>
    <definedName name="Telefon">Setări!$C$7</definedName>
    <definedName name="_xlnm.Print_Titles" localSheetId="1">'Registru devize'!$4:$4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2" i="1" l="1"/>
  <c r="N17" i="1"/>
  <c r="N16" i="1"/>
  <c r="N15" i="1"/>
  <c r="N14" i="1"/>
  <c r="F3" i="1"/>
  <c r="B5" i="1"/>
  <c r="B4" i="1"/>
  <c r="B3" i="1"/>
  <c r="N1" i="1"/>
  <c r="U10" i="3"/>
  <c r="U15" i="3"/>
  <c r="U16" i="3"/>
  <c r="U18" i="3"/>
  <c r="U20" i="3"/>
  <c r="U22" i="3"/>
  <c r="U26" i="3"/>
  <c r="U29" i="3"/>
  <c r="U30" i="3"/>
  <c r="U31" i="3"/>
  <c r="U32" i="3"/>
  <c r="U33" i="3"/>
  <c r="U34" i="3"/>
  <c r="U35" i="3"/>
  <c r="U36" i="3"/>
  <c r="U37" i="3"/>
  <c r="U38" i="3"/>
  <c r="U39" i="3"/>
  <c r="U40" i="3"/>
  <c r="U41" i="3"/>
  <c r="U42" i="3"/>
  <c r="U43" i="3"/>
  <c r="U44" i="3"/>
  <c r="U45" i="3"/>
  <c r="U46" i="3"/>
  <c r="U47" i="3"/>
  <c r="U48" i="3"/>
  <c r="U49" i="3"/>
  <c r="U50" i="3"/>
  <c r="U51" i="3"/>
  <c r="U52" i="3"/>
  <c r="U53" i="3"/>
  <c r="U54" i="3"/>
  <c r="U55" i="3"/>
  <c r="U56" i="3"/>
  <c r="U57" i="3"/>
  <c r="U58" i="3"/>
  <c r="U59" i="3"/>
  <c r="U60" i="3"/>
  <c r="U61" i="3"/>
  <c r="U62" i="3"/>
  <c r="U63" i="3"/>
  <c r="U64" i="3"/>
  <c r="U65" i="3"/>
  <c r="U66" i="3"/>
  <c r="U67" i="3"/>
  <c r="U68" i="3"/>
  <c r="U69" i="3"/>
  <c r="U70" i="3"/>
  <c r="U71" i="3"/>
  <c r="U72" i="3"/>
  <c r="U73" i="3"/>
  <c r="U74" i="3"/>
  <c r="U75" i="3"/>
  <c r="U76" i="3"/>
  <c r="U77" i="3"/>
  <c r="U78" i="3"/>
  <c r="U79" i="3"/>
  <c r="U80" i="3"/>
  <c r="U81" i="3"/>
  <c r="U82" i="3"/>
  <c r="U83" i="3"/>
  <c r="U84" i="3"/>
  <c r="U85" i="3"/>
  <c r="U86" i="3"/>
  <c r="U87" i="3"/>
  <c r="U88" i="3"/>
  <c r="U89" i="3"/>
  <c r="U90" i="3"/>
  <c r="U91" i="3"/>
  <c r="U92" i="3"/>
  <c r="U93" i="3"/>
  <c r="U94" i="3"/>
  <c r="U95" i="3"/>
  <c r="U96" i="3"/>
  <c r="U97" i="3"/>
  <c r="U98" i="3"/>
  <c r="U99" i="3"/>
  <c r="U100" i="3"/>
  <c r="U101" i="3"/>
  <c r="U102" i="3"/>
  <c r="U103" i="3"/>
  <c r="U104" i="3"/>
  <c r="U105" i="3"/>
  <c r="U106" i="3"/>
  <c r="U107" i="3"/>
  <c r="U108" i="3"/>
  <c r="U109" i="3"/>
  <c r="U110" i="3"/>
  <c r="U111" i="3"/>
  <c r="U112" i="3"/>
  <c r="U113" i="3"/>
  <c r="U114" i="3"/>
  <c r="U115" i="3"/>
  <c r="U116" i="3"/>
  <c r="U117" i="3"/>
  <c r="U118" i="3"/>
  <c r="U119" i="3"/>
  <c r="U120" i="3"/>
  <c r="U121" i="3"/>
  <c r="U122" i="3"/>
  <c r="U123" i="3"/>
  <c r="U124" i="3"/>
  <c r="U125" i="3"/>
  <c r="U126" i="3"/>
  <c r="U127" i="3"/>
  <c r="U128" i="3"/>
  <c r="U129" i="3"/>
  <c r="U130" i="3"/>
  <c r="U131" i="3"/>
  <c r="U132" i="3"/>
  <c r="U133" i="3"/>
  <c r="U134" i="3"/>
  <c r="U135" i="3"/>
  <c r="U136" i="3"/>
  <c r="U137" i="3"/>
  <c r="U138" i="3"/>
  <c r="U139" i="3"/>
  <c r="U140" i="3"/>
  <c r="U141" i="3"/>
  <c r="U142" i="3"/>
  <c r="U143" i="3"/>
  <c r="U144" i="3"/>
  <c r="U145" i="3"/>
  <c r="U146" i="3"/>
  <c r="U147" i="3"/>
  <c r="U148" i="3"/>
  <c r="U149" i="3"/>
  <c r="U150" i="3"/>
  <c r="U151" i="3"/>
  <c r="U152" i="3"/>
  <c r="U153" i="3"/>
  <c r="U154" i="3"/>
  <c r="U155" i="3"/>
  <c r="U156" i="3"/>
  <c r="U157" i="3"/>
  <c r="U158" i="3"/>
  <c r="U159" i="3"/>
  <c r="U160" i="3"/>
  <c r="U161" i="3"/>
  <c r="U162" i="3"/>
  <c r="U163" i="3"/>
  <c r="U164" i="3"/>
  <c r="U165" i="3"/>
  <c r="U166" i="3"/>
  <c r="U167" i="3"/>
  <c r="U168" i="3"/>
  <c r="U169" i="3"/>
  <c r="U170" i="3"/>
  <c r="U171" i="3"/>
  <c r="U172" i="3"/>
  <c r="U173" i="3"/>
  <c r="U174" i="3"/>
  <c r="U175" i="3"/>
  <c r="U176" i="3"/>
  <c r="U177" i="3"/>
  <c r="U178" i="3"/>
  <c r="U179" i="3"/>
  <c r="U180" i="3"/>
  <c r="U181" i="3"/>
  <c r="U182" i="3"/>
  <c r="U183" i="3"/>
  <c r="U184" i="3"/>
  <c r="U185" i="3"/>
  <c r="U186" i="3"/>
  <c r="U187" i="3"/>
  <c r="U188" i="3"/>
  <c r="U189" i="3"/>
  <c r="U190" i="3"/>
  <c r="U191" i="3"/>
  <c r="U192" i="3"/>
  <c r="U193" i="3"/>
  <c r="U194" i="3"/>
  <c r="U195" i="3"/>
  <c r="U196" i="3"/>
  <c r="U197" i="3"/>
  <c r="U198" i="3"/>
  <c r="U199" i="3"/>
  <c r="U200" i="3"/>
  <c r="U201" i="3"/>
  <c r="U202" i="3"/>
  <c r="U203" i="3"/>
  <c r="U204" i="3"/>
  <c r="U205" i="3"/>
  <c r="U206" i="3"/>
  <c r="U207" i="3"/>
  <c r="U208" i="3"/>
  <c r="U209" i="3"/>
  <c r="U210" i="3"/>
  <c r="U211" i="3"/>
  <c r="U212" i="3"/>
  <c r="U213" i="3"/>
  <c r="U214" i="3"/>
  <c r="U215" i="3"/>
  <c r="U216" i="3"/>
  <c r="U217" i="3"/>
  <c r="U218" i="3"/>
  <c r="U219" i="3"/>
  <c r="U220" i="3"/>
  <c r="U221" i="3"/>
  <c r="U222" i="3"/>
  <c r="U223" i="3"/>
  <c r="U224" i="3"/>
  <c r="U225" i="3"/>
  <c r="U226" i="3"/>
  <c r="U227" i="3"/>
  <c r="U228" i="3"/>
  <c r="U229" i="3"/>
  <c r="U230" i="3"/>
  <c r="U231" i="3"/>
  <c r="U232" i="3"/>
  <c r="U233" i="3"/>
  <c r="U234" i="3"/>
  <c r="U235" i="3"/>
  <c r="U236" i="3"/>
  <c r="U237" i="3"/>
  <c r="U238" i="3"/>
  <c r="U239" i="3"/>
  <c r="U240" i="3"/>
  <c r="U241" i="3"/>
  <c r="U242" i="3"/>
  <c r="U243" i="3"/>
  <c r="U244" i="3"/>
  <c r="U245" i="3"/>
  <c r="U246" i="3"/>
  <c r="U247" i="3"/>
  <c r="U248" i="3"/>
  <c r="U249" i="3"/>
  <c r="U250" i="3"/>
  <c r="U251" i="3"/>
  <c r="U252" i="3"/>
  <c r="U253" i="3"/>
  <c r="U254" i="3"/>
  <c r="U255" i="3"/>
  <c r="U256" i="3"/>
  <c r="U257" i="3"/>
  <c r="U258" i="3"/>
  <c r="U259" i="3"/>
  <c r="U260" i="3"/>
  <c r="U261" i="3"/>
  <c r="U262" i="3"/>
  <c r="U263" i="3"/>
  <c r="U264" i="3"/>
  <c r="U265" i="3"/>
  <c r="U266" i="3"/>
  <c r="U267" i="3"/>
  <c r="U268" i="3"/>
  <c r="U269" i="3"/>
  <c r="U270" i="3"/>
  <c r="U271" i="3"/>
  <c r="U272" i="3"/>
  <c r="U273" i="3"/>
  <c r="U274" i="3"/>
  <c r="U275" i="3"/>
  <c r="U276" i="3"/>
  <c r="U277" i="3"/>
  <c r="U278" i="3"/>
  <c r="U279" i="3"/>
  <c r="U280" i="3"/>
  <c r="U281" i="3"/>
  <c r="U282" i="3"/>
  <c r="U283" i="3"/>
  <c r="U284" i="3"/>
  <c r="U285" i="3"/>
  <c r="U286" i="3"/>
  <c r="U287" i="3"/>
  <c r="U288" i="3"/>
  <c r="U289" i="3"/>
  <c r="U290" i="3"/>
  <c r="U291" i="3"/>
  <c r="U292" i="3"/>
  <c r="U293" i="3"/>
  <c r="U294" i="3"/>
  <c r="U295" i="3"/>
  <c r="U296" i="3"/>
  <c r="U297" i="3"/>
  <c r="U298" i="3"/>
  <c r="U299" i="3"/>
  <c r="U300" i="3"/>
  <c r="U301" i="3"/>
  <c r="U302" i="3"/>
  <c r="U303" i="3"/>
  <c r="U304" i="3"/>
  <c r="U305" i="3"/>
  <c r="U306" i="3"/>
  <c r="U307" i="3"/>
  <c r="U308" i="3"/>
  <c r="U309" i="3"/>
  <c r="U310" i="3"/>
  <c r="U311" i="3"/>
  <c r="U312" i="3"/>
  <c r="U313" i="3"/>
  <c r="U314" i="3"/>
  <c r="U315" i="3"/>
  <c r="U316" i="3"/>
  <c r="U317" i="3"/>
  <c r="U318" i="3"/>
  <c r="U319" i="3"/>
  <c r="U320" i="3"/>
  <c r="U321" i="3"/>
  <c r="U322" i="3"/>
  <c r="U323" i="3"/>
  <c r="U324" i="3"/>
  <c r="U325" i="3"/>
  <c r="U326" i="3"/>
  <c r="U327" i="3"/>
  <c r="U328" i="3"/>
  <c r="U329" i="3"/>
  <c r="U330" i="3"/>
  <c r="U331" i="3"/>
  <c r="U332" i="3"/>
  <c r="U333" i="3"/>
  <c r="U334" i="3"/>
  <c r="U335" i="3"/>
  <c r="U336" i="3"/>
  <c r="U337" i="3"/>
  <c r="U338" i="3"/>
  <c r="U339" i="3"/>
  <c r="U340" i="3"/>
  <c r="U341" i="3"/>
  <c r="U342" i="3"/>
  <c r="U343" i="3"/>
  <c r="U344" i="3"/>
  <c r="U345" i="3"/>
  <c r="U346" i="3"/>
  <c r="U347" i="3"/>
  <c r="U348" i="3"/>
  <c r="U349" i="3"/>
  <c r="U350" i="3"/>
  <c r="U351" i="3"/>
  <c r="U352" i="3"/>
  <c r="U353" i="3"/>
  <c r="U354" i="3"/>
  <c r="U355" i="3"/>
  <c r="U356" i="3"/>
  <c r="U357" i="3"/>
  <c r="U358" i="3"/>
  <c r="U359" i="3"/>
  <c r="U360" i="3"/>
  <c r="U361" i="3"/>
  <c r="U362" i="3"/>
  <c r="U363" i="3"/>
  <c r="U364" i="3"/>
  <c r="U365" i="3"/>
  <c r="U366" i="3"/>
  <c r="U367" i="3"/>
  <c r="U368" i="3"/>
  <c r="U369" i="3"/>
  <c r="U370" i="3"/>
  <c r="U371" i="3"/>
  <c r="U372" i="3"/>
  <c r="U373" i="3"/>
  <c r="U374" i="3"/>
  <c r="U375" i="3"/>
  <c r="U376" i="3"/>
  <c r="U377" i="3"/>
  <c r="U378" i="3"/>
  <c r="U379" i="3"/>
  <c r="U380" i="3"/>
  <c r="U381" i="3"/>
  <c r="U382" i="3"/>
  <c r="U383" i="3"/>
  <c r="U384" i="3"/>
  <c r="U385" i="3"/>
  <c r="U386" i="3"/>
  <c r="U387" i="3"/>
  <c r="U388" i="3"/>
  <c r="U389" i="3"/>
  <c r="U390" i="3"/>
  <c r="U391" i="3"/>
  <c r="U392" i="3"/>
  <c r="U393" i="3"/>
  <c r="U394" i="3"/>
  <c r="U395" i="3"/>
  <c r="U396" i="3"/>
  <c r="U397" i="3"/>
  <c r="U398" i="3"/>
  <c r="U399" i="3"/>
  <c r="U400" i="3"/>
  <c r="U401" i="3"/>
  <c r="U402" i="3"/>
  <c r="U403" i="3"/>
  <c r="U404" i="3"/>
  <c r="U405" i="3"/>
  <c r="U406" i="3"/>
  <c r="U407" i="3"/>
  <c r="U408" i="3"/>
  <c r="U409" i="3"/>
  <c r="U410" i="3"/>
  <c r="U411" i="3"/>
  <c r="U412" i="3"/>
  <c r="U413" i="3"/>
  <c r="U414" i="3"/>
  <c r="U415" i="3"/>
  <c r="U416" i="3"/>
  <c r="U417" i="3"/>
  <c r="U418" i="3"/>
  <c r="U419" i="3"/>
  <c r="U420" i="3"/>
  <c r="U421" i="3"/>
  <c r="U422" i="3"/>
  <c r="U423" i="3"/>
  <c r="U424" i="3"/>
  <c r="U425" i="3"/>
  <c r="U426" i="3"/>
  <c r="U427" i="3"/>
  <c r="U428" i="3"/>
  <c r="U429" i="3"/>
  <c r="U430" i="3"/>
  <c r="U431" i="3"/>
  <c r="U432" i="3"/>
  <c r="U433" i="3"/>
  <c r="U434" i="3"/>
  <c r="U435" i="3"/>
  <c r="U436" i="3"/>
  <c r="U437" i="3"/>
  <c r="U438" i="3"/>
  <c r="U439" i="3"/>
  <c r="U440" i="3"/>
  <c r="U441" i="3"/>
  <c r="U442" i="3"/>
  <c r="U443" i="3"/>
  <c r="U444" i="3"/>
  <c r="U445" i="3"/>
  <c r="U446" i="3"/>
  <c r="U447" i="3"/>
  <c r="U448" i="3"/>
  <c r="U449" i="3"/>
  <c r="U450" i="3"/>
  <c r="U451" i="3"/>
  <c r="U452" i="3"/>
  <c r="U453" i="3"/>
  <c r="U454" i="3"/>
  <c r="U455" i="3"/>
  <c r="U456" i="3"/>
  <c r="U457" i="3"/>
  <c r="U458" i="3"/>
  <c r="U459" i="3"/>
  <c r="U460" i="3"/>
  <c r="U461" i="3"/>
  <c r="U462" i="3"/>
  <c r="U463" i="3"/>
  <c r="U464" i="3"/>
  <c r="U465" i="3"/>
  <c r="U466" i="3"/>
  <c r="U467" i="3"/>
  <c r="U468" i="3"/>
  <c r="U469" i="3"/>
  <c r="U470" i="3"/>
  <c r="U471" i="3"/>
  <c r="U472" i="3"/>
  <c r="U473" i="3"/>
  <c r="U474" i="3"/>
  <c r="U475" i="3"/>
  <c r="U476" i="3"/>
  <c r="U477" i="3"/>
  <c r="U478" i="3"/>
  <c r="U479" i="3"/>
  <c r="U480" i="3"/>
  <c r="U481" i="3"/>
  <c r="U482" i="3"/>
  <c r="U483" i="3"/>
  <c r="U484" i="3"/>
  <c r="U485" i="3"/>
  <c r="U486" i="3"/>
  <c r="U487" i="3"/>
  <c r="U488" i="3"/>
  <c r="U489" i="3"/>
  <c r="U490" i="3"/>
  <c r="U491" i="3"/>
  <c r="U492" i="3"/>
  <c r="U493" i="3"/>
  <c r="U494" i="3"/>
  <c r="U495" i="3"/>
  <c r="U496" i="3"/>
  <c r="U497" i="3"/>
  <c r="U498" i="3"/>
  <c r="U499" i="3"/>
  <c r="U500" i="3"/>
  <c r="U501" i="3"/>
  <c r="U502" i="3"/>
  <c r="U503" i="3"/>
  <c r="U504" i="3"/>
  <c r="U505" i="3"/>
  <c r="U506" i="3"/>
  <c r="U507" i="3"/>
  <c r="U508" i="3"/>
  <c r="U509" i="3"/>
  <c r="U510" i="3"/>
  <c r="U511" i="3"/>
  <c r="U512" i="3"/>
  <c r="U513" i="3"/>
  <c r="U514" i="3"/>
  <c r="U515" i="3"/>
  <c r="U516" i="3"/>
  <c r="U517" i="3"/>
  <c r="U518" i="3"/>
  <c r="U519" i="3"/>
  <c r="U520" i="3"/>
  <c r="U521" i="3"/>
  <c r="U522" i="3"/>
  <c r="U523" i="3"/>
  <c r="U524" i="3"/>
  <c r="U525" i="3"/>
  <c r="U526" i="3"/>
  <c r="U527" i="3"/>
  <c r="U528" i="3"/>
  <c r="U529" i="3"/>
  <c r="U530" i="3"/>
  <c r="U531" i="3"/>
  <c r="U532" i="3"/>
  <c r="U533" i="3"/>
  <c r="U534" i="3"/>
  <c r="U535" i="3"/>
  <c r="U536" i="3"/>
  <c r="U537" i="3"/>
  <c r="U538" i="3"/>
  <c r="U539" i="3"/>
  <c r="U540" i="3"/>
  <c r="U541" i="3"/>
  <c r="U542" i="3"/>
  <c r="U543" i="3"/>
  <c r="U544" i="3"/>
  <c r="U545" i="3"/>
  <c r="U546" i="3"/>
  <c r="U547" i="3"/>
  <c r="U548" i="3"/>
  <c r="U549" i="3"/>
  <c r="U550" i="3"/>
  <c r="U551" i="3"/>
  <c r="U552" i="3"/>
  <c r="U553" i="3"/>
  <c r="U554" i="3"/>
  <c r="U555" i="3"/>
  <c r="U556" i="3"/>
  <c r="U557" i="3"/>
  <c r="U558" i="3"/>
  <c r="U559" i="3"/>
  <c r="U560" i="3"/>
  <c r="U561" i="3"/>
  <c r="U562" i="3"/>
  <c r="U563" i="3"/>
  <c r="U564" i="3"/>
  <c r="U565" i="3"/>
  <c r="U566" i="3"/>
  <c r="U567" i="3"/>
  <c r="U568" i="3"/>
  <c r="U569" i="3"/>
  <c r="U570" i="3"/>
  <c r="U571" i="3"/>
  <c r="U572" i="3"/>
  <c r="U573" i="3"/>
  <c r="U574" i="3"/>
  <c r="U575" i="3"/>
  <c r="U576" i="3"/>
  <c r="U577" i="3"/>
  <c r="U578" i="3"/>
  <c r="U579" i="3"/>
  <c r="U580" i="3"/>
  <c r="U581" i="3"/>
  <c r="U582" i="3"/>
  <c r="U583" i="3"/>
  <c r="U584" i="3"/>
  <c r="U585" i="3"/>
  <c r="U586" i="3"/>
  <c r="U587" i="3"/>
  <c r="U588" i="3"/>
  <c r="U589" i="3"/>
  <c r="U590" i="3"/>
  <c r="U591" i="3"/>
  <c r="U592" i="3"/>
  <c r="U593" i="3"/>
  <c r="U594" i="3"/>
  <c r="U595" i="3"/>
  <c r="U596" i="3"/>
  <c r="U597" i="3"/>
  <c r="U598" i="3"/>
  <c r="U599" i="3"/>
  <c r="U600" i="3"/>
  <c r="U601" i="3"/>
  <c r="U602" i="3"/>
  <c r="U603" i="3"/>
  <c r="U604" i="3"/>
  <c r="U605" i="3"/>
  <c r="U606" i="3"/>
  <c r="U607" i="3"/>
  <c r="U608" i="3"/>
  <c r="U609" i="3"/>
  <c r="U610" i="3"/>
  <c r="U611" i="3"/>
  <c r="U612" i="3"/>
  <c r="U613" i="3"/>
  <c r="U614" i="3"/>
  <c r="U615" i="3"/>
  <c r="U616" i="3"/>
  <c r="U617" i="3"/>
  <c r="U618" i="3"/>
  <c r="U619" i="3"/>
  <c r="U620" i="3"/>
  <c r="U621" i="3"/>
  <c r="U622" i="3"/>
  <c r="U623" i="3"/>
  <c r="U624" i="3"/>
  <c r="U625" i="3"/>
  <c r="U626" i="3"/>
  <c r="U627" i="3"/>
  <c r="U628" i="3"/>
  <c r="U629" i="3"/>
  <c r="U630" i="3"/>
  <c r="U631" i="3"/>
  <c r="U632" i="3"/>
  <c r="U633" i="3"/>
  <c r="U634" i="3"/>
  <c r="U635" i="3"/>
  <c r="U636" i="3"/>
  <c r="U637" i="3"/>
  <c r="U638" i="3"/>
  <c r="U639" i="3"/>
  <c r="U640" i="3"/>
  <c r="U641" i="3"/>
  <c r="U642" i="3"/>
  <c r="U643" i="3"/>
  <c r="U644" i="3"/>
  <c r="U645" i="3"/>
  <c r="U646" i="3"/>
  <c r="U647" i="3"/>
  <c r="U648" i="3"/>
  <c r="U649" i="3"/>
  <c r="U650" i="3"/>
  <c r="U651" i="3"/>
  <c r="U652" i="3"/>
  <c r="U653" i="3"/>
  <c r="U654" i="3"/>
  <c r="U655" i="3"/>
  <c r="U656" i="3"/>
  <c r="U657" i="3"/>
  <c r="U658" i="3"/>
  <c r="U659" i="3"/>
  <c r="U660" i="3"/>
  <c r="U661" i="3"/>
  <c r="U662" i="3"/>
  <c r="U663" i="3"/>
  <c r="U664" i="3"/>
  <c r="U665" i="3"/>
  <c r="U666" i="3"/>
  <c r="U667" i="3"/>
  <c r="U668" i="3"/>
  <c r="U669" i="3"/>
  <c r="U670" i="3"/>
  <c r="U671" i="3"/>
  <c r="U672" i="3"/>
  <c r="U673" i="3"/>
  <c r="U674" i="3"/>
  <c r="U675" i="3"/>
  <c r="U676" i="3"/>
  <c r="U677" i="3"/>
  <c r="U678" i="3"/>
  <c r="U679" i="3"/>
  <c r="U680" i="3"/>
  <c r="U681" i="3"/>
  <c r="U682" i="3"/>
  <c r="U683" i="3"/>
  <c r="U684" i="3"/>
  <c r="U685" i="3"/>
  <c r="U686" i="3"/>
  <c r="U687" i="3"/>
  <c r="U688" i="3"/>
  <c r="U689" i="3"/>
  <c r="U690" i="3"/>
  <c r="U691" i="3"/>
  <c r="U692" i="3"/>
  <c r="U693" i="3"/>
  <c r="U694" i="3"/>
  <c r="U695" i="3"/>
  <c r="U696" i="3"/>
  <c r="U697" i="3"/>
  <c r="U698" i="3"/>
  <c r="U699" i="3"/>
  <c r="U700" i="3"/>
  <c r="U701" i="3"/>
  <c r="U702" i="3"/>
  <c r="U703" i="3"/>
  <c r="U704" i="3"/>
  <c r="U705" i="3"/>
  <c r="U706" i="3"/>
  <c r="U707" i="3"/>
  <c r="U708" i="3"/>
  <c r="U709" i="3"/>
  <c r="U710" i="3"/>
  <c r="U711" i="3"/>
  <c r="U712" i="3"/>
  <c r="U713" i="3"/>
  <c r="U714" i="3"/>
  <c r="U715" i="3"/>
  <c r="U716" i="3"/>
  <c r="U717" i="3"/>
  <c r="U718" i="3"/>
  <c r="U719" i="3"/>
  <c r="U720" i="3"/>
  <c r="U721" i="3"/>
  <c r="U722" i="3"/>
  <c r="U723" i="3"/>
  <c r="U724" i="3"/>
  <c r="U725" i="3"/>
  <c r="U726" i="3"/>
  <c r="U727" i="3"/>
  <c r="U728" i="3"/>
  <c r="U729" i="3"/>
  <c r="U730" i="3"/>
  <c r="U731" i="3"/>
  <c r="U732" i="3"/>
  <c r="U733" i="3"/>
  <c r="U734" i="3"/>
  <c r="U735" i="3"/>
  <c r="U736" i="3"/>
  <c r="U737" i="3"/>
  <c r="U738" i="3"/>
  <c r="U739" i="3"/>
  <c r="U740" i="3"/>
  <c r="U741" i="3"/>
  <c r="U742" i="3"/>
  <c r="U743" i="3"/>
  <c r="U744" i="3"/>
  <c r="U745" i="3"/>
  <c r="U746" i="3"/>
  <c r="U747" i="3"/>
  <c r="U748" i="3"/>
  <c r="U749" i="3"/>
  <c r="U750" i="3"/>
  <c r="U751" i="3"/>
  <c r="U752" i="3"/>
  <c r="U753" i="3"/>
  <c r="U754" i="3"/>
  <c r="U755" i="3"/>
  <c r="U756" i="3"/>
  <c r="U757" i="3"/>
  <c r="U758" i="3"/>
  <c r="U759" i="3"/>
  <c r="U760" i="3"/>
  <c r="U761" i="3"/>
  <c r="U762" i="3"/>
  <c r="U763" i="3"/>
  <c r="U764" i="3"/>
  <c r="U765" i="3"/>
  <c r="U766" i="3"/>
  <c r="U767" i="3"/>
  <c r="U768" i="3"/>
  <c r="U769" i="3"/>
  <c r="U770" i="3"/>
  <c r="U771" i="3"/>
  <c r="U772" i="3"/>
  <c r="U773" i="3"/>
  <c r="U774" i="3"/>
  <c r="U775" i="3"/>
  <c r="U776" i="3"/>
  <c r="U777" i="3"/>
  <c r="U778" i="3"/>
  <c r="U779" i="3"/>
  <c r="U780" i="3"/>
  <c r="U781" i="3"/>
  <c r="U782" i="3"/>
  <c r="U783" i="3"/>
  <c r="U784" i="3"/>
  <c r="U785" i="3"/>
  <c r="U786" i="3"/>
  <c r="U787" i="3"/>
  <c r="U788" i="3"/>
  <c r="U789" i="3"/>
  <c r="U790" i="3"/>
  <c r="U791" i="3"/>
  <c r="U792" i="3"/>
  <c r="U793" i="3"/>
  <c r="U794" i="3"/>
  <c r="U795" i="3"/>
  <c r="U796" i="3"/>
  <c r="U797" i="3"/>
  <c r="U798" i="3"/>
  <c r="U799" i="3"/>
  <c r="U800" i="3"/>
  <c r="U801" i="3"/>
  <c r="U802" i="3"/>
  <c r="U803" i="3"/>
  <c r="U804" i="3"/>
  <c r="U805" i="3"/>
  <c r="U806" i="3"/>
  <c r="U807" i="3"/>
  <c r="U808" i="3"/>
  <c r="U809" i="3"/>
  <c r="U810" i="3"/>
  <c r="U811" i="3"/>
  <c r="U812" i="3"/>
  <c r="U813" i="3"/>
  <c r="U814" i="3"/>
  <c r="U815" i="3"/>
  <c r="U816" i="3"/>
  <c r="U817" i="3"/>
  <c r="U818" i="3"/>
  <c r="U819" i="3"/>
  <c r="U820" i="3"/>
  <c r="U821" i="3"/>
  <c r="U822" i="3"/>
  <c r="U823" i="3"/>
  <c r="U824" i="3"/>
  <c r="U825" i="3"/>
  <c r="U826" i="3"/>
  <c r="U827" i="3"/>
  <c r="U828" i="3"/>
  <c r="U829" i="3"/>
  <c r="U830" i="3"/>
  <c r="U831" i="3"/>
  <c r="U832" i="3"/>
  <c r="U833" i="3"/>
  <c r="U834" i="3"/>
  <c r="U835" i="3"/>
  <c r="U836" i="3"/>
  <c r="U837" i="3"/>
  <c r="U838" i="3"/>
  <c r="U839" i="3"/>
  <c r="U840" i="3"/>
  <c r="U841" i="3"/>
  <c r="U842" i="3"/>
  <c r="U843" i="3"/>
  <c r="U844" i="3"/>
  <c r="U845" i="3"/>
  <c r="U846" i="3"/>
  <c r="U847" i="3"/>
  <c r="U848" i="3"/>
  <c r="U849" i="3"/>
  <c r="U850" i="3"/>
  <c r="U851" i="3"/>
  <c r="U852" i="3"/>
  <c r="U853" i="3"/>
  <c r="U854" i="3"/>
  <c r="U855" i="3"/>
  <c r="U856" i="3"/>
  <c r="U857" i="3"/>
  <c r="U858" i="3"/>
  <c r="U859" i="3"/>
  <c r="U860" i="3"/>
  <c r="U861" i="3"/>
  <c r="U862" i="3"/>
  <c r="U863" i="3"/>
  <c r="U864" i="3"/>
  <c r="U865" i="3"/>
  <c r="U866" i="3"/>
  <c r="U867" i="3"/>
  <c r="U868" i="3"/>
  <c r="U869" i="3"/>
  <c r="U870" i="3"/>
  <c r="U871" i="3"/>
  <c r="U872" i="3"/>
  <c r="U873" i="3"/>
  <c r="U874" i="3"/>
  <c r="U875" i="3"/>
  <c r="U876" i="3"/>
  <c r="U877" i="3"/>
  <c r="U878" i="3"/>
  <c r="U879" i="3"/>
  <c r="U880" i="3"/>
  <c r="U881" i="3"/>
  <c r="U882" i="3"/>
  <c r="U883" i="3"/>
  <c r="U884" i="3"/>
  <c r="U885" i="3"/>
  <c r="U886" i="3"/>
  <c r="U887" i="3"/>
  <c r="U888" i="3"/>
  <c r="U889" i="3"/>
  <c r="U890" i="3"/>
  <c r="U891" i="3"/>
  <c r="U892" i="3"/>
  <c r="U893" i="3"/>
  <c r="U894" i="3"/>
  <c r="U895" i="3"/>
  <c r="U896" i="3"/>
  <c r="U897" i="3"/>
  <c r="U898" i="3"/>
  <c r="U899" i="3"/>
  <c r="U900" i="3"/>
  <c r="U901" i="3"/>
  <c r="U902" i="3"/>
  <c r="U903" i="3"/>
  <c r="U904" i="3"/>
  <c r="U905" i="3"/>
  <c r="U906" i="3"/>
  <c r="U907" i="3"/>
  <c r="U908" i="3"/>
  <c r="U909" i="3"/>
  <c r="U910" i="3"/>
  <c r="U911" i="3"/>
  <c r="U912" i="3"/>
  <c r="U913" i="3"/>
  <c r="U914" i="3"/>
  <c r="U915" i="3"/>
  <c r="U916" i="3"/>
  <c r="U917" i="3"/>
  <c r="U918" i="3"/>
  <c r="U919" i="3"/>
  <c r="U920" i="3"/>
  <c r="U921" i="3"/>
  <c r="U922" i="3"/>
  <c r="U923" i="3"/>
  <c r="U924" i="3"/>
  <c r="U925" i="3"/>
  <c r="U926" i="3"/>
  <c r="U927" i="3"/>
  <c r="U928" i="3"/>
  <c r="U929" i="3"/>
  <c r="U930" i="3"/>
  <c r="U931" i="3"/>
  <c r="U932" i="3"/>
  <c r="U933" i="3"/>
  <c r="U934" i="3"/>
  <c r="U935" i="3"/>
  <c r="U936" i="3"/>
  <c r="U937" i="3"/>
  <c r="U938" i="3"/>
  <c r="U939" i="3"/>
  <c r="U940" i="3"/>
  <c r="U941" i="3"/>
  <c r="U942" i="3"/>
  <c r="U943" i="3"/>
  <c r="U944" i="3"/>
  <c r="U945" i="3"/>
  <c r="U946" i="3"/>
  <c r="U947" i="3"/>
  <c r="U948" i="3"/>
  <c r="U949" i="3"/>
  <c r="U950" i="3"/>
  <c r="U951" i="3"/>
  <c r="U952" i="3"/>
  <c r="U953" i="3"/>
  <c r="U954" i="3"/>
  <c r="U955" i="3"/>
  <c r="U956" i="3"/>
  <c r="U957" i="3"/>
  <c r="U958" i="3"/>
  <c r="U959" i="3"/>
  <c r="U960" i="3"/>
  <c r="U961" i="3"/>
  <c r="U962" i="3"/>
  <c r="U963" i="3"/>
  <c r="U964" i="3"/>
  <c r="U965" i="3"/>
  <c r="U966" i="3"/>
  <c r="U967" i="3"/>
  <c r="U968" i="3"/>
  <c r="U969" i="3"/>
  <c r="U970" i="3"/>
  <c r="U971" i="3"/>
  <c r="U972" i="3"/>
  <c r="U973" i="3"/>
  <c r="U974" i="3"/>
  <c r="U975" i="3"/>
  <c r="U976" i="3"/>
  <c r="U977" i="3"/>
  <c r="U978" i="3"/>
  <c r="U979" i="3"/>
  <c r="U980" i="3"/>
  <c r="U981" i="3"/>
  <c r="U982" i="3"/>
  <c r="U983" i="3"/>
  <c r="U984" i="3"/>
  <c r="U985" i="3"/>
  <c r="U986" i="3"/>
  <c r="U987" i="3"/>
  <c r="U988" i="3"/>
  <c r="U989" i="3"/>
  <c r="U990" i="3"/>
  <c r="U991" i="3"/>
  <c r="U992" i="3"/>
  <c r="U993" i="3"/>
  <c r="U994" i="3"/>
  <c r="U995" i="3"/>
  <c r="U996" i="3"/>
  <c r="U997" i="3"/>
  <c r="U998" i="3"/>
  <c r="U999" i="3"/>
  <c r="U1000" i="3"/>
  <c r="U1001" i="3"/>
  <c r="U1002" i="3"/>
  <c r="U1003" i="3"/>
  <c r="U1004" i="3"/>
  <c r="T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300" i="3"/>
  <c r="T301" i="3"/>
  <c r="T302" i="3"/>
  <c r="T303" i="3"/>
  <c r="T304" i="3"/>
  <c r="T305" i="3"/>
  <c r="T306" i="3"/>
  <c r="T307" i="3"/>
  <c r="T308" i="3"/>
  <c r="T309" i="3"/>
  <c r="T310" i="3"/>
  <c r="T311" i="3"/>
  <c r="T312" i="3"/>
  <c r="T313" i="3"/>
  <c r="T314" i="3"/>
  <c r="T315" i="3"/>
  <c r="T316" i="3"/>
  <c r="T317" i="3"/>
  <c r="T318" i="3"/>
  <c r="T319" i="3"/>
  <c r="T320" i="3"/>
  <c r="T321" i="3"/>
  <c r="T322" i="3"/>
  <c r="T323" i="3"/>
  <c r="T324" i="3"/>
  <c r="T325" i="3"/>
  <c r="T326" i="3"/>
  <c r="T327" i="3"/>
  <c r="T328" i="3"/>
  <c r="T329" i="3"/>
  <c r="T330" i="3"/>
  <c r="T331" i="3"/>
  <c r="T332" i="3"/>
  <c r="T333" i="3"/>
  <c r="T334" i="3"/>
  <c r="T335" i="3"/>
  <c r="T336" i="3"/>
  <c r="T337" i="3"/>
  <c r="T338" i="3"/>
  <c r="T339" i="3"/>
  <c r="T340" i="3"/>
  <c r="T341" i="3"/>
  <c r="T342" i="3"/>
  <c r="T343" i="3"/>
  <c r="T344" i="3"/>
  <c r="T345" i="3"/>
  <c r="T346" i="3"/>
  <c r="T347" i="3"/>
  <c r="T348" i="3"/>
  <c r="T349" i="3"/>
  <c r="T350" i="3"/>
  <c r="T351" i="3"/>
  <c r="T352" i="3"/>
  <c r="T353" i="3"/>
  <c r="T354" i="3"/>
  <c r="T355" i="3"/>
  <c r="T356" i="3"/>
  <c r="T357" i="3"/>
  <c r="T358" i="3"/>
  <c r="T359" i="3"/>
  <c r="T360" i="3"/>
  <c r="T361" i="3"/>
  <c r="T362" i="3"/>
  <c r="T363" i="3"/>
  <c r="T364" i="3"/>
  <c r="T365" i="3"/>
  <c r="T366" i="3"/>
  <c r="T367" i="3"/>
  <c r="T368" i="3"/>
  <c r="T369" i="3"/>
  <c r="T370" i="3"/>
  <c r="T371" i="3"/>
  <c r="T372" i="3"/>
  <c r="T373" i="3"/>
  <c r="T374" i="3"/>
  <c r="T375" i="3"/>
  <c r="T376" i="3"/>
  <c r="T377" i="3"/>
  <c r="T378" i="3"/>
  <c r="T379" i="3"/>
  <c r="T380" i="3"/>
  <c r="T381" i="3"/>
  <c r="T382" i="3"/>
  <c r="T383" i="3"/>
  <c r="T384" i="3"/>
  <c r="T385" i="3"/>
  <c r="T386" i="3"/>
  <c r="T387" i="3"/>
  <c r="T388" i="3"/>
  <c r="T389" i="3"/>
  <c r="T390" i="3"/>
  <c r="T391" i="3"/>
  <c r="T392" i="3"/>
  <c r="T393" i="3"/>
  <c r="T394" i="3"/>
  <c r="T395" i="3"/>
  <c r="T396" i="3"/>
  <c r="T397" i="3"/>
  <c r="T398" i="3"/>
  <c r="T399" i="3"/>
  <c r="T400" i="3"/>
  <c r="T401" i="3"/>
  <c r="T402" i="3"/>
  <c r="T403" i="3"/>
  <c r="T404" i="3"/>
  <c r="T405" i="3"/>
  <c r="T406" i="3"/>
  <c r="T407" i="3"/>
  <c r="T408" i="3"/>
  <c r="T409" i="3"/>
  <c r="T410" i="3"/>
  <c r="T411" i="3"/>
  <c r="T412" i="3"/>
  <c r="T413" i="3"/>
  <c r="T414" i="3"/>
  <c r="T415" i="3"/>
  <c r="T416" i="3"/>
  <c r="T417" i="3"/>
  <c r="T418" i="3"/>
  <c r="T419" i="3"/>
  <c r="T420" i="3"/>
  <c r="T421" i="3"/>
  <c r="T422" i="3"/>
  <c r="T423" i="3"/>
  <c r="T424" i="3"/>
  <c r="T425" i="3"/>
  <c r="T426" i="3"/>
  <c r="T427" i="3"/>
  <c r="T428" i="3"/>
  <c r="T429" i="3"/>
  <c r="T430" i="3"/>
  <c r="T431" i="3"/>
  <c r="T432" i="3"/>
  <c r="T433" i="3"/>
  <c r="T434" i="3"/>
  <c r="T435" i="3"/>
  <c r="T436" i="3"/>
  <c r="T437" i="3"/>
  <c r="T438" i="3"/>
  <c r="T439" i="3"/>
  <c r="T440" i="3"/>
  <c r="T441" i="3"/>
  <c r="T442" i="3"/>
  <c r="T443" i="3"/>
  <c r="T444" i="3"/>
  <c r="T445" i="3"/>
  <c r="T446" i="3"/>
  <c r="T447" i="3"/>
  <c r="T448" i="3"/>
  <c r="T449" i="3"/>
  <c r="T450" i="3"/>
  <c r="T451" i="3"/>
  <c r="T452" i="3"/>
  <c r="T453" i="3"/>
  <c r="T454" i="3"/>
  <c r="T455" i="3"/>
  <c r="T456" i="3"/>
  <c r="T457" i="3"/>
  <c r="T458" i="3"/>
  <c r="T459" i="3"/>
  <c r="T460" i="3"/>
  <c r="T461" i="3"/>
  <c r="T462" i="3"/>
  <c r="T463" i="3"/>
  <c r="T464" i="3"/>
  <c r="T465" i="3"/>
  <c r="T466" i="3"/>
  <c r="T467" i="3"/>
  <c r="T468" i="3"/>
  <c r="T469" i="3"/>
  <c r="T470" i="3"/>
  <c r="T471" i="3"/>
  <c r="T472" i="3"/>
  <c r="T473" i="3"/>
  <c r="T474" i="3"/>
  <c r="T475" i="3"/>
  <c r="T476" i="3"/>
  <c r="T477" i="3"/>
  <c r="T478" i="3"/>
  <c r="T479" i="3"/>
  <c r="T480" i="3"/>
  <c r="T481" i="3"/>
  <c r="T482" i="3"/>
  <c r="T483" i="3"/>
  <c r="T484" i="3"/>
  <c r="T485" i="3"/>
  <c r="T486" i="3"/>
  <c r="T487" i="3"/>
  <c r="T488" i="3"/>
  <c r="T489" i="3"/>
  <c r="T490" i="3"/>
  <c r="T491" i="3"/>
  <c r="T492" i="3"/>
  <c r="T493" i="3"/>
  <c r="T494" i="3"/>
  <c r="T495" i="3"/>
  <c r="T496" i="3"/>
  <c r="T497" i="3"/>
  <c r="T498" i="3"/>
  <c r="T499" i="3"/>
  <c r="T500" i="3"/>
  <c r="T501" i="3"/>
  <c r="T502" i="3"/>
  <c r="T503" i="3"/>
  <c r="T504" i="3"/>
  <c r="T505" i="3"/>
  <c r="T506" i="3"/>
  <c r="T507" i="3"/>
  <c r="T508" i="3"/>
  <c r="T509" i="3"/>
  <c r="T510" i="3"/>
  <c r="T511" i="3"/>
  <c r="T512" i="3"/>
  <c r="T513" i="3"/>
  <c r="T514" i="3"/>
  <c r="T515" i="3"/>
  <c r="T516" i="3"/>
  <c r="T517" i="3"/>
  <c r="T518" i="3"/>
  <c r="T519" i="3"/>
  <c r="T520" i="3"/>
  <c r="T521" i="3"/>
  <c r="T522" i="3"/>
  <c r="T523" i="3"/>
  <c r="T524" i="3"/>
  <c r="T525" i="3"/>
  <c r="T526" i="3"/>
  <c r="T527" i="3"/>
  <c r="T528" i="3"/>
  <c r="T529" i="3"/>
  <c r="T530" i="3"/>
  <c r="T531" i="3"/>
  <c r="T532" i="3"/>
  <c r="T533" i="3"/>
  <c r="T534" i="3"/>
  <c r="T535" i="3"/>
  <c r="T536" i="3"/>
  <c r="T537" i="3"/>
  <c r="T538" i="3"/>
  <c r="T539" i="3"/>
  <c r="T540" i="3"/>
  <c r="T541" i="3"/>
  <c r="T542" i="3"/>
  <c r="T543" i="3"/>
  <c r="T544" i="3"/>
  <c r="T545" i="3"/>
  <c r="T546" i="3"/>
  <c r="T547" i="3"/>
  <c r="T548" i="3"/>
  <c r="T549" i="3"/>
  <c r="T550" i="3"/>
  <c r="T551" i="3"/>
  <c r="T552" i="3"/>
  <c r="T553" i="3"/>
  <c r="T554" i="3"/>
  <c r="T555" i="3"/>
  <c r="T556" i="3"/>
  <c r="T557" i="3"/>
  <c r="T558" i="3"/>
  <c r="T559" i="3"/>
  <c r="T560" i="3"/>
  <c r="T561" i="3"/>
  <c r="T562" i="3"/>
  <c r="T563" i="3"/>
  <c r="T564" i="3"/>
  <c r="T565" i="3"/>
  <c r="T566" i="3"/>
  <c r="T567" i="3"/>
  <c r="T568" i="3"/>
  <c r="T569" i="3"/>
  <c r="T570" i="3"/>
  <c r="T571" i="3"/>
  <c r="T572" i="3"/>
  <c r="T573" i="3"/>
  <c r="T574" i="3"/>
  <c r="T575" i="3"/>
  <c r="T576" i="3"/>
  <c r="T577" i="3"/>
  <c r="T578" i="3"/>
  <c r="T579" i="3"/>
  <c r="T580" i="3"/>
  <c r="T581" i="3"/>
  <c r="T582" i="3"/>
  <c r="T583" i="3"/>
  <c r="T584" i="3"/>
  <c r="T585" i="3"/>
  <c r="T586" i="3"/>
  <c r="T587" i="3"/>
  <c r="T588" i="3"/>
  <c r="T589" i="3"/>
  <c r="T590" i="3"/>
  <c r="T591" i="3"/>
  <c r="T592" i="3"/>
  <c r="T593" i="3"/>
  <c r="T594" i="3"/>
  <c r="T595" i="3"/>
  <c r="T596" i="3"/>
  <c r="T597" i="3"/>
  <c r="T598" i="3"/>
  <c r="T599" i="3"/>
  <c r="T600" i="3"/>
  <c r="T601" i="3"/>
  <c r="T602" i="3"/>
  <c r="T603" i="3"/>
  <c r="T604" i="3"/>
  <c r="T605" i="3"/>
  <c r="T606" i="3"/>
  <c r="T607" i="3"/>
  <c r="T608" i="3"/>
  <c r="T609" i="3"/>
  <c r="T610" i="3"/>
  <c r="T611" i="3"/>
  <c r="T612" i="3"/>
  <c r="T613" i="3"/>
  <c r="T614" i="3"/>
  <c r="T615" i="3"/>
  <c r="T616" i="3"/>
  <c r="T617" i="3"/>
  <c r="T618" i="3"/>
  <c r="T619" i="3"/>
  <c r="T620" i="3"/>
  <c r="T621" i="3"/>
  <c r="T622" i="3"/>
  <c r="T623" i="3"/>
  <c r="T624" i="3"/>
  <c r="T625" i="3"/>
  <c r="T626" i="3"/>
  <c r="T627" i="3"/>
  <c r="T628" i="3"/>
  <c r="T629" i="3"/>
  <c r="T630" i="3"/>
  <c r="T631" i="3"/>
  <c r="T632" i="3"/>
  <c r="T633" i="3"/>
  <c r="T634" i="3"/>
  <c r="T635" i="3"/>
  <c r="T636" i="3"/>
  <c r="T637" i="3"/>
  <c r="T638" i="3"/>
  <c r="T639" i="3"/>
  <c r="T640" i="3"/>
  <c r="T641" i="3"/>
  <c r="T642" i="3"/>
  <c r="T643" i="3"/>
  <c r="T644" i="3"/>
  <c r="T645" i="3"/>
  <c r="T646" i="3"/>
  <c r="T647" i="3"/>
  <c r="T648" i="3"/>
  <c r="T649" i="3"/>
  <c r="T650" i="3"/>
  <c r="T651" i="3"/>
  <c r="T652" i="3"/>
  <c r="T653" i="3"/>
  <c r="T654" i="3"/>
  <c r="T655" i="3"/>
  <c r="T656" i="3"/>
  <c r="T657" i="3"/>
  <c r="T658" i="3"/>
  <c r="T659" i="3"/>
  <c r="T660" i="3"/>
  <c r="T661" i="3"/>
  <c r="T662" i="3"/>
  <c r="T663" i="3"/>
  <c r="T664" i="3"/>
  <c r="T665" i="3"/>
  <c r="T666" i="3"/>
  <c r="T667" i="3"/>
  <c r="T668" i="3"/>
  <c r="T669" i="3"/>
  <c r="T670" i="3"/>
  <c r="T671" i="3"/>
  <c r="T672" i="3"/>
  <c r="T673" i="3"/>
  <c r="T674" i="3"/>
  <c r="T675" i="3"/>
  <c r="T676" i="3"/>
  <c r="T677" i="3"/>
  <c r="T678" i="3"/>
  <c r="T679" i="3"/>
  <c r="T680" i="3"/>
  <c r="T681" i="3"/>
  <c r="T682" i="3"/>
  <c r="T683" i="3"/>
  <c r="T684" i="3"/>
  <c r="T685" i="3"/>
  <c r="T686" i="3"/>
  <c r="T687" i="3"/>
  <c r="T688" i="3"/>
  <c r="T689" i="3"/>
  <c r="T690" i="3"/>
  <c r="T691" i="3"/>
  <c r="T692" i="3"/>
  <c r="T693" i="3"/>
  <c r="T694" i="3"/>
  <c r="T695" i="3"/>
  <c r="T696" i="3"/>
  <c r="T697" i="3"/>
  <c r="T698" i="3"/>
  <c r="T699" i="3"/>
  <c r="T700" i="3"/>
  <c r="T701" i="3"/>
  <c r="T702" i="3"/>
  <c r="T703" i="3"/>
  <c r="T704" i="3"/>
  <c r="T705" i="3"/>
  <c r="T706" i="3"/>
  <c r="T707" i="3"/>
  <c r="T708" i="3"/>
  <c r="T709" i="3"/>
  <c r="T710" i="3"/>
  <c r="T711" i="3"/>
  <c r="T712" i="3"/>
  <c r="T713" i="3"/>
  <c r="T714" i="3"/>
  <c r="T715" i="3"/>
  <c r="T716" i="3"/>
  <c r="T717" i="3"/>
  <c r="T718" i="3"/>
  <c r="T719" i="3"/>
  <c r="T720" i="3"/>
  <c r="T721" i="3"/>
  <c r="T722" i="3"/>
  <c r="T723" i="3"/>
  <c r="T724" i="3"/>
  <c r="T725" i="3"/>
  <c r="T726" i="3"/>
  <c r="T727" i="3"/>
  <c r="T728" i="3"/>
  <c r="T729" i="3"/>
  <c r="T730" i="3"/>
  <c r="T731" i="3"/>
  <c r="T732" i="3"/>
  <c r="T733" i="3"/>
  <c r="T734" i="3"/>
  <c r="T735" i="3"/>
  <c r="T736" i="3"/>
  <c r="T737" i="3"/>
  <c r="T738" i="3"/>
  <c r="T739" i="3"/>
  <c r="T740" i="3"/>
  <c r="T741" i="3"/>
  <c r="T742" i="3"/>
  <c r="T743" i="3"/>
  <c r="T744" i="3"/>
  <c r="T745" i="3"/>
  <c r="T746" i="3"/>
  <c r="T747" i="3"/>
  <c r="T748" i="3"/>
  <c r="T749" i="3"/>
  <c r="T750" i="3"/>
  <c r="T751" i="3"/>
  <c r="T752" i="3"/>
  <c r="T753" i="3"/>
  <c r="T754" i="3"/>
  <c r="T755" i="3"/>
  <c r="T756" i="3"/>
  <c r="T757" i="3"/>
  <c r="T758" i="3"/>
  <c r="T759" i="3"/>
  <c r="T760" i="3"/>
  <c r="T761" i="3"/>
  <c r="T762" i="3"/>
  <c r="T763" i="3"/>
  <c r="T764" i="3"/>
  <c r="T765" i="3"/>
  <c r="T766" i="3"/>
  <c r="T767" i="3"/>
  <c r="T768" i="3"/>
  <c r="T769" i="3"/>
  <c r="T770" i="3"/>
  <c r="T771" i="3"/>
  <c r="T772" i="3"/>
  <c r="T773" i="3"/>
  <c r="T774" i="3"/>
  <c r="T775" i="3"/>
  <c r="T776" i="3"/>
  <c r="T777" i="3"/>
  <c r="T778" i="3"/>
  <c r="T779" i="3"/>
  <c r="T780" i="3"/>
  <c r="T781" i="3"/>
  <c r="T782" i="3"/>
  <c r="T783" i="3"/>
  <c r="T784" i="3"/>
  <c r="T785" i="3"/>
  <c r="T786" i="3"/>
  <c r="T787" i="3"/>
  <c r="T788" i="3"/>
  <c r="T789" i="3"/>
  <c r="T790" i="3"/>
  <c r="T791" i="3"/>
  <c r="T792" i="3"/>
  <c r="T793" i="3"/>
  <c r="T794" i="3"/>
  <c r="T795" i="3"/>
  <c r="T796" i="3"/>
  <c r="T797" i="3"/>
  <c r="T798" i="3"/>
  <c r="T799" i="3"/>
  <c r="T800" i="3"/>
  <c r="T801" i="3"/>
  <c r="T802" i="3"/>
  <c r="T803" i="3"/>
  <c r="T804" i="3"/>
  <c r="T805" i="3"/>
  <c r="T806" i="3"/>
  <c r="T807" i="3"/>
  <c r="T808" i="3"/>
  <c r="T809" i="3"/>
  <c r="T810" i="3"/>
  <c r="T811" i="3"/>
  <c r="T812" i="3"/>
  <c r="T813" i="3"/>
  <c r="T814" i="3"/>
  <c r="T815" i="3"/>
  <c r="T816" i="3"/>
  <c r="T817" i="3"/>
  <c r="T818" i="3"/>
  <c r="T819" i="3"/>
  <c r="T820" i="3"/>
  <c r="T821" i="3"/>
  <c r="T822" i="3"/>
  <c r="T823" i="3"/>
  <c r="T824" i="3"/>
  <c r="T825" i="3"/>
  <c r="T826" i="3"/>
  <c r="T827" i="3"/>
  <c r="T828" i="3"/>
  <c r="T829" i="3"/>
  <c r="T830" i="3"/>
  <c r="T831" i="3"/>
  <c r="T832" i="3"/>
  <c r="T833" i="3"/>
  <c r="T834" i="3"/>
  <c r="T835" i="3"/>
  <c r="T836" i="3"/>
  <c r="T837" i="3"/>
  <c r="T838" i="3"/>
  <c r="T839" i="3"/>
  <c r="T840" i="3"/>
  <c r="T841" i="3"/>
  <c r="T842" i="3"/>
  <c r="T843" i="3"/>
  <c r="T844" i="3"/>
  <c r="T845" i="3"/>
  <c r="T846" i="3"/>
  <c r="T847" i="3"/>
  <c r="T848" i="3"/>
  <c r="T849" i="3"/>
  <c r="T850" i="3"/>
  <c r="T851" i="3"/>
  <c r="T852" i="3"/>
  <c r="T853" i="3"/>
  <c r="T854" i="3"/>
  <c r="T855" i="3"/>
  <c r="T856" i="3"/>
  <c r="T857" i="3"/>
  <c r="T858" i="3"/>
  <c r="T859" i="3"/>
  <c r="T860" i="3"/>
  <c r="T861" i="3"/>
  <c r="T862" i="3"/>
  <c r="T863" i="3"/>
  <c r="T864" i="3"/>
  <c r="T865" i="3"/>
  <c r="T866" i="3"/>
  <c r="T867" i="3"/>
  <c r="T868" i="3"/>
  <c r="T869" i="3"/>
  <c r="T870" i="3"/>
  <c r="T871" i="3"/>
  <c r="T872" i="3"/>
  <c r="T873" i="3"/>
  <c r="T874" i="3"/>
  <c r="T875" i="3"/>
  <c r="T876" i="3"/>
  <c r="T877" i="3"/>
  <c r="T878" i="3"/>
  <c r="T879" i="3"/>
  <c r="T880" i="3"/>
  <c r="T881" i="3"/>
  <c r="T882" i="3"/>
  <c r="T883" i="3"/>
  <c r="T884" i="3"/>
  <c r="T885" i="3"/>
  <c r="T886" i="3"/>
  <c r="T887" i="3"/>
  <c r="T888" i="3"/>
  <c r="T889" i="3"/>
  <c r="T890" i="3"/>
  <c r="T891" i="3"/>
  <c r="T892" i="3"/>
  <c r="T893" i="3"/>
  <c r="T894" i="3"/>
  <c r="T895" i="3"/>
  <c r="T896" i="3"/>
  <c r="T897" i="3"/>
  <c r="T898" i="3"/>
  <c r="T899" i="3"/>
  <c r="T900" i="3"/>
  <c r="T901" i="3"/>
  <c r="T902" i="3"/>
  <c r="T903" i="3"/>
  <c r="T904" i="3"/>
  <c r="T905" i="3"/>
  <c r="T906" i="3"/>
  <c r="T907" i="3"/>
  <c r="T908" i="3"/>
  <c r="T909" i="3"/>
  <c r="T910" i="3"/>
  <c r="T911" i="3"/>
  <c r="T912" i="3"/>
  <c r="T913" i="3"/>
  <c r="T914" i="3"/>
  <c r="T915" i="3"/>
  <c r="T916" i="3"/>
  <c r="T917" i="3"/>
  <c r="T918" i="3"/>
  <c r="T919" i="3"/>
  <c r="T920" i="3"/>
  <c r="T921" i="3"/>
  <c r="T922" i="3"/>
  <c r="T923" i="3"/>
  <c r="T924" i="3"/>
  <c r="T925" i="3"/>
  <c r="T926" i="3"/>
  <c r="T927" i="3"/>
  <c r="T928" i="3"/>
  <c r="T929" i="3"/>
  <c r="T930" i="3"/>
  <c r="T931" i="3"/>
  <c r="T932" i="3"/>
  <c r="T933" i="3"/>
  <c r="T934" i="3"/>
  <c r="T935" i="3"/>
  <c r="T936" i="3"/>
  <c r="T937" i="3"/>
  <c r="T938" i="3"/>
  <c r="T939" i="3"/>
  <c r="T940" i="3"/>
  <c r="T941" i="3"/>
  <c r="T942" i="3"/>
  <c r="T943" i="3"/>
  <c r="T944" i="3"/>
  <c r="T945" i="3"/>
  <c r="T946" i="3"/>
  <c r="T947" i="3"/>
  <c r="T948" i="3"/>
  <c r="T949" i="3"/>
  <c r="T950" i="3"/>
  <c r="T951" i="3"/>
  <c r="T952" i="3"/>
  <c r="T953" i="3"/>
  <c r="T954" i="3"/>
  <c r="T955" i="3"/>
  <c r="T956" i="3"/>
  <c r="T957" i="3"/>
  <c r="T958" i="3"/>
  <c r="T959" i="3"/>
  <c r="T960" i="3"/>
  <c r="T961" i="3"/>
  <c r="T962" i="3"/>
  <c r="T963" i="3"/>
  <c r="T964" i="3"/>
  <c r="T965" i="3"/>
  <c r="T966" i="3"/>
  <c r="T967" i="3"/>
  <c r="T968" i="3"/>
  <c r="T969" i="3"/>
  <c r="T970" i="3"/>
  <c r="T971" i="3"/>
  <c r="T972" i="3"/>
  <c r="T973" i="3"/>
  <c r="T974" i="3"/>
  <c r="T975" i="3"/>
  <c r="T976" i="3"/>
  <c r="T977" i="3"/>
  <c r="T978" i="3"/>
  <c r="T979" i="3"/>
  <c r="T980" i="3"/>
  <c r="T981" i="3"/>
  <c r="T982" i="3"/>
  <c r="T983" i="3"/>
  <c r="T984" i="3"/>
  <c r="T985" i="3"/>
  <c r="T986" i="3"/>
  <c r="T987" i="3"/>
  <c r="T988" i="3"/>
  <c r="T989" i="3"/>
  <c r="T990" i="3"/>
  <c r="T991" i="3"/>
  <c r="T992" i="3"/>
  <c r="T993" i="3"/>
  <c r="T994" i="3"/>
  <c r="T995" i="3"/>
  <c r="T996" i="3"/>
  <c r="T997" i="3"/>
  <c r="T998" i="3"/>
  <c r="T999" i="3"/>
  <c r="T1000" i="3"/>
  <c r="T1001" i="3"/>
  <c r="T1002" i="3"/>
  <c r="T1003" i="3"/>
  <c r="T1004" i="3"/>
  <c r="S5" i="3"/>
  <c r="S6" i="3"/>
  <c r="S7" i="3"/>
  <c r="S8" i="3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58" i="3"/>
  <c r="S59" i="3"/>
  <c r="S60" i="3"/>
  <c r="S61" i="3"/>
  <c r="S62" i="3"/>
  <c r="S63" i="3"/>
  <c r="S64" i="3"/>
  <c r="S65" i="3"/>
  <c r="S66" i="3"/>
  <c r="S67" i="3"/>
  <c r="S68" i="3"/>
  <c r="S69" i="3"/>
  <c r="S70" i="3"/>
  <c r="S71" i="3"/>
  <c r="S72" i="3"/>
  <c r="S73" i="3"/>
  <c r="S74" i="3"/>
  <c r="S75" i="3"/>
  <c r="S76" i="3"/>
  <c r="S77" i="3"/>
  <c r="S78" i="3"/>
  <c r="S79" i="3"/>
  <c r="S80" i="3"/>
  <c r="S81" i="3"/>
  <c r="S82" i="3"/>
  <c r="S83" i="3"/>
  <c r="S84" i="3"/>
  <c r="S85" i="3"/>
  <c r="S86" i="3"/>
  <c r="S87" i="3"/>
  <c r="S88" i="3"/>
  <c r="S89" i="3"/>
  <c r="S90" i="3"/>
  <c r="S91" i="3"/>
  <c r="S92" i="3"/>
  <c r="S93" i="3"/>
  <c r="S94" i="3"/>
  <c r="S95" i="3"/>
  <c r="S96" i="3"/>
  <c r="S97" i="3"/>
  <c r="S98" i="3"/>
  <c r="S99" i="3"/>
  <c r="S100" i="3"/>
  <c r="S101" i="3"/>
  <c r="S102" i="3"/>
  <c r="S103" i="3"/>
  <c r="S104" i="3"/>
  <c r="S105" i="3"/>
  <c r="S106" i="3"/>
  <c r="S107" i="3"/>
  <c r="S108" i="3"/>
  <c r="S109" i="3"/>
  <c r="S110" i="3"/>
  <c r="S111" i="3"/>
  <c r="S112" i="3"/>
  <c r="S113" i="3"/>
  <c r="S114" i="3"/>
  <c r="S115" i="3"/>
  <c r="S116" i="3"/>
  <c r="S117" i="3"/>
  <c r="S118" i="3"/>
  <c r="S119" i="3"/>
  <c r="S120" i="3"/>
  <c r="S121" i="3"/>
  <c r="S122" i="3"/>
  <c r="S123" i="3"/>
  <c r="S124" i="3"/>
  <c r="S125" i="3"/>
  <c r="S126" i="3"/>
  <c r="S127" i="3"/>
  <c r="S128" i="3"/>
  <c r="S129" i="3"/>
  <c r="S130" i="3"/>
  <c r="S131" i="3"/>
  <c r="S132" i="3"/>
  <c r="S133" i="3"/>
  <c r="S134" i="3"/>
  <c r="S135" i="3"/>
  <c r="S136" i="3"/>
  <c r="S137" i="3"/>
  <c r="S138" i="3"/>
  <c r="S139" i="3"/>
  <c r="S140" i="3"/>
  <c r="S141" i="3"/>
  <c r="S142" i="3"/>
  <c r="S143" i="3"/>
  <c r="S144" i="3"/>
  <c r="S145" i="3"/>
  <c r="S146" i="3"/>
  <c r="S147" i="3"/>
  <c r="S148" i="3"/>
  <c r="S149" i="3"/>
  <c r="S150" i="3"/>
  <c r="S151" i="3"/>
  <c r="S152" i="3"/>
  <c r="S153" i="3"/>
  <c r="S154" i="3"/>
  <c r="S155" i="3"/>
  <c r="S156" i="3"/>
  <c r="S157" i="3"/>
  <c r="S158" i="3"/>
  <c r="S159" i="3"/>
  <c r="S160" i="3"/>
  <c r="S161" i="3"/>
  <c r="S162" i="3"/>
  <c r="S163" i="3"/>
  <c r="S164" i="3"/>
  <c r="S165" i="3"/>
  <c r="S166" i="3"/>
  <c r="S167" i="3"/>
  <c r="S168" i="3"/>
  <c r="S169" i="3"/>
  <c r="S170" i="3"/>
  <c r="S171" i="3"/>
  <c r="S172" i="3"/>
  <c r="S173" i="3"/>
  <c r="S174" i="3"/>
  <c r="S175" i="3"/>
  <c r="S176" i="3"/>
  <c r="S177" i="3"/>
  <c r="S178" i="3"/>
  <c r="S179" i="3"/>
  <c r="S180" i="3"/>
  <c r="S181" i="3"/>
  <c r="S182" i="3"/>
  <c r="S183" i="3"/>
  <c r="S184" i="3"/>
  <c r="S185" i="3"/>
  <c r="S186" i="3"/>
  <c r="S187" i="3"/>
  <c r="S188" i="3"/>
  <c r="S189" i="3"/>
  <c r="S190" i="3"/>
  <c r="S191" i="3"/>
  <c r="S192" i="3"/>
  <c r="S193" i="3"/>
  <c r="S194" i="3"/>
  <c r="S195" i="3"/>
  <c r="S196" i="3"/>
  <c r="S197" i="3"/>
  <c r="S198" i="3"/>
  <c r="S199" i="3"/>
  <c r="S200" i="3"/>
  <c r="S201" i="3"/>
  <c r="S202" i="3"/>
  <c r="S203" i="3"/>
  <c r="S204" i="3"/>
  <c r="S205" i="3"/>
  <c r="S206" i="3"/>
  <c r="S207" i="3"/>
  <c r="S208" i="3"/>
  <c r="S209" i="3"/>
  <c r="S210" i="3"/>
  <c r="S211" i="3"/>
  <c r="S212" i="3"/>
  <c r="S213" i="3"/>
  <c r="S214" i="3"/>
  <c r="S215" i="3"/>
  <c r="S216" i="3"/>
  <c r="S217" i="3"/>
  <c r="S218" i="3"/>
  <c r="S219" i="3"/>
  <c r="S220" i="3"/>
  <c r="S221" i="3"/>
  <c r="S222" i="3"/>
  <c r="S223" i="3"/>
  <c r="S224" i="3"/>
  <c r="S225" i="3"/>
  <c r="S226" i="3"/>
  <c r="S227" i="3"/>
  <c r="S228" i="3"/>
  <c r="S229" i="3"/>
  <c r="S230" i="3"/>
  <c r="S231" i="3"/>
  <c r="S232" i="3"/>
  <c r="S233" i="3"/>
  <c r="S234" i="3"/>
  <c r="S235" i="3"/>
  <c r="S236" i="3"/>
  <c r="S237" i="3"/>
  <c r="S238" i="3"/>
  <c r="S239" i="3"/>
  <c r="S240" i="3"/>
  <c r="S241" i="3"/>
  <c r="S242" i="3"/>
  <c r="S243" i="3"/>
  <c r="S244" i="3"/>
  <c r="S245" i="3"/>
  <c r="S246" i="3"/>
  <c r="S247" i="3"/>
  <c r="S248" i="3"/>
  <c r="S249" i="3"/>
  <c r="S250" i="3"/>
  <c r="S251" i="3"/>
  <c r="S252" i="3"/>
  <c r="S253" i="3"/>
  <c r="S254" i="3"/>
  <c r="S255" i="3"/>
  <c r="S256" i="3"/>
  <c r="S257" i="3"/>
  <c r="S258" i="3"/>
  <c r="S259" i="3"/>
  <c r="S260" i="3"/>
  <c r="S261" i="3"/>
  <c r="S262" i="3"/>
  <c r="S263" i="3"/>
  <c r="S264" i="3"/>
  <c r="S265" i="3"/>
  <c r="S266" i="3"/>
  <c r="S267" i="3"/>
  <c r="S268" i="3"/>
  <c r="S269" i="3"/>
  <c r="S270" i="3"/>
  <c r="S271" i="3"/>
  <c r="S272" i="3"/>
  <c r="S273" i="3"/>
  <c r="S274" i="3"/>
  <c r="S275" i="3"/>
  <c r="S276" i="3"/>
  <c r="S277" i="3"/>
  <c r="S278" i="3"/>
  <c r="S279" i="3"/>
  <c r="S280" i="3"/>
  <c r="S281" i="3"/>
  <c r="S282" i="3"/>
  <c r="S283" i="3"/>
  <c r="S284" i="3"/>
  <c r="S285" i="3"/>
  <c r="S286" i="3"/>
  <c r="S287" i="3"/>
  <c r="S288" i="3"/>
  <c r="S289" i="3"/>
  <c r="S290" i="3"/>
  <c r="S291" i="3"/>
  <c r="S292" i="3"/>
  <c r="S293" i="3"/>
  <c r="S294" i="3"/>
  <c r="S295" i="3"/>
  <c r="S296" i="3"/>
  <c r="S297" i="3"/>
  <c r="S298" i="3"/>
  <c r="S299" i="3"/>
  <c r="S300" i="3"/>
  <c r="S301" i="3"/>
  <c r="S302" i="3"/>
  <c r="S303" i="3"/>
  <c r="S304" i="3"/>
  <c r="S305" i="3"/>
  <c r="S306" i="3"/>
  <c r="S307" i="3"/>
  <c r="S308" i="3"/>
  <c r="S309" i="3"/>
  <c r="S310" i="3"/>
  <c r="S311" i="3"/>
  <c r="S312" i="3"/>
  <c r="S313" i="3"/>
  <c r="S314" i="3"/>
  <c r="S315" i="3"/>
  <c r="S316" i="3"/>
  <c r="S317" i="3"/>
  <c r="S318" i="3"/>
  <c r="S319" i="3"/>
  <c r="S320" i="3"/>
  <c r="S321" i="3"/>
  <c r="S322" i="3"/>
  <c r="S323" i="3"/>
  <c r="S324" i="3"/>
  <c r="S325" i="3"/>
  <c r="S326" i="3"/>
  <c r="S327" i="3"/>
  <c r="S328" i="3"/>
  <c r="S329" i="3"/>
  <c r="S330" i="3"/>
  <c r="S331" i="3"/>
  <c r="S332" i="3"/>
  <c r="S333" i="3"/>
  <c r="S334" i="3"/>
  <c r="S335" i="3"/>
  <c r="S336" i="3"/>
  <c r="S337" i="3"/>
  <c r="S338" i="3"/>
  <c r="S339" i="3"/>
  <c r="S340" i="3"/>
  <c r="S341" i="3"/>
  <c r="S342" i="3"/>
  <c r="S343" i="3"/>
  <c r="S344" i="3"/>
  <c r="S345" i="3"/>
  <c r="S346" i="3"/>
  <c r="S347" i="3"/>
  <c r="S348" i="3"/>
  <c r="S349" i="3"/>
  <c r="S350" i="3"/>
  <c r="S351" i="3"/>
  <c r="S352" i="3"/>
  <c r="S353" i="3"/>
  <c r="S354" i="3"/>
  <c r="S355" i="3"/>
  <c r="S356" i="3"/>
  <c r="S357" i="3"/>
  <c r="S358" i="3"/>
  <c r="S359" i="3"/>
  <c r="S360" i="3"/>
  <c r="S361" i="3"/>
  <c r="S362" i="3"/>
  <c r="S363" i="3"/>
  <c r="S364" i="3"/>
  <c r="S365" i="3"/>
  <c r="S366" i="3"/>
  <c r="S367" i="3"/>
  <c r="S368" i="3"/>
  <c r="S369" i="3"/>
  <c r="S370" i="3"/>
  <c r="S371" i="3"/>
  <c r="S372" i="3"/>
  <c r="S373" i="3"/>
  <c r="S374" i="3"/>
  <c r="S375" i="3"/>
  <c r="S376" i="3"/>
  <c r="S377" i="3"/>
  <c r="S378" i="3"/>
  <c r="S379" i="3"/>
  <c r="S380" i="3"/>
  <c r="S381" i="3"/>
  <c r="S382" i="3"/>
  <c r="S383" i="3"/>
  <c r="S384" i="3"/>
  <c r="S385" i="3"/>
  <c r="S386" i="3"/>
  <c r="S387" i="3"/>
  <c r="S388" i="3"/>
  <c r="S389" i="3"/>
  <c r="S390" i="3"/>
  <c r="S391" i="3"/>
  <c r="S392" i="3"/>
  <c r="S393" i="3"/>
  <c r="S394" i="3"/>
  <c r="S395" i="3"/>
  <c r="S396" i="3"/>
  <c r="S397" i="3"/>
  <c r="S398" i="3"/>
  <c r="S399" i="3"/>
  <c r="S400" i="3"/>
  <c r="S401" i="3"/>
  <c r="S402" i="3"/>
  <c r="S403" i="3"/>
  <c r="S404" i="3"/>
  <c r="S405" i="3"/>
  <c r="S406" i="3"/>
  <c r="S407" i="3"/>
  <c r="S408" i="3"/>
  <c r="S409" i="3"/>
  <c r="S410" i="3"/>
  <c r="S411" i="3"/>
  <c r="S412" i="3"/>
  <c r="S413" i="3"/>
  <c r="S414" i="3"/>
  <c r="S415" i="3"/>
  <c r="S416" i="3"/>
  <c r="S417" i="3"/>
  <c r="S418" i="3"/>
  <c r="S419" i="3"/>
  <c r="S420" i="3"/>
  <c r="S421" i="3"/>
  <c r="S422" i="3"/>
  <c r="S423" i="3"/>
  <c r="S424" i="3"/>
  <c r="S425" i="3"/>
  <c r="S426" i="3"/>
  <c r="S427" i="3"/>
  <c r="S428" i="3"/>
  <c r="S429" i="3"/>
  <c r="S430" i="3"/>
  <c r="S431" i="3"/>
  <c r="S432" i="3"/>
  <c r="S433" i="3"/>
  <c r="S434" i="3"/>
  <c r="S435" i="3"/>
  <c r="S436" i="3"/>
  <c r="S437" i="3"/>
  <c r="S438" i="3"/>
  <c r="S439" i="3"/>
  <c r="S440" i="3"/>
  <c r="S441" i="3"/>
  <c r="S442" i="3"/>
  <c r="S443" i="3"/>
  <c r="S444" i="3"/>
  <c r="S445" i="3"/>
  <c r="S446" i="3"/>
  <c r="S447" i="3"/>
  <c r="S448" i="3"/>
  <c r="S449" i="3"/>
  <c r="S450" i="3"/>
  <c r="S451" i="3"/>
  <c r="S452" i="3"/>
  <c r="S453" i="3"/>
  <c r="S454" i="3"/>
  <c r="S455" i="3"/>
  <c r="S456" i="3"/>
  <c r="S457" i="3"/>
  <c r="S458" i="3"/>
  <c r="S459" i="3"/>
  <c r="S460" i="3"/>
  <c r="S461" i="3"/>
  <c r="S462" i="3"/>
  <c r="S463" i="3"/>
  <c r="S464" i="3"/>
  <c r="S465" i="3"/>
  <c r="S466" i="3"/>
  <c r="S467" i="3"/>
  <c r="S468" i="3"/>
  <c r="S469" i="3"/>
  <c r="S470" i="3"/>
  <c r="S471" i="3"/>
  <c r="S472" i="3"/>
  <c r="S473" i="3"/>
  <c r="S474" i="3"/>
  <c r="S475" i="3"/>
  <c r="S476" i="3"/>
  <c r="S477" i="3"/>
  <c r="S478" i="3"/>
  <c r="S479" i="3"/>
  <c r="S480" i="3"/>
  <c r="S481" i="3"/>
  <c r="S482" i="3"/>
  <c r="S483" i="3"/>
  <c r="S484" i="3"/>
  <c r="S485" i="3"/>
  <c r="S486" i="3"/>
  <c r="S487" i="3"/>
  <c r="S488" i="3"/>
  <c r="S489" i="3"/>
  <c r="S490" i="3"/>
  <c r="S491" i="3"/>
  <c r="S492" i="3"/>
  <c r="S493" i="3"/>
  <c r="S494" i="3"/>
  <c r="S495" i="3"/>
  <c r="S496" i="3"/>
  <c r="S497" i="3"/>
  <c r="S498" i="3"/>
  <c r="S499" i="3"/>
  <c r="S500" i="3"/>
  <c r="S501" i="3"/>
  <c r="S502" i="3"/>
  <c r="S503" i="3"/>
  <c r="S504" i="3"/>
  <c r="S505" i="3"/>
  <c r="S506" i="3"/>
  <c r="S507" i="3"/>
  <c r="S508" i="3"/>
  <c r="S509" i="3"/>
  <c r="S510" i="3"/>
  <c r="S511" i="3"/>
  <c r="S512" i="3"/>
  <c r="S513" i="3"/>
  <c r="S514" i="3"/>
  <c r="S515" i="3"/>
  <c r="S516" i="3"/>
  <c r="S517" i="3"/>
  <c r="S518" i="3"/>
  <c r="S519" i="3"/>
  <c r="S520" i="3"/>
  <c r="S521" i="3"/>
  <c r="S522" i="3"/>
  <c r="S523" i="3"/>
  <c r="S524" i="3"/>
  <c r="S525" i="3"/>
  <c r="S526" i="3"/>
  <c r="S527" i="3"/>
  <c r="S528" i="3"/>
  <c r="S529" i="3"/>
  <c r="S530" i="3"/>
  <c r="S531" i="3"/>
  <c r="S532" i="3"/>
  <c r="S533" i="3"/>
  <c r="S534" i="3"/>
  <c r="S535" i="3"/>
  <c r="S536" i="3"/>
  <c r="S537" i="3"/>
  <c r="S538" i="3"/>
  <c r="S539" i="3"/>
  <c r="S540" i="3"/>
  <c r="S541" i="3"/>
  <c r="S542" i="3"/>
  <c r="S543" i="3"/>
  <c r="S544" i="3"/>
  <c r="S545" i="3"/>
  <c r="S546" i="3"/>
  <c r="S547" i="3"/>
  <c r="S548" i="3"/>
  <c r="S549" i="3"/>
  <c r="S550" i="3"/>
  <c r="S551" i="3"/>
  <c r="S552" i="3"/>
  <c r="S553" i="3"/>
  <c r="S554" i="3"/>
  <c r="S555" i="3"/>
  <c r="S556" i="3"/>
  <c r="S557" i="3"/>
  <c r="S558" i="3"/>
  <c r="S559" i="3"/>
  <c r="S560" i="3"/>
  <c r="S561" i="3"/>
  <c r="S562" i="3"/>
  <c r="S563" i="3"/>
  <c r="S564" i="3"/>
  <c r="S565" i="3"/>
  <c r="S566" i="3"/>
  <c r="S567" i="3"/>
  <c r="S568" i="3"/>
  <c r="S569" i="3"/>
  <c r="S570" i="3"/>
  <c r="S571" i="3"/>
  <c r="S572" i="3"/>
  <c r="S573" i="3"/>
  <c r="S574" i="3"/>
  <c r="S575" i="3"/>
  <c r="S576" i="3"/>
  <c r="S577" i="3"/>
  <c r="S578" i="3"/>
  <c r="S579" i="3"/>
  <c r="S580" i="3"/>
  <c r="S581" i="3"/>
  <c r="S582" i="3"/>
  <c r="S583" i="3"/>
  <c r="S584" i="3"/>
  <c r="S585" i="3"/>
  <c r="S586" i="3"/>
  <c r="S587" i="3"/>
  <c r="S588" i="3"/>
  <c r="S589" i="3"/>
  <c r="S590" i="3"/>
  <c r="S591" i="3"/>
  <c r="S592" i="3"/>
  <c r="S593" i="3"/>
  <c r="S594" i="3"/>
  <c r="S595" i="3"/>
  <c r="S596" i="3"/>
  <c r="S597" i="3"/>
  <c r="S598" i="3"/>
  <c r="S599" i="3"/>
  <c r="S600" i="3"/>
  <c r="S601" i="3"/>
  <c r="S602" i="3"/>
  <c r="S603" i="3"/>
  <c r="S604" i="3"/>
  <c r="S605" i="3"/>
  <c r="S606" i="3"/>
  <c r="S607" i="3"/>
  <c r="S608" i="3"/>
  <c r="S609" i="3"/>
  <c r="S610" i="3"/>
  <c r="S611" i="3"/>
  <c r="S612" i="3"/>
  <c r="S613" i="3"/>
  <c r="S614" i="3"/>
  <c r="S615" i="3"/>
  <c r="S616" i="3"/>
  <c r="S617" i="3"/>
  <c r="S618" i="3"/>
  <c r="S619" i="3"/>
  <c r="S620" i="3"/>
  <c r="S621" i="3"/>
  <c r="S622" i="3"/>
  <c r="S623" i="3"/>
  <c r="S624" i="3"/>
  <c r="S625" i="3"/>
  <c r="S626" i="3"/>
  <c r="S627" i="3"/>
  <c r="S628" i="3"/>
  <c r="S629" i="3"/>
  <c r="S630" i="3"/>
  <c r="S631" i="3"/>
  <c r="S632" i="3"/>
  <c r="S633" i="3"/>
  <c r="S634" i="3"/>
  <c r="S635" i="3"/>
  <c r="S636" i="3"/>
  <c r="S637" i="3"/>
  <c r="S638" i="3"/>
  <c r="S639" i="3"/>
  <c r="S640" i="3"/>
  <c r="S641" i="3"/>
  <c r="S642" i="3"/>
  <c r="S643" i="3"/>
  <c r="S644" i="3"/>
  <c r="S645" i="3"/>
  <c r="S646" i="3"/>
  <c r="S647" i="3"/>
  <c r="S648" i="3"/>
  <c r="S649" i="3"/>
  <c r="S650" i="3"/>
  <c r="S651" i="3"/>
  <c r="S652" i="3"/>
  <c r="S653" i="3"/>
  <c r="S654" i="3"/>
  <c r="S655" i="3"/>
  <c r="S656" i="3"/>
  <c r="S657" i="3"/>
  <c r="S658" i="3"/>
  <c r="S659" i="3"/>
  <c r="S660" i="3"/>
  <c r="S661" i="3"/>
  <c r="S662" i="3"/>
  <c r="S663" i="3"/>
  <c r="S664" i="3"/>
  <c r="S665" i="3"/>
  <c r="S666" i="3"/>
  <c r="S667" i="3"/>
  <c r="S668" i="3"/>
  <c r="S669" i="3"/>
  <c r="S670" i="3"/>
  <c r="S671" i="3"/>
  <c r="S672" i="3"/>
  <c r="S673" i="3"/>
  <c r="S674" i="3"/>
  <c r="S675" i="3"/>
  <c r="S676" i="3"/>
  <c r="S677" i="3"/>
  <c r="S678" i="3"/>
  <c r="S679" i="3"/>
  <c r="S680" i="3"/>
  <c r="S681" i="3"/>
  <c r="S682" i="3"/>
  <c r="S683" i="3"/>
  <c r="S684" i="3"/>
  <c r="S685" i="3"/>
  <c r="S686" i="3"/>
  <c r="S687" i="3"/>
  <c r="S688" i="3"/>
  <c r="S689" i="3"/>
  <c r="S690" i="3"/>
  <c r="S691" i="3"/>
  <c r="S692" i="3"/>
  <c r="S693" i="3"/>
  <c r="S694" i="3"/>
  <c r="S695" i="3"/>
  <c r="S696" i="3"/>
  <c r="S697" i="3"/>
  <c r="S698" i="3"/>
  <c r="S699" i="3"/>
  <c r="S700" i="3"/>
  <c r="S701" i="3"/>
  <c r="S702" i="3"/>
  <c r="S703" i="3"/>
  <c r="S704" i="3"/>
  <c r="S705" i="3"/>
  <c r="S706" i="3"/>
  <c r="S707" i="3"/>
  <c r="S708" i="3"/>
  <c r="S709" i="3"/>
  <c r="S710" i="3"/>
  <c r="S711" i="3"/>
  <c r="S712" i="3"/>
  <c r="S713" i="3"/>
  <c r="S714" i="3"/>
  <c r="S715" i="3"/>
  <c r="S716" i="3"/>
  <c r="S717" i="3"/>
  <c r="S718" i="3"/>
  <c r="S719" i="3"/>
  <c r="S720" i="3"/>
  <c r="S721" i="3"/>
  <c r="S722" i="3"/>
  <c r="S723" i="3"/>
  <c r="S724" i="3"/>
  <c r="S725" i="3"/>
  <c r="S726" i="3"/>
  <c r="S727" i="3"/>
  <c r="S728" i="3"/>
  <c r="S729" i="3"/>
  <c r="S730" i="3"/>
  <c r="S731" i="3"/>
  <c r="S732" i="3"/>
  <c r="S733" i="3"/>
  <c r="S734" i="3"/>
  <c r="S735" i="3"/>
  <c r="S736" i="3"/>
  <c r="S737" i="3"/>
  <c r="S738" i="3"/>
  <c r="S739" i="3"/>
  <c r="S740" i="3"/>
  <c r="S741" i="3"/>
  <c r="S742" i="3"/>
  <c r="S743" i="3"/>
  <c r="S744" i="3"/>
  <c r="S745" i="3"/>
  <c r="S746" i="3"/>
  <c r="S747" i="3"/>
  <c r="S748" i="3"/>
  <c r="S749" i="3"/>
  <c r="S750" i="3"/>
  <c r="S751" i="3"/>
  <c r="S752" i="3"/>
  <c r="S753" i="3"/>
  <c r="S754" i="3"/>
  <c r="S755" i="3"/>
  <c r="S756" i="3"/>
  <c r="S757" i="3"/>
  <c r="S758" i="3"/>
  <c r="S759" i="3"/>
  <c r="S760" i="3"/>
  <c r="S761" i="3"/>
  <c r="S762" i="3"/>
  <c r="S763" i="3"/>
  <c r="S764" i="3"/>
  <c r="S765" i="3"/>
  <c r="S766" i="3"/>
  <c r="S767" i="3"/>
  <c r="S768" i="3"/>
  <c r="S769" i="3"/>
  <c r="S770" i="3"/>
  <c r="S771" i="3"/>
  <c r="S772" i="3"/>
  <c r="S773" i="3"/>
  <c r="S774" i="3"/>
  <c r="S775" i="3"/>
  <c r="S776" i="3"/>
  <c r="S777" i="3"/>
  <c r="S778" i="3"/>
  <c r="S779" i="3"/>
  <c r="S780" i="3"/>
  <c r="S781" i="3"/>
  <c r="S782" i="3"/>
  <c r="S783" i="3"/>
  <c r="S784" i="3"/>
  <c r="S785" i="3"/>
  <c r="S786" i="3"/>
  <c r="S787" i="3"/>
  <c r="S788" i="3"/>
  <c r="S789" i="3"/>
  <c r="S790" i="3"/>
  <c r="S791" i="3"/>
  <c r="S792" i="3"/>
  <c r="S793" i="3"/>
  <c r="S794" i="3"/>
  <c r="S795" i="3"/>
  <c r="S796" i="3"/>
  <c r="S797" i="3"/>
  <c r="S798" i="3"/>
  <c r="S799" i="3"/>
  <c r="S800" i="3"/>
  <c r="S801" i="3"/>
  <c r="S802" i="3"/>
  <c r="S803" i="3"/>
  <c r="S804" i="3"/>
  <c r="S805" i="3"/>
  <c r="S806" i="3"/>
  <c r="S807" i="3"/>
  <c r="S808" i="3"/>
  <c r="S809" i="3"/>
  <c r="S810" i="3"/>
  <c r="S811" i="3"/>
  <c r="S812" i="3"/>
  <c r="S813" i="3"/>
  <c r="S814" i="3"/>
  <c r="S815" i="3"/>
  <c r="S816" i="3"/>
  <c r="S817" i="3"/>
  <c r="S818" i="3"/>
  <c r="S819" i="3"/>
  <c r="S820" i="3"/>
  <c r="S821" i="3"/>
  <c r="S822" i="3"/>
  <c r="S823" i="3"/>
  <c r="S824" i="3"/>
  <c r="S825" i="3"/>
  <c r="S826" i="3"/>
  <c r="S827" i="3"/>
  <c r="S828" i="3"/>
  <c r="S829" i="3"/>
  <c r="S830" i="3"/>
  <c r="S831" i="3"/>
  <c r="S832" i="3"/>
  <c r="S833" i="3"/>
  <c r="S834" i="3"/>
  <c r="S835" i="3"/>
  <c r="S836" i="3"/>
  <c r="S837" i="3"/>
  <c r="S838" i="3"/>
  <c r="S839" i="3"/>
  <c r="S840" i="3"/>
  <c r="S841" i="3"/>
  <c r="S842" i="3"/>
  <c r="S843" i="3"/>
  <c r="S844" i="3"/>
  <c r="S845" i="3"/>
  <c r="S846" i="3"/>
  <c r="S847" i="3"/>
  <c r="S848" i="3"/>
  <c r="S849" i="3"/>
  <c r="S850" i="3"/>
  <c r="S851" i="3"/>
  <c r="S852" i="3"/>
  <c r="S853" i="3"/>
  <c r="S854" i="3"/>
  <c r="S855" i="3"/>
  <c r="S856" i="3"/>
  <c r="S857" i="3"/>
  <c r="S858" i="3"/>
  <c r="S859" i="3"/>
  <c r="S860" i="3"/>
  <c r="S861" i="3"/>
  <c r="S862" i="3"/>
  <c r="S863" i="3"/>
  <c r="S864" i="3"/>
  <c r="S865" i="3"/>
  <c r="S866" i="3"/>
  <c r="S867" i="3"/>
  <c r="S868" i="3"/>
  <c r="S869" i="3"/>
  <c r="S870" i="3"/>
  <c r="S871" i="3"/>
  <c r="S872" i="3"/>
  <c r="S873" i="3"/>
  <c r="S874" i="3"/>
  <c r="S875" i="3"/>
  <c r="S876" i="3"/>
  <c r="S877" i="3"/>
  <c r="S878" i="3"/>
  <c r="S879" i="3"/>
  <c r="S880" i="3"/>
  <c r="S881" i="3"/>
  <c r="S882" i="3"/>
  <c r="S883" i="3"/>
  <c r="S884" i="3"/>
  <c r="S885" i="3"/>
  <c r="S886" i="3"/>
  <c r="S887" i="3"/>
  <c r="S888" i="3"/>
  <c r="S889" i="3"/>
  <c r="S890" i="3"/>
  <c r="S891" i="3"/>
  <c r="S892" i="3"/>
  <c r="S893" i="3"/>
  <c r="S894" i="3"/>
  <c r="S895" i="3"/>
  <c r="S896" i="3"/>
  <c r="S897" i="3"/>
  <c r="S898" i="3"/>
  <c r="S899" i="3"/>
  <c r="S900" i="3"/>
  <c r="S901" i="3"/>
  <c r="S902" i="3"/>
  <c r="S903" i="3"/>
  <c r="S904" i="3"/>
  <c r="S905" i="3"/>
  <c r="S906" i="3"/>
  <c r="S907" i="3"/>
  <c r="S908" i="3"/>
  <c r="S909" i="3"/>
  <c r="S910" i="3"/>
  <c r="S911" i="3"/>
  <c r="S912" i="3"/>
  <c r="S913" i="3"/>
  <c r="S914" i="3"/>
  <c r="S915" i="3"/>
  <c r="S916" i="3"/>
  <c r="S917" i="3"/>
  <c r="S918" i="3"/>
  <c r="S919" i="3"/>
  <c r="S920" i="3"/>
  <c r="S921" i="3"/>
  <c r="S922" i="3"/>
  <c r="S923" i="3"/>
  <c r="S924" i="3"/>
  <c r="S925" i="3"/>
  <c r="S926" i="3"/>
  <c r="S927" i="3"/>
  <c r="S928" i="3"/>
  <c r="S929" i="3"/>
  <c r="S930" i="3"/>
  <c r="S931" i="3"/>
  <c r="S932" i="3"/>
  <c r="S933" i="3"/>
  <c r="S934" i="3"/>
  <c r="S935" i="3"/>
  <c r="S936" i="3"/>
  <c r="S937" i="3"/>
  <c r="S938" i="3"/>
  <c r="S939" i="3"/>
  <c r="S940" i="3"/>
  <c r="S941" i="3"/>
  <c r="S942" i="3"/>
  <c r="S943" i="3"/>
  <c r="S944" i="3"/>
  <c r="S945" i="3"/>
  <c r="S946" i="3"/>
  <c r="S947" i="3"/>
  <c r="S948" i="3"/>
  <c r="S949" i="3"/>
  <c r="S950" i="3"/>
  <c r="S951" i="3"/>
  <c r="S952" i="3"/>
  <c r="S953" i="3"/>
  <c r="S954" i="3"/>
  <c r="S955" i="3"/>
  <c r="S956" i="3"/>
  <c r="S957" i="3"/>
  <c r="S958" i="3"/>
  <c r="S959" i="3"/>
  <c r="S960" i="3"/>
  <c r="S961" i="3"/>
  <c r="S962" i="3"/>
  <c r="S963" i="3"/>
  <c r="S964" i="3"/>
  <c r="S965" i="3"/>
  <c r="S966" i="3"/>
  <c r="S967" i="3"/>
  <c r="S968" i="3"/>
  <c r="S969" i="3"/>
  <c r="S970" i="3"/>
  <c r="S971" i="3"/>
  <c r="S972" i="3"/>
  <c r="S973" i="3"/>
  <c r="S974" i="3"/>
  <c r="S975" i="3"/>
  <c r="S976" i="3"/>
  <c r="S977" i="3"/>
  <c r="S978" i="3"/>
  <c r="S979" i="3"/>
  <c r="S980" i="3"/>
  <c r="S981" i="3"/>
  <c r="S982" i="3"/>
  <c r="S983" i="3"/>
  <c r="S984" i="3"/>
  <c r="S985" i="3"/>
  <c r="S986" i="3"/>
  <c r="S987" i="3"/>
  <c r="S988" i="3"/>
  <c r="S989" i="3"/>
  <c r="S990" i="3"/>
  <c r="S991" i="3"/>
  <c r="S992" i="3"/>
  <c r="S993" i="3"/>
  <c r="S994" i="3"/>
  <c r="S995" i="3"/>
  <c r="S996" i="3"/>
  <c r="S997" i="3"/>
  <c r="S998" i="3"/>
  <c r="S999" i="3"/>
  <c r="S1000" i="3"/>
  <c r="S1001" i="3"/>
  <c r="S1002" i="3"/>
  <c r="S1003" i="3"/>
  <c r="S1004" i="3"/>
  <c r="R30" i="3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65" i="3"/>
  <c r="R66" i="3"/>
  <c r="R67" i="3"/>
  <c r="R68" i="3"/>
  <c r="R69" i="3"/>
  <c r="R70" i="3"/>
  <c r="R71" i="3"/>
  <c r="R72" i="3"/>
  <c r="R73" i="3"/>
  <c r="R74" i="3"/>
  <c r="R75" i="3"/>
  <c r="R76" i="3"/>
  <c r="R77" i="3"/>
  <c r="R78" i="3"/>
  <c r="R79" i="3"/>
  <c r="R80" i="3"/>
  <c r="R81" i="3"/>
  <c r="R82" i="3"/>
  <c r="R83" i="3"/>
  <c r="R84" i="3"/>
  <c r="R85" i="3"/>
  <c r="R86" i="3"/>
  <c r="R87" i="3"/>
  <c r="R88" i="3"/>
  <c r="R89" i="3"/>
  <c r="R90" i="3"/>
  <c r="R91" i="3"/>
  <c r="R92" i="3"/>
  <c r="R93" i="3"/>
  <c r="R94" i="3"/>
  <c r="R95" i="3"/>
  <c r="R96" i="3"/>
  <c r="R97" i="3"/>
  <c r="R98" i="3"/>
  <c r="R99" i="3"/>
  <c r="R100" i="3"/>
  <c r="R101" i="3"/>
  <c r="R102" i="3"/>
  <c r="R103" i="3"/>
  <c r="R104" i="3"/>
  <c r="R105" i="3"/>
  <c r="R106" i="3"/>
  <c r="R107" i="3"/>
  <c r="R108" i="3"/>
  <c r="R109" i="3"/>
  <c r="R110" i="3"/>
  <c r="R111" i="3"/>
  <c r="R112" i="3"/>
  <c r="R113" i="3"/>
  <c r="R114" i="3"/>
  <c r="R115" i="3"/>
  <c r="R116" i="3"/>
  <c r="R117" i="3"/>
  <c r="R118" i="3"/>
  <c r="R119" i="3"/>
  <c r="R120" i="3"/>
  <c r="R121" i="3"/>
  <c r="R122" i="3"/>
  <c r="R123" i="3"/>
  <c r="R124" i="3"/>
  <c r="R125" i="3"/>
  <c r="R126" i="3"/>
  <c r="R127" i="3"/>
  <c r="R128" i="3"/>
  <c r="R129" i="3"/>
  <c r="R130" i="3"/>
  <c r="R131" i="3"/>
  <c r="R132" i="3"/>
  <c r="R133" i="3"/>
  <c r="R134" i="3"/>
  <c r="R135" i="3"/>
  <c r="R136" i="3"/>
  <c r="R137" i="3"/>
  <c r="R138" i="3"/>
  <c r="R139" i="3"/>
  <c r="R140" i="3"/>
  <c r="R141" i="3"/>
  <c r="R142" i="3"/>
  <c r="R143" i="3"/>
  <c r="R144" i="3"/>
  <c r="R145" i="3"/>
  <c r="R146" i="3"/>
  <c r="R147" i="3"/>
  <c r="R148" i="3"/>
  <c r="R149" i="3"/>
  <c r="R150" i="3"/>
  <c r="R151" i="3"/>
  <c r="R152" i="3"/>
  <c r="R153" i="3"/>
  <c r="R154" i="3"/>
  <c r="R155" i="3"/>
  <c r="R156" i="3"/>
  <c r="R157" i="3"/>
  <c r="R158" i="3"/>
  <c r="R159" i="3"/>
  <c r="R160" i="3"/>
  <c r="R161" i="3"/>
  <c r="R162" i="3"/>
  <c r="R163" i="3"/>
  <c r="R164" i="3"/>
  <c r="R165" i="3"/>
  <c r="R166" i="3"/>
  <c r="R167" i="3"/>
  <c r="R168" i="3"/>
  <c r="R169" i="3"/>
  <c r="R170" i="3"/>
  <c r="R171" i="3"/>
  <c r="R172" i="3"/>
  <c r="R173" i="3"/>
  <c r="R174" i="3"/>
  <c r="R175" i="3"/>
  <c r="R176" i="3"/>
  <c r="R177" i="3"/>
  <c r="R178" i="3"/>
  <c r="R179" i="3"/>
  <c r="R180" i="3"/>
  <c r="R181" i="3"/>
  <c r="R182" i="3"/>
  <c r="R183" i="3"/>
  <c r="R184" i="3"/>
  <c r="R185" i="3"/>
  <c r="R186" i="3"/>
  <c r="R187" i="3"/>
  <c r="R188" i="3"/>
  <c r="R189" i="3"/>
  <c r="R190" i="3"/>
  <c r="R191" i="3"/>
  <c r="R192" i="3"/>
  <c r="R193" i="3"/>
  <c r="R194" i="3"/>
  <c r="R195" i="3"/>
  <c r="R196" i="3"/>
  <c r="R197" i="3"/>
  <c r="R198" i="3"/>
  <c r="R199" i="3"/>
  <c r="R200" i="3"/>
  <c r="R201" i="3"/>
  <c r="R202" i="3"/>
  <c r="R203" i="3"/>
  <c r="R204" i="3"/>
  <c r="R205" i="3"/>
  <c r="R206" i="3"/>
  <c r="R207" i="3"/>
  <c r="R208" i="3"/>
  <c r="R209" i="3"/>
  <c r="R210" i="3"/>
  <c r="R211" i="3"/>
  <c r="R212" i="3"/>
  <c r="R213" i="3"/>
  <c r="R214" i="3"/>
  <c r="R215" i="3"/>
  <c r="R216" i="3"/>
  <c r="R217" i="3"/>
  <c r="R218" i="3"/>
  <c r="R219" i="3"/>
  <c r="R220" i="3"/>
  <c r="R221" i="3"/>
  <c r="R222" i="3"/>
  <c r="R223" i="3"/>
  <c r="R224" i="3"/>
  <c r="R225" i="3"/>
  <c r="R226" i="3"/>
  <c r="R227" i="3"/>
  <c r="R228" i="3"/>
  <c r="R229" i="3"/>
  <c r="R230" i="3"/>
  <c r="R231" i="3"/>
  <c r="R232" i="3"/>
  <c r="R233" i="3"/>
  <c r="R234" i="3"/>
  <c r="R235" i="3"/>
  <c r="R236" i="3"/>
  <c r="R237" i="3"/>
  <c r="R238" i="3"/>
  <c r="R239" i="3"/>
  <c r="R240" i="3"/>
  <c r="R241" i="3"/>
  <c r="R242" i="3"/>
  <c r="R243" i="3"/>
  <c r="R244" i="3"/>
  <c r="R245" i="3"/>
  <c r="R246" i="3"/>
  <c r="R247" i="3"/>
  <c r="R248" i="3"/>
  <c r="R249" i="3"/>
  <c r="R250" i="3"/>
  <c r="R251" i="3"/>
  <c r="R252" i="3"/>
  <c r="R253" i="3"/>
  <c r="R254" i="3"/>
  <c r="R255" i="3"/>
  <c r="R256" i="3"/>
  <c r="R257" i="3"/>
  <c r="R258" i="3"/>
  <c r="R259" i="3"/>
  <c r="R260" i="3"/>
  <c r="R261" i="3"/>
  <c r="R262" i="3"/>
  <c r="R263" i="3"/>
  <c r="R264" i="3"/>
  <c r="R265" i="3"/>
  <c r="R266" i="3"/>
  <c r="R267" i="3"/>
  <c r="R268" i="3"/>
  <c r="R269" i="3"/>
  <c r="R270" i="3"/>
  <c r="R271" i="3"/>
  <c r="R272" i="3"/>
  <c r="R273" i="3"/>
  <c r="R274" i="3"/>
  <c r="R275" i="3"/>
  <c r="R276" i="3"/>
  <c r="R277" i="3"/>
  <c r="R278" i="3"/>
  <c r="R279" i="3"/>
  <c r="R280" i="3"/>
  <c r="R281" i="3"/>
  <c r="R282" i="3"/>
  <c r="R283" i="3"/>
  <c r="R284" i="3"/>
  <c r="R285" i="3"/>
  <c r="R286" i="3"/>
  <c r="R287" i="3"/>
  <c r="R288" i="3"/>
  <c r="R289" i="3"/>
  <c r="R290" i="3"/>
  <c r="R291" i="3"/>
  <c r="R292" i="3"/>
  <c r="R293" i="3"/>
  <c r="R294" i="3"/>
  <c r="R295" i="3"/>
  <c r="R296" i="3"/>
  <c r="R297" i="3"/>
  <c r="R298" i="3"/>
  <c r="R299" i="3"/>
  <c r="R300" i="3"/>
  <c r="R301" i="3"/>
  <c r="R302" i="3"/>
  <c r="R303" i="3"/>
  <c r="R304" i="3"/>
  <c r="R305" i="3"/>
  <c r="R306" i="3"/>
  <c r="R307" i="3"/>
  <c r="R308" i="3"/>
  <c r="R309" i="3"/>
  <c r="R310" i="3"/>
  <c r="R311" i="3"/>
  <c r="R312" i="3"/>
  <c r="R313" i="3"/>
  <c r="R314" i="3"/>
  <c r="R315" i="3"/>
  <c r="R316" i="3"/>
  <c r="R317" i="3"/>
  <c r="R318" i="3"/>
  <c r="R319" i="3"/>
  <c r="R320" i="3"/>
  <c r="R321" i="3"/>
  <c r="R322" i="3"/>
  <c r="R323" i="3"/>
  <c r="R324" i="3"/>
  <c r="R325" i="3"/>
  <c r="R326" i="3"/>
  <c r="R327" i="3"/>
  <c r="R328" i="3"/>
  <c r="R329" i="3"/>
  <c r="R330" i="3"/>
  <c r="R331" i="3"/>
  <c r="R332" i="3"/>
  <c r="R333" i="3"/>
  <c r="R334" i="3"/>
  <c r="R335" i="3"/>
  <c r="R336" i="3"/>
  <c r="R337" i="3"/>
  <c r="R338" i="3"/>
  <c r="R339" i="3"/>
  <c r="R340" i="3"/>
  <c r="R341" i="3"/>
  <c r="R342" i="3"/>
  <c r="R343" i="3"/>
  <c r="R344" i="3"/>
  <c r="R345" i="3"/>
  <c r="R346" i="3"/>
  <c r="R347" i="3"/>
  <c r="R348" i="3"/>
  <c r="R349" i="3"/>
  <c r="R350" i="3"/>
  <c r="R351" i="3"/>
  <c r="R352" i="3"/>
  <c r="R353" i="3"/>
  <c r="R354" i="3"/>
  <c r="R355" i="3"/>
  <c r="R356" i="3"/>
  <c r="R357" i="3"/>
  <c r="R358" i="3"/>
  <c r="R359" i="3"/>
  <c r="R360" i="3"/>
  <c r="R361" i="3"/>
  <c r="R362" i="3"/>
  <c r="R363" i="3"/>
  <c r="R364" i="3"/>
  <c r="R365" i="3"/>
  <c r="R366" i="3"/>
  <c r="R367" i="3"/>
  <c r="R368" i="3"/>
  <c r="R369" i="3"/>
  <c r="R370" i="3"/>
  <c r="R371" i="3"/>
  <c r="R372" i="3"/>
  <c r="R373" i="3"/>
  <c r="R374" i="3"/>
  <c r="R375" i="3"/>
  <c r="R376" i="3"/>
  <c r="R377" i="3"/>
  <c r="R378" i="3"/>
  <c r="R379" i="3"/>
  <c r="R380" i="3"/>
  <c r="R381" i="3"/>
  <c r="R382" i="3"/>
  <c r="R383" i="3"/>
  <c r="R384" i="3"/>
  <c r="R385" i="3"/>
  <c r="R386" i="3"/>
  <c r="R387" i="3"/>
  <c r="R388" i="3"/>
  <c r="R389" i="3"/>
  <c r="R390" i="3"/>
  <c r="R391" i="3"/>
  <c r="R392" i="3"/>
  <c r="R393" i="3"/>
  <c r="R394" i="3"/>
  <c r="R395" i="3"/>
  <c r="R396" i="3"/>
  <c r="R397" i="3"/>
  <c r="R398" i="3"/>
  <c r="R399" i="3"/>
  <c r="R400" i="3"/>
  <c r="R401" i="3"/>
  <c r="R402" i="3"/>
  <c r="R403" i="3"/>
  <c r="R404" i="3"/>
  <c r="R405" i="3"/>
  <c r="R406" i="3"/>
  <c r="R407" i="3"/>
  <c r="R408" i="3"/>
  <c r="R409" i="3"/>
  <c r="R410" i="3"/>
  <c r="R411" i="3"/>
  <c r="R412" i="3"/>
  <c r="R413" i="3"/>
  <c r="R414" i="3"/>
  <c r="R415" i="3"/>
  <c r="R416" i="3"/>
  <c r="R417" i="3"/>
  <c r="R418" i="3"/>
  <c r="R419" i="3"/>
  <c r="R420" i="3"/>
  <c r="R421" i="3"/>
  <c r="R422" i="3"/>
  <c r="R423" i="3"/>
  <c r="R424" i="3"/>
  <c r="R425" i="3"/>
  <c r="R426" i="3"/>
  <c r="R427" i="3"/>
  <c r="R428" i="3"/>
  <c r="R429" i="3"/>
  <c r="R430" i="3"/>
  <c r="R431" i="3"/>
  <c r="R432" i="3"/>
  <c r="R433" i="3"/>
  <c r="R434" i="3"/>
  <c r="R435" i="3"/>
  <c r="R436" i="3"/>
  <c r="R437" i="3"/>
  <c r="R438" i="3"/>
  <c r="R439" i="3"/>
  <c r="R440" i="3"/>
  <c r="R441" i="3"/>
  <c r="R442" i="3"/>
  <c r="R443" i="3"/>
  <c r="R444" i="3"/>
  <c r="R445" i="3"/>
  <c r="R446" i="3"/>
  <c r="R447" i="3"/>
  <c r="R448" i="3"/>
  <c r="R449" i="3"/>
  <c r="R450" i="3"/>
  <c r="R451" i="3"/>
  <c r="R452" i="3"/>
  <c r="R453" i="3"/>
  <c r="R454" i="3"/>
  <c r="R455" i="3"/>
  <c r="R456" i="3"/>
  <c r="R457" i="3"/>
  <c r="R458" i="3"/>
  <c r="R459" i="3"/>
  <c r="R460" i="3"/>
  <c r="R461" i="3"/>
  <c r="R462" i="3"/>
  <c r="R463" i="3"/>
  <c r="R464" i="3"/>
  <c r="R465" i="3"/>
  <c r="R466" i="3"/>
  <c r="R467" i="3"/>
  <c r="R468" i="3"/>
  <c r="R469" i="3"/>
  <c r="R470" i="3"/>
  <c r="R471" i="3"/>
  <c r="R472" i="3"/>
  <c r="R473" i="3"/>
  <c r="R474" i="3"/>
  <c r="R475" i="3"/>
  <c r="R476" i="3"/>
  <c r="R477" i="3"/>
  <c r="R478" i="3"/>
  <c r="R479" i="3"/>
  <c r="R480" i="3"/>
  <c r="R481" i="3"/>
  <c r="R482" i="3"/>
  <c r="R483" i="3"/>
  <c r="R484" i="3"/>
  <c r="R485" i="3"/>
  <c r="R486" i="3"/>
  <c r="R487" i="3"/>
  <c r="R488" i="3"/>
  <c r="R489" i="3"/>
  <c r="R490" i="3"/>
  <c r="R491" i="3"/>
  <c r="R492" i="3"/>
  <c r="R493" i="3"/>
  <c r="R494" i="3"/>
  <c r="R495" i="3"/>
  <c r="R496" i="3"/>
  <c r="R497" i="3"/>
  <c r="R498" i="3"/>
  <c r="R499" i="3"/>
  <c r="R500" i="3"/>
  <c r="R501" i="3"/>
  <c r="R502" i="3"/>
  <c r="R503" i="3"/>
  <c r="R504" i="3"/>
  <c r="R505" i="3"/>
  <c r="R506" i="3"/>
  <c r="R507" i="3"/>
  <c r="R508" i="3"/>
  <c r="R509" i="3"/>
  <c r="R510" i="3"/>
  <c r="R511" i="3"/>
  <c r="R512" i="3"/>
  <c r="R513" i="3"/>
  <c r="R514" i="3"/>
  <c r="R515" i="3"/>
  <c r="R516" i="3"/>
  <c r="R517" i="3"/>
  <c r="R518" i="3"/>
  <c r="R519" i="3"/>
  <c r="R520" i="3"/>
  <c r="R521" i="3"/>
  <c r="R522" i="3"/>
  <c r="R523" i="3"/>
  <c r="R524" i="3"/>
  <c r="R525" i="3"/>
  <c r="R526" i="3"/>
  <c r="R527" i="3"/>
  <c r="R528" i="3"/>
  <c r="R529" i="3"/>
  <c r="R530" i="3"/>
  <c r="R531" i="3"/>
  <c r="R532" i="3"/>
  <c r="R533" i="3"/>
  <c r="R534" i="3"/>
  <c r="R535" i="3"/>
  <c r="R536" i="3"/>
  <c r="R537" i="3"/>
  <c r="R538" i="3"/>
  <c r="R539" i="3"/>
  <c r="R540" i="3"/>
  <c r="R541" i="3"/>
  <c r="R542" i="3"/>
  <c r="R543" i="3"/>
  <c r="R544" i="3"/>
  <c r="R545" i="3"/>
  <c r="R546" i="3"/>
  <c r="R547" i="3"/>
  <c r="R548" i="3"/>
  <c r="R549" i="3"/>
  <c r="R550" i="3"/>
  <c r="R551" i="3"/>
  <c r="R552" i="3"/>
  <c r="R553" i="3"/>
  <c r="R554" i="3"/>
  <c r="R555" i="3"/>
  <c r="R556" i="3"/>
  <c r="R557" i="3"/>
  <c r="R558" i="3"/>
  <c r="R559" i="3"/>
  <c r="R560" i="3"/>
  <c r="R561" i="3"/>
  <c r="R562" i="3"/>
  <c r="R563" i="3"/>
  <c r="R564" i="3"/>
  <c r="R565" i="3"/>
  <c r="R566" i="3"/>
  <c r="R567" i="3"/>
  <c r="R568" i="3"/>
  <c r="R569" i="3"/>
  <c r="R570" i="3"/>
  <c r="R571" i="3"/>
  <c r="R572" i="3"/>
  <c r="R573" i="3"/>
  <c r="R574" i="3"/>
  <c r="R575" i="3"/>
  <c r="R576" i="3"/>
  <c r="R577" i="3"/>
  <c r="R578" i="3"/>
  <c r="R579" i="3"/>
  <c r="R580" i="3"/>
  <c r="R581" i="3"/>
  <c r="R582" i="3"/>
  <c r="R583" i="3"/>
  <c r="R584" i="3"/>
  <c r="R585" i="3"/>
  <c r="R586" i="3"/>
  <c r="R587" i="3"/>
  <c r="R588" i="3"/>
  <c r="R589" i="3"/>
  <c r="R590" i="3"/>
  <c r="R591" i="3"/>
  <c r="R592" i="3"/>
  <c r="R593" i="3"/>
  <c r="R594" i="3"/>
  <c r="R595" i="3"/>
  <c r="R596" i="3"/>
  <c r="R597" i="3"/>
  <c r="R598" i="3"/>
  <c r="R599" i="3"/>
  <c r="R600" i="3"/>
  <c r="R601" i="3"/>
  <c r="R602" i="3"/>
  <c r="R603" i="3"/>
  <c r="R604" i="3"/>
  <c r="R605" i="3"/>
  <c r="R606" i="3"/>
  <c r="R607" i="3"/>
  <c r="R608" i="3"/>
  <c r="R609" i="3"/>
  <c r="R610" i="3"/>
  <c r="R611" i="3"/>
  <c r="R612" i="3"/>
  <c r="R613" i="3"/>
  <c r="R614" i="3"/>
  <c r="R615" i="3"/>
  <c r="R616" i="3"/>
  <c r="R617" i="3"/>
  <c r="R618" i="3"/>
  <c r="R619" i="3"/>
  <c r="R620" i="3"/>
  <c r="R621" i="3"/>
  <c r="R622" i="3"/>
  <c r="R623" i="3"/>
  <c r="R624" i="3"/>
  <c r="R625" i="3"/>
  <c r="R626" i="3"/>
  <c r="R627" i="3"/>
  <c r="R628" i="3"/>
  <c r="R629" i="3"/>
  <c r="R630" i="3"/>
  <c r="R631" i="3"/>
  <c r="R632" i="3"/>
  <c r="R633" i="3"/>
  <c r="R634" i="3"/>
  <c r="R635" i="3"/>
  <c r="R636" i="3"/>
  <c r="R637" i="3"/>
  <c r="R638" i="3"/>
  <c r="R639" i="3"/>
  <c r="R640" i="3"/>
  <c r="R641" i="3"/>
  <c r="R642" i="3"/>
  <c r="R643" i="3"/>
  <c r="R644" i="3"/>
  <c r="R645" i="3"/>
  <c r="R646" i="3"/>
  <c r="R647" i="3"/>
  <c r="R648" i="3"/>
  <c r="R649" i="3"/>
  <c r="R650" i="3"/>
  <c r="R651" i="3"/>
  <c r="R652" i="3"/>
  <c r="R653" i="3"/>
  <c r="R654" i="3"/>
  <c r="R655" i="3"/>
  <c r="R656" i="3"/>
  <c r="R657" i="3"/>
  <c r="R658" i="3"/>
  <c r="R659" i="3"/>
  <c r="R660" i="3"/>
  <c r="R661" i="3"/>
  <c r="R662" i="3"/>
  <c r="R663" i="3"/>
  <c r="R664" i="3"/>
  <c r="R665" i="3"/>
  <c r="R666" i="3"/>
  <c r="R667" i="3"/>
  <c r="R668" i="3"/>
  <c r="R669" i="3"/>
  <c r="R670" i="3"/>
  <c r="R671" i="3"/>
  <c r="R672" i="3"/>
  <c r="R673" i="3"/>
  <c r="R674" i="3"/>
  <c r="R675" i="3"/>
  <c r="R676" i="3"/>
  <c r="R677" i="3"/>
  <c r="R678" i="3"/>
  <c r="R679" i="3"/>
  <c r="R680" i="3"/>
  <c r="R681" i="3"/>
  <c r="R682" i="3"/>
  <c r="R683" i="3"/>
  <c r="R684" i="3"/>
  <c r="R685" i="3"/>
  <c r="R686" i="3"/>
  <c r="R687" i="3"/>
  <c r="R688" i="3"/>
  <c r="R689" i="3"/>
  <c r="R690" i="3"/>
  <c r="R691" i="3"/>
  <c r="R692" i="3"/>
  <c r="R693" i="3"/>
  <c r="R694" i="3"/>
  <c r="R695" i="3"/>
  <c r="R696" i="3"/>
  <c r="R697" i="3"/>
  <c r="R698" i="3"/>
  <c r="R699" i="3"/>
  <c r="R700" i="3"/>
  <c r="R701" i="3"/>
  <c r="R702" i="3"/>
  <c r="R703" i="3"/>
  <c r="R704" i="3"/>
  <c r="R705" i="3"/>
  <c r="R706" i="3"/>
  <c r="R707" i="3"/>
  <c r="R708" i="3"/>
  <c r="R709" i="3"/>
  <c r="R710" i="3"/>
  <c r="R711" i="3"/>
  <c r="R712" i="3"/>
  <c r="R713" i="3"/>
  <c r="R714" i="3"/>
  <c r="R715" i="3"/>
  <c r="R716" i="3"/>
  <c r="R717" i="3"/>
  <c r="R718" i="3"/>
  <c r="R719" i="3"/>
  <c r="R720" i="3"/>
  <c r="R721" i="3"/>
  <c r="R722" i="3"/>
  <c r="R723" i="3"/>
  <c r="R724" i="3"/>
  <c r="R725" i="3"/>
  <c r="R726" i="3"/>
  <c r="R727" i="3"/>
  <c r="R728" i="3"/>
  <c r="R729" i="3"/>
  <c r="R730" i="3"/>
  <c r="R731" i="3"/>
  <c r="R732" i="3"/>
  <c r="R733" i="3"/>
  <c r="R734" i="3"/>
  <c r="R735" i="3"/>
  <c r="R736" i="3"/>
  <c r="R737" i="3"/>
  <c r="R738" i="3"/>
  <c r="R739" i="3"/>
  <c r="R740" i="3"/>
  <c r="R741" i="3"/>
  <c r="R742" i="3"/>
  <c r="R743" i="3"/>
  <c r="R744" i="3"/>
  <c r="R745" i="3"/>
  <c r="R746" i="3"/>
  <c r="R747" i="3"/>
  <c r="R748" i="3"/>
  <c r="R749" i="3"/>
  <c r="R750" i="3"/>
  <c r="R751" i="3"/>
  <c r="R752" i="3"/>
  <c r="R753" i="3"/>
  <c r="R754" i="3"/>
  <c r="R755" i="3"/>
  <c r="R756" i="3"/>
  <c r="R757" i="3"/>
  <c r="R758" i="3"/>
  <c r="R759" i="3"/>
  <c r="R760" i="3"/>
  <c r="R761" i="3"/>
  <c r="R762" i="3"/>
  <c r="R763" i="3"/>
  <c r="R764" i="3"/>
  <c r="R765" i="3"/>
  <c r="R766" i="3"/>
  <c r="R767" i="3"/>
  <c r="R768" i="3"/>
  <c r="R769" i="3"/>
  <c r="R770" i="3"/>
  <c r="R771" i="3"/>
  <c r="R772" i="3"/>
  <c r="R773" i="3"/>
  <c r="R774" i="3"/>
  <c r="R775" i="3"/>
  <c r="R776" i="3"/>
  <c r="R777" i="3"/>
  <c r="R778" i="3"/>
  <c r="R779" i="3"/>
  <c r="R780" i="3"/>
  <c r="R781" i="3"/>
  <c r="R782" i="3"/>
  <c r="R783" i="3"/>
  <c r="R784" i="3"/>
  <c r="R785" i="3"/>
  <c r="R786" i="3"/>
  <c r="R787" i="3"/>
  <c r="R788" i="3"/>
  <c r="R789" i="3"/>
  <c r="R790" i="3"/>
  <c r="R791" i="3"/>
  <c r="R792" i="3"/>
  <c r="R793" i="3"/>
  <c r="R794" i="3"/>
  <c r="R795" i="3"/>
  <c r="R796" i="3"/>
  <c r="R797" i="3"/>
  <c r="R798" i="3"/>
  <c r="R799" i="3"/>
  <c r="R800" i="3"/>
  <c r="R801" i="3"/>
  <c r="R802" i="3"/>
  <c r="R803" i="3"/>
  <c r="R804" i="3"/>
  <c r="R805" i="3"/>
  <c r="R806" i="3"/>
  <c r="R807" i="3"/>
  <c r="R808" i="3"/>
  <c r="R809" i="3"/>
  <c r="R810" i="3"/>
  <c r="R811" i="3"/>
  <c r="R812" i="3"/>
  <c r="R813" i="3"/>
  <c r="R814" i="3"/>
  <c r="R815" i="3"/>
  <c r="R816" i="3"/>
  <c r="R817" i="3"/>
  <c r="R818" i="3"/>
  <c r="R819" i="3"/>
  <c r="R820" i="3"/>
  <c r="R821" i="3"/>
  <c r="R822" i="3"/>
  <c r="R823" i="3"/>
  <c r="R824" i="3"/>
  <c r="R825" i="3"/>
  <c r="R826" i="3"/>
  <c r="R827" i="3"/>
  <c r="R828" i="3"/>
  <c r="R829" i="3"/>
  <c r="R830" i="3"/>
  <c r="R831" i="3"/>
  <c r="R832" i="3"/>
  <c r="R833" i="3"/>
  <c r="R834" i="3"/>
  <c r="R835" i="3"/>
  <c r="R836" i="3"/>
  <c r="R837" i="3"/>
  <c r="R838" i="3"/>
  <c r="R839" i="3"/>
  <c r="R840" i="3"/>
  <c r="R841" i="3"/>
  <c r="R842" i="3"/>
  <c r="R843" i="3"/>
  <c r="R844" i="3"/>
  <c r="R845" i="3"/>
  <c r="R846" i="3"/>
  <c r="R847" i="3"/>
  <c r="R848" i="3"/>
  <c r="R849" i="3"/>
  <c r="R850" i="3"/>
  <c r="R851" i="3"/>
  <c r="R852" i="3"/>
  <c r="R853" i="3"/>
  <c r="R854" i="3"/>
  <c r="R855" i="3"/>
  <c r="R856" i="3"/>
  <c r="R857" i="3"/>
  <c r="R858" i="3"/>
  <c r="R859" i="3"/>
  <c r="R860" i="3"/>
  <c r="R861" i="3"/>
  <c r="R862" i="3"/>
  <c r="R863" i="3"/>
  <c r="R864" i="3"/>
  <c r="R865" i="3"/>
  <c r="R866" i="3"/>
  <c r="R867" i="3"/>
  <c r="R868" i="3"/>
  <c r="R869" i="3"/>
  <c r="R870" i="3"/>
  <c r="R871" i="3"/>
  <c r="R872" i="3"/>
  <c r="R873" i="3"/>
  <c r="R874" i="3"/>
  <c r="R875" i="3"/>
  <c r="R876" i="3"/>
  <c r="R877" i="3"/>
  <c r="R878" i="3"/>
  <c r="R879" i="3"/>
  <c r="R880" i="3"/>
  <c r="R881" i="3"/>
  <c r="R882" i="3"/>
  <c r="R883" i="3"/>
  <c r="R884" i="3"/>
  <c r="R885" i="3"/>
  <c r="R886" i="3"/>
  <c r="R887" i="3"/>
  <c r="R888" i="3"/>
  <c r="R889" i="3"/>
  <c r="R890" i="3"/>
  <c r="R891" i="3"/>
  <c r="R892" i="3"/>
  <c r="R893" i="3"/>
  <c r="R894" i="3"/>
  <c r="R895" i="3"/>
  <c r="R896" i="3"/>
  <c r="R897" i="3"/>
  <c r="R898" i="3"/>
  <c r="R899" i="3"/>
  <c r="R900" i="3"/>
  <c r="R901" i="3"/>
  <c r="R902" i="3"/>
  <c r="R903" i="3"/>
  <c r="R904" i="3"/>
  <c r="R905" i="3"/>
  <c r="R906" i="3"/>
  <c r="R907" i="3"/>
  <c r="R908" i="3"/>
  <c r="R909" i="3"/>
  <c r="R910" i="3"/>
  <c r="R911" i="3"/>
  <c r="R912" i="3"/>
  <c r="R913" i="3"/>
  <c r="R914" i="3"/>
  <c r="R915" i="3"/>
  <c r="R916" i="3"/>
  <c r="R917" i="3"/>
  <c r="R918" i="3"/>
  <c r="R919" i="3"/>
  <c r="R920" i="3"/>
  <c r="R921" i="3"/>
  <c r="R922" i="3"/>
  <c r="R923" i="3"/>
  <c r="R924" i="3"/>
  <c r="R925" i="3"/>
  <c r="R926" i="3"/>
  <c r="R927" i="3"/>
  <c r="R928" i="3"/>
  <c r="R929" i="3"/>
  <c r="R930" i="3"/>
  <c r="R931" i="3"/>
  <c r="R932" i="3"/>
  <c r="R933" i="3"/>
  <c r="R934" i="3"/>
  <c r="R935" i="3"/>
  <c r="R936" i="3"/>
  <c r="R937" i="3"/>
  <c r="R938" i="3"/>
  <c r="R939" i="3"/>
  <c r="R940" i="3"/>
  <c r="R941" i="3"/>
  <c r="R942" i="3"/>
  <c r="R943" i="3"/>
  <c r="R944" i="3"/>
  <c r="R945" i="3"/>
  <c r="R946" i="3"/>
  <c r="R947" i="3"/>
  <c r="R948" i="3"/>
  <c r="R949" i="3"/>
  <c r="R950" i="3"/>
  <c r="R951" i="3"/>
  <c r="R952" i="3"/>
  <c r="R953" i="3"/>
  <c r="R954" i="3"/>
  <c r="R955" i="3"/>
  <c r="R956" i="3"/>
  <c r="R957" i="3"/>
  <c r="R958" i="3"/>
  <c r="R959" i="3"/>
  <c r="R960" i="3"/>
  <c r="R961" i="3"/>
  <c r="R962" i="3"/>
  <c r="R963" i="3"/>
  <c r="R964" i="3"/>
  <c r="R965" i="3"/>
  <c r="R966" i="3"/>
  <c r="R967" i="3"/>
  <c r="R968" i="3"/>
  <c r="R969" i="3"/>
  <c r="R970" i="3"/>
  <c r="R971" i="3"/>
  <c r="R972" i="3"/>
  <c r="R973" i="3"/>
  <c r="R974" i="3"/>
  <c r="R975" i="3"/>
  <c r="R976" i="3"/>
  <c r="R977" i="3"/>
  <c r="R978" i="3"/>
  <c r="R979" i="3"/>
  <c r="R980" i="3"/>
  <c r="R981" i="3"/>
  <c r="R982" i="3"/>
  <c r="R983" i="3"/>
  <c r="R984" i="3"/>
  <c r="R985" i="3"/>
  <c r="R986" i="3"/>
  <c r="R987" i="3"/>
  <c r="R988" i="3"/>
  <c r="R989" i="3"/>
  <c r="R990" i="3"/>
  <c r="R991" i="3"/>
  <c r="R992" i="3"/>
  <c r="R993" i="3"/>
  <c r="R994" i="3"/>
  <c r="R995" i="3"/>
  <c r="R996" i="3"/>
  <c r="R997" i="3"/>
  <c r="R998" i="3"/>
  <c r="R999" i="3"/>
  <c r="R1000" i="3"/>
  <c r="R1001" i="3"/>
  <c r="R1002" i="3"/>
  <c r="R1003" i="3"/>
  <c r="R1004" i="3"/>
  <c r="Q5" i="3"/>
  <c r="T5" i="3" s="1"/>
  <c r="Q6" i="3"/>
  <c r="T6" i="3" s="1"/>
  <c r="Q7" i="3"/>
  <c r="T7" i="3" s="1"/>
  <c r="Q8" i="3"/>
  <c r="T8" i="3" s="1"/>
  <c r="Q9" i="3"/>
  <c r="Q10" i="3"/>
  <c r="Q11" i="3"/>
  <c r="T11" i="3" s="1"/>
  <c r="Q12" i="3"/>
  <c r="T12" i="3" s="1"/>
  <c r="Q13" i="3"/>
  <c r="T13" i="3" s="1"/>
  <c r="Q14" i="3"/>
  <c r="T14" i="3" s="1"/>
  <c r="Q15" i="3"/>
  <c r="T15" i="3" s="1"/>
  <c r="Q16" i="3"/>
  <c r="T16" i="3" s="1"/>
  <c r="Q17" i="3"/>
  <c r="T17" i="3" s="1"/>
  <c r="Q18" i="3"/>
  <c r="T18" i="3" s="1"/>
  <c r="Q19" i="3"/>
  <c r="T19" i="3" s="1"/>
  <c r="Q20" i="3"/>
  <c r="Q21" i="3"/>
  <c r="T21" i="3" s="1"/>
  <c r="Q22" i="3"/>
  <c r="T22" i="3" s="1"/>
  <c r="Q23" i="3"/>
  <c r="T23" i="3" s="1"/>
  <c r="Q24" i="3"/>
  <c r="T24" i="3" s="1"/>
  <c r="Q25" i="3"/>
  <c r="T25" i="3" s="1"/>
  <c r="Q26" i="3"/>
  <c r="T26" i="3" s="1"/>
  <c r="Q27" i="3"/>
  <c r="T27" i="3" s="1"/>
  <c r="Q28" i="3"/>
  <c r="T28" i="3" s="1"/>
  <c r="Q29" i="3"/>
  <c r="T29" i="3" s="1"/>
  <c r="Q30" i="3"/>
  <c r="Q31" i="3"/>
  <c r="Q32" i="3"/>
  <c r="Q33" i="3"/>
  <c r="Q34" i="3"/>
  <c r="Q35" i="3"/>
  <c r="Q36" i="3"/>
  <c r="Q37" i="3"/>
  <c r="Q38" i="3"/>
  <c r="Q39" i="3"/>
  <c r="Q40" i="3"/>
  <c r="Q41" i="3"/>
  <c r="Q42" i="3"/>
  <c r="Q43" i="3"/>
  <c r="Q44" i="3"/>
  <c r="Q45" i="3"/>
  <c r="Q46" i="3"/>
  <c r="Q47" i="3"/>
  <c r="Q48" i="3"/>
  <c r="Q49" i="3"/>
  <c r="Q50" i="3"/>
  <c r="Q51" i="3"/>
  <c r="Q52" i="3"/>
  <c r="Q53" i="3"/>
  <c r="Q54" i="3"/>
  <c r="Q55" i="3"/>
  <c r="Q56" i="3"/>
  <c r="Q57" i="3"/>
  <c r="Q58" i="3"/>
  <c r="Q59" i="3"/>
  <c r="Q60" i="3"/>
  <c r="Q61" i="3"/>
  <c r="Q62" i="3"/>
  <c r="Q63" i="3"/>
  <c r="Q64" i="3"/>
  <c r="Q65" i="3"/>
  <c r="Q66" i="3"/>
  <c r="Q67" i="3"/>
  <c r="Q68" i="3"/>
  <c r="Q69" i="3"/>
  <c r="Q70" i="3"/>
  <c r="Q71" i="3"/>
  <c r="Q72" i="3"/>
  <c r="Q73" i="3"/>
  <c r="Q74" i="3"/>
  <c r="Q75" i="3"/>
  <c r="Q76" i="3"/>
  <c r="Q77" i="3"/>
  <c r="Q78" i="3"/>
  <c r="Q79" i="3"/>
  <c r="Q80" i="3"/>
  <c r="Q81" i="3"/>
  <c r="Q82" i="3"/>
  <c r="Q83" i="3"/>
  <c r="Q84" i="3"/>
  <c r="Q85" i="3"/>
  <c r="Q86" i="3"/>
  <c r="Q87" i="3"/>
  <c r="Q88" i="3"/>
  <c r="Q89" i="3"/>
  <c r="Q90" i="3"/>
  <c r="Q91" i="3"/>
  <c r="Q92" i="3"/>
  <c r="Q93" i="3"/>
  <c r="Q94" i="3"/>
  <c r="Q95" i="3"/>
  <c r="Q96" i="3"/>
  <c r="Q97" i="3"/>
  <c r="Q98" i="3"/>
  <c r="Q99" i="3"/>
  <c r="Q100" i="3"/>
  <c r="Q101" i="3"/>
  <c r="Q102" i="3"/>
  <c r="Q103" i="3"/>
  <c r="Q104" i="3"/>
  <c r="Q105" i="3"/>
  <c r="Q106" i="3"/>
  <c r="Q107" i="3"/>
  <c r="Q108" i="3"/>
  <c r="Q109" i="3"/>
  <c r="Q110" i="3"/>
  <c r="Q111" i="3"/>
  <c r="Q112" i="3"/>
  <c r="Q113" i="3"/>
  <c r="Q114" i="3"/>
  <c r="Q115" i="3"/>
  <c r="Q116" i="3"/>
  <c r="Q117" i="3"/>
  <c r="Q118" i="3"/>
  <c r="Q119" i="3"/>
  <c r="Q120" i="3"/>
  <c r="Q121" i="3"/>
  <c r="Q122" i="3"/>
  <c r="Q123" i="3"/>
  <c r="Q124" i="3"/>
  <c r="Q125" i="3"/>
  <c r="Q126" i="3"/>
  <c r="Q127" i="3"/>
  <c r="Q128" i="3"/>
  <c r="Q129" i="3"/>
  <c r="Q130" i="3"/>
  <c r="Q131" i="3"/>
  <c r="Q132" i="3"/>
  <c r="Q133" i="3"/>
  <c r="Q134" i="3"/>
  <c r="Q135" i="3"/>
  <c r="Q136" i="3"/>
  <c r="Q137" i="3"/>
  <c r="Q138" i="3"/>
  <c r="Q139" i="3"/>
  <c r="Q140" i="3"/>
  <c r="Q141" i="3"/>
  <c r="Q142" i="3"/>
  <c r="Q143" i="3"/>
  <c r="Q144" i="3"/>
  <c r="Q145" i="3"/>
  <c r="Q146" i="3"/>
  <c r="Q147" i="3"/>
  <c r="Q148" i="3"/>
  <c r="Q149" i="3"/>
  <c r="Q150" i="3"/>
  <c r="Q151" i="3"/>
  <c r="Q152" i="3"/>
  <c r="Q153" i="3"/>
  <c r="Q154" i="3"/>
  <c r="Q155" i="3"/>
  <c r="Q156" i="3"/>
  <c r="Q157" i="3"/>
  <c r="Q158" i="3"/>
  <c r="Q159" i="3"/>
  <c r="Q160" i="3"/>
  <c r="Q161" i="3"/>
  <c r="Q162" i="3"/>
  <c r="Q163" i="3"/>
  <c r="Q164" i="3"/>
  <c r="Q165" i="3"/>
  <c r="Q166" i="3"/>
  <c r="Q167" i="3"/>
  <c r="Q168" i="3"/>
  <c r="Q169" i="3"/>
  <c r="Q170" i="3"/>
  <c r="Q171" i="3"/>
  <c r="Q172" i="3"/>
  <c r="Q173" i="3"/>
  <c r="Q174" i="3"/>
  <c r="Q175" i="3"/>
  <c r="Q176" i="3"/>
  <c r="Q177" i="3"/>
  <c r="Q178" i="3"/>
  <c r="Q179" i="3"/>
  <c r="Q180" i="3"/>
  <c r="Q181" i="3"/>
  <c r="Q182" i="3"/>
  <c r="Q183" i="3"/>
  <c r="Q184" i="3"/>
  <c r="Q185" i="3"/>
  <c r="Q186" i="3"/>
  <c r="Q187" i="3"/>
  <c r="Q188" i="3"/>
  <c r="Q189" i="3"/>
  <c r="Q190" i="3"/>
  <c r="Q191" i="3"/>
  <c r="Q192" i="3"/>
  <c r="Q193" i="3"/>
  <c r="Q194" i="3"/>
  <c r="Q195" i="3"/>
  <c r="Q196" i="3"/>
  <c r="Q197" i="3"/>
  <c r="Q198" i="3"/>
  <c r="Q199" i="3"/>
  <c r="Q200" i="3"/>
  <c r="Q201" i="3"/>
  <c r="Q202" i="3"/>
  <c r="Q203" i="3"/>
  <c r="Q204" i="3"/>
  <c r="Q205" i="3"/>
  <c r="Q206" i="3"/>
  <c r="Q207" i="3"/>
  <c r="Q208" i="3"/>
  <c r="Q209" i="3"/>
  <c r="Q210" i="3"/>
  <c r="Q211" i="3"/>
  <c r="Q212" i="3"/>
  <c r="Q213" i="3"/>
  <c r="Q214" i="3"/>
  <c r="Q215" i="3"/>
  <c r="Q216" i="3"/>
  <c r="Q217" i="3"/>
  <c r="Q218" i="3"/>
  <c r="Q219" i="3"/>
  <c r="Q220" i="3"/>
  <c r="Q221" i="3"/>
  <c r="Q222" i="3"/>
  <c r="Q223" i="3"/>
  <c r="Q224" i="3"/>
  <c r="Q225" i="3"/>
  <c r="Q226" i="3"/>
  <c r="Q227" i="3"/>
  <c r="Q228" i="3"/>
  <c r="Q229" i="3"/>
  <c r="Q230" i="3"/>
  <c r="Q231" i="3"/>
  <c r="Q232" i="3"/>
  <c r="Q233" i="3"/>
  <c r="Q234" i="3"/>
  <c r="Q235" i="3"/>
  <c r="Q236" i="3"/>
  <c r="Q237" i="3"/>
  <c r="Q238" i="3"/>
  <c r="Q239" i="3"/>
  <c r="Q240" i="3"/>
  <c r="Q241" i="3"/>
  <c r="Q242" i="3"/>
  <c r="Q243" i="3"/>
  <c r="Q244" i="3"/>
  <c r="Q245" i="3"/>
  <c r="Q246" i="3"/>
  <c r="Q247" i="3"/>
  <c r="Q248" i="3"/>
  <c r="Q249" i="3"/>
  <c r="Q250" i="3"/>
  <c r="Q251" i="3"/>
  <c r="Q252" i="3"/>
  <c r="Q253" i="3"/>
  <c r="Q254" i="3"/>
  <c r="Q255" i="3"/>
  <c r="Q256" i="3"/>
  <c r="Q257" i="3"/>
  <c r="Q258" i="3"/>
  <c r="Q259" i="3"/>
  <c r="Q260" i="3"/>
  <c r="Q261" i="3"/>
  <c r="Q262" i="3"/>
  <c r="Q263" i="3"/>
  <c r="Q264" i="3"/>
  <c r="Q265" i="3"/>
  <c r="Q266" i="3"/>
  <c r="Q267" i="3"/>
  <c r="Q268" i="3"/>
  <c r="Q269" i="3"/>
  <c r="Q270" i="3"/>
  <c r="Q271" i="3"/>
  <c r="Q272" i="3"/>
  <c r="Q273" i="3"/>
  <c r="Q274" i="3"/>
  <c r="Q275" i="3"/>
  <c r="Q276" i="3"/>
  <c r="Q277" i="3"/>
  <c r="Q278" i="3"/>
  <c r="Q279" i="3"/>
  <c r="Q280" i="3"/>
  <c r="Q281" i="3"/>
  <c r="Q282" i="3"/>
  <c r="Q283" i="3"/>
  <c r="Q284" i="3"/>
  <c r="Q285" i="3"/>
  <c r="Q286" i="3"/>
  <c r="Q287" i="3"/>
  <c r="Q288" i="3"/>
  <c r="Q289" i="3"/>
  <c r="Q290" i="3"/>
  <c r="Q291" i="3"/>
  <c r="Q292" i="3"/>
  <c r="Q293" i="3"/>
  <c r="Q294" i="3"/>
  <c r="Q295" i="3"/>
  <c r="Q296" i="3"/>
  <c r="Q297" i="3"/>
  <c r="Q298" i="3"/>
  <c r="Q299" i="3"/>
  <c r="Q300" i="3"/>
  <c r="Q301" i="3"/>
  <c r="Q302" i="3"/>
  <c r="Q303" i="3"/>
  <c r="Q304" i="3"/>
  <c r="Q305" i="3"/>
  <c r="Q306" i="3"/>
  <c r="Q307" i="3"/>
  <c r="Q308" i="3"/>
  <c r="Q309" i="3"/>
  <c r="Q310" i="3"/>
  <c r="Q311" i="3"/>
  <c r="Q312" i="3"/>
  <c r="Q313" i="3"/>
  <c r="Q314" i="3"/>
  <c r="Q315" i="3"/>
  <c r="Q316" i="3"/>
  <c r="Q317" i="3"/>
  <c r="Q318" i="3"/>
  <c r="Q319" i="3"/>
  <c r="Q320" i="3"/>
  <c r="Q321" i="3"/>
  <c r="Q322" i="3"/>
  <c r="Q323" i="3"/>
  <c r="Q324" i="3"/>
  <c r="Q325" i="3"/>
  <c r="Q326" i="3"/>
  <c r="Q327" i="3"/>
  <c r="Q328" i="3"/>
  <c r="Q329" i="3"/>
  <c r="Q330" i="3"/>
  <c r="Q331" i="3"/>
  <c r="Q332" i="3"/>
  <c r="Q333" i="3"/>
  <c r="Q334" i="3"/>
  <c r="Q335" i="3"/>
  <c r="Q336" i="3"/>
  <c r="Q337" i="3"/>
  <c r="Q338" i="3"/>
  <c r="Q339" i="3"/>
  <c r="Q340" i="3"/>
  <c r="Q341" i="3"/>
  <c r="Q342" i="3"/>
  <c r="Q343" i="3"/>
  <c r="Q344" i="3"/>
  <c r="Q345" i="3"/>
  <c r="Q346" i="3"/>
  <c r="Q347" i="3"/>
  <c r="Q348" i="3"/>
  <c r="Q349" i="3"/>
  <c r="Q350" i="3"/>
  <c r="Q351" i="3"/>
  <c r="Q352" i="3"/>
  <c r="Q353" i="3"/>
  <c r="Q354" i="3"/>
  <c r="Q355" i="3"/>
  <c r="Q356" i="3"/>
  <c r="Q357" i="3"/>
  <c r="Q358" i="3"/>
  <c r="Q359" i="3"/>
  <c r="Q360" i="3"/>
  <c r="Q361" i="3"/>
  <c r="Q362" i="3"/>
  <c r="Q363" i="3"/>
  <c r="Q364" i="3"/>
  <c r="Q365" i="3"/>
  <c r="Q366" i="3"/>
  <c r="Q367" i="3"/>
  <c r="Q368" i="3"/>
  <c r="Q369" i="3"/>
  <c r="Q370" i="3"/>
  <c r="Q371" i="3"/>
  <c r="Q372" i="3"/>
  <c r="Q373" i="3"/>
  <c r="Q374" i="3"/>
  <c r="Q375" i="3"/>
  <c r="Q376" i="3"/>
  <c r="Q377" i="3"/>
  <c r="Q378" i="3"/>
  <c r="Q379" i="3"/>
  <c r="Q380" i="3"/>
  <c r="Q381" i="3"/>
  <c r="Q382" i="3"/>
  <c r="Q383" i="3"/>
  <c r="Q384" i="3"/>
  <c r="Q385" i="3"/>
  <c r="Q386" i="3"/>
  <c r="Q387" i="3"/>
  <c r="Q388" i="3"/>
  <c r="Q389" i="3"/>
  <c r="Q390" i="3"/>
  <c r="Q391" i="3"/>
  <c r="Q392" i="3"/>
  <c r="Q393" i="3"/>
  <c r="Q394" i="3"/>
  <c r="Q395" i="3"/>
  <c r="Q396" i="3"/>
  <c r="Q397" i="3"/>
  <c r="Q398" i="3"/>
  <c r="Q399" i="3"/>
  <c r="Q400" i="3"/>
  <c r="Q401" i="3"/>
  <c r="Q402" i="3"/>
  <c r="Q403" i="3"/>
  <c r="Q404" i="3"/>
  <c r="Q405" i="3"/>
  <c r="Q406" i="3"/>
  <c r="Q407" i="3"/>
  <c r="Q408" i="3"/>
  <c r="Q409" i="3"/>
  <c r="Q410" i="3"/>
  <c r="Q411" i="3"/>
  <c r="Q412" i="3"/>
  <c r="Q413" i="3"/>
  <c r="Q414" i="3"/>
  <c r="Q415" i="3"/>
  <c r="Q416" i="3"/>
  <c r="Q417" i="3"/>
  <c r="Q418" i="3"/>
  <c r="Q419" i="3"/>
  <c r="Q420" i="3"/>
  <c r="Q421" i="3"/>
  <c r="Q422" i="3"/>
  <c r="Q423" i="3"/>
  <c r="Q424" i="3"/>
  <c r="Q425" i="3"/>
  <c r="Q426" i="3"/>
  <c r="Q427" i="3"/>
  <c r="Q428" i="3"/>
  <c r="Q429" i="3"/>
  <c r="Q430" i="3"/>
  <c r="Q431" i="3"/>
  <c r="Q432" i="3"/>
  <c r="Q433" i="3"/>
  <c r="Q434" i="3"/>
  <c r="Q435" i="3"/>
  <c r="Q436" i="3"/>
  <c r="Q437" i="3"/>
  <c r="Q438" i="3"/>
  <c r="Q439" i="3"/>
  <c r="Q440" i="3"/>
  <c r="Q441" i="3"/>
  <c r="Q442" i="3"/>
  <c r="Q443" i="3"/>
  <c r="Q444" i="3"/>
  <c r="Q445" i="3"/>
  <c r="Q446" i="3"/>
  <c r="Q447" i="3"/>
  <c r="Q448" i="3"/>
  <c r="Q449" i="3"/>
  <c r="Q450" i="3"/>
  <c r="Q451" i="3"/>
  <c r="Q452" i="3"/>
  <c r="Q453" i="3"/>
  <c r="Q454" i="3"/>
  <c r="Q455" i="3"/>
  <c r="Q456" i="3"/>
  <c r="Q457" i="3"/>
  <c r="Q458" i="3"/>
  <c r="Q459" i="3"/>
  <c r="Q460" i="3"/>
  <c r="Q461" i="3"/>
  <c r="Q462" i="3"/>
  <c r="Q463" i="3"/>
  <c r="Q464" i="3"/>
  <c r="Q465" i="3"/>
  <c r="Q466" i="3"/>
  <c r="Q467" i="3"/>
  <c r="Q468" i="3"/>
  <c r="Q469" i="3"/>
  <c r="Q470" i="3"/>
  <c r="Q471" i="3"/>
  <c r="Q472" i="3"/>
  <c r="Q473" i="3"/>
  <c r="Q474" i="3"/>
  <c r="Q475" i="3"/>
  <c r="Q476" i="3"/>
  <c r="Q477" i="3"/>
  <c r="Q478" i="3"/>
  <c r="Q479" i="3"/>
  <c r="Q480" i="3"/>
  <c r="Q481" i="3"/>
  <c r="Q482" i="3"/>
  <c r="Q483" i="3"/>
  <c r="Q484" i="3"/>
  <c r="Q485" i="3"/>
  <c r="Q486" i="3"/>
  <c r="Q487" i="3"/>
  <c r="Q488" i="3"/>
  <c r="Q489" i="3"/>
  <c r="Q490" i="3"/>
  <c r="Q491" i="3"/>
  <c r="Q492" i="3"/>
  <c r="Q493" i="3"/>
  <c r="Q494" i="3"/>
  <c r="Q495" i="3"/>
  <c r="Q496" i="3"/>
  <c r="Q497" i="3"/>
  <c r="Q498" i="3"/>
  <c r="Q499" i="3"/>
  <c r="Q500" i="3"/>
  <c r="Q501" i="3"/>
  <c r="Q502" i="3"/>
  <c r="Q503" i="3"/>
  <c r="Q504" i="3"/>
  <c r="Q505" i="3"/>
  <c r="Q506" i="3"/>
  <c r="Q507" i="3"/>
  <c r="Q508" i="3"/>
  <c r="Q509" i="3"/>
  <c r="Q510" i="3"/>
  <c r="Q511" i="3"/>
  <c r="Q512" i="3"/>
  <c r="Q513" i="3"/>
  <c r="Q514" i="3"/>
  <c r="Q515" i="3"/>
  <c r="Q516" i="3"/>
  <c r="Q517" i="3"/>
  <c r="Q518" i="3"/>
  <c r="Q519" i="3"/>
  <c r="Q520" i="3"/>
  <c r="Q521" i="3"/>
  <c r="Q522" i="3"/>
  <c r="Q523" i="3"/>
  <c r="Q524" i="3"/>
  <c r="Q525" i="3"/>
  <c r="Q526" i="3"/>
  <c r="Q527" i="3"/>
  <c r="Q528" i="3"/>
  <c r="Q529" i="3"/>
  <c r="Q530" i="3"/>
  <c r="Q531" i="3"/>
  <c r="Q532" i="3"/>
  <c r="Q533" i="3"/>
  <c r="Q534" i="3"/>
  <c r="Q535" i="3"/>
  <c r="Q536" i="3"/>
  <c r="Q537" i="3"/>
  <c r="Q538" i="3"/>
  <c r="Q539" i="3"/>
  <c r="Q540" i="3"/>
  <c r="Q541" i="3"/>
  <c r="Q542" i="3"/>
  <c r="Q543" i="3"/>
  <c r="Q544" i="3"/>
  <c r="Q545" i="3"/>
  <c r="Q546" i="3"/>
  <c r="Q547" i="3"/>
  <c r="Q548" i="3"/>
  <c r="Q549" i="3"/>
  <c r="Q550" i="3"/>
  <c r="Q551" i="3"/>
  <c r="Q552" i="3"/>
  <c r="Q553" i="3"/>
  <c r="Q554" i="3"/>
  <c r="Q555" i="3"/>
  <c r="Q556" i="3"/>
  <c r="Q557" i="3"/>
  <c r="Q558" i="3"/>
  <c r="Q559" i="3"/>
  <c r="Q560" i="3"/>
  <c r="Q561" i="3"/>
  <c r="Q562" i="3"/>
  <c r="Q563" i="3"/>
  <c r="Q564" i="3"/>
  <c r="Q565" i="3"/>
  <c r="Q566" i="3"/>
  <c r="Q567" i="3"/>
  <c r="Q568" i="3"/>
  <c r="Q569" i="3"/>
  <c r="Q570" i="3"/>
  <c r="Q571" i="3"/>
  <c r="Q572" i="3"/>
  <c r="Q573" i="3"/>
  <c r="Q574" i="3"/>
  <c r="Q575" i="3"/>
  <c r="Q576" i="3"/>
  <c r="Q577" i="3"/>
  <c r="Q578" i="3"/>
  <c r="Q579" i="3"/>
  <c r="Q580" i="3"/>
  <c r="Q581" i="3"/>
  <c r="Q582" i="3"/>
  <c r="Q583" i="3"/>
  <c r="Q584" i="3"/>
  <c r="Q585" i="3"/>
  <c r="Q586" i="3"/>
  <c r="Q587" i="3"/>
  <c r="Q588" i="3"/>
  <c r="Q589" i="3"/>
  <c r="Q590" i="3"/>
  <c r="Q591" i="3"/>
  <c r="Q592" i="3"/>
  <c r="Q593" i="3"/>
  <c r="Q594" i="3"/>
  <c r="Q595" i="3"/>
  <c r="Q596" i="3"/>
  <c r="Q597" i="3"/>
  <c r="Q598" i="3"/>
  <c r="Q599" i="3"/>
  <c r="Q600" i="3"/>
  <c r="Q601" i="3"/>
  <c r="Q602" i="3"/>
  <c r="Q603" i="3"/>
  <c r="Q604" i="3"/>
  <c r="Q605" i="3"/>
  <c r="Q606" i="3"/>
  <c r="Q607" i="3"/>
  <c r="Q608" i="3"/>
  <c r="Q609" i="3"/>
  <c r="Q610" i="3"/>
  <c r="Q611" i="3"/>
  <c r="Q612" i="3"/>
  <c r="Q613" i="3"/>
  <c r="Q614" i="3"/>
  <c r="Q615" i="3"/>
  <c r="Q616" i="3"/>
  <c r="Q617" i="3"/>
  <c r="Q618" i="3"/>
  <c r="Q619" i="3"/>
  <c r="Q620" i="3"/>
  <c r="Q621" i="3"/>
  <c r="Q622" i="3"/>
  <c r="Q623" i="3"/>
  <c r="Q624" i="3"/>
  <c r="Q625" i="3"/>
  <c r="Q626" i="3"/>
  <c r="Q627" i="3"/>
  <c r="Q628" i="3"/>
  <c r="Q629" i="3"/>
  <c r="Q630" i="3"/>
  <c r="Q631" i="3"/>
  <c r="Q632" i="3"/>
  <c r="Q633" i="3"/>
  <c r="Q634" i="3"/>
  <c r="Q635" i="3"/>
  <c r="Q636" i="3"/>
  <c r="Q637" i="3"/>
  <c r="Q638" i="3"/>
  <c r="Q639" i="3"/>
  <c r="Q640" i="3"/>
  <c r="Q641" i="3"/>
  <c r="Q642" i="3"/>
  <c r="Q643" i="3"/>
  <c r="Q644" i="3"/>
  <c r="Q645" i="3"/>
  <c r="Q646" i="3"/>
  <c r="Q647" i="3"/>
  <c r="Q648" i="3"/>
  <c r="Q649" i="3"/>
  <c r="Q650" i="3"/>
  <c r="Q651" i="3"/>
  <c r="Q652" i="3"/>
  <c r="Q653" i="3"/>
  <c r="Q654" i="3"/>
  <c r="Q655" i="3"/>
  <c r="Q656" i="3"/>
  <c r="Q657" i="3"/>
  <c r="Q658" i="3"/>
  <c r="Q659" i="3"/>
  <c r="Q660" i="3"/>
  <c r="Q661" i="3"/>
  <c r="Q662" i="3"/>
  <c r="Q663" i="3"/>
  <c r="Q664" i="3"/>
  <c r="Q665" i="3"/>
  <c r="Q666" i="3"/>
  <c r="Q667" i="3"/>
  <c r="Q668" i="3"/>
  <c r="Q669" i="3"/>
  <c r="Q670" i="3"/>
  <c r="Q671" i="3"/>
  <c r="Q672" i="3"/>
  <c r="Q673" i="3"/>
  <c r="Q674" i="3"/>
  <c r="Q675" i="3"/>
  <c r="Q676" i="3"/>
  <c r="Q677" i="3"/>
  <c r="Q678" i="3"/>
  <c r="Q679" i="3"/>
  <c r="Q680" i="3"/>
  <c r="Q681" i="3"/>
  <c r="Q682" i="3"/>
  <c r="Q683" i="3"/>
  <c r="Q684" i="3"/>
  <c r="Q685" i="3"/>
  <c r="Q686" i="3"/>
  <c r="Q687" i="3"/>
  <c r="Q688" i="3"/>
  <c r="Q689" i="3"/>
  <c r="Q690" i="3"/>
  <c r="Q691" i="3"/>
  <c r="Q692" i="3"/>
  <c r="Q693" i="3"/>
  <c r="Q694" i="3"/>
  <c r="Q695" i="3"/>
  <c r="Q696" i="3"/>
  <c r="Q697" i="3"/>
  <c r="Q698" i="3"/>
  <c r="Q699" i="3"/>
  <c r="Q700" i="3"/>
  <c r="Q701" i="3"/>
  <c r="Q702" i="3"/>
  <c r="Q703" i="3"/>
  <c r="Q704" i="3"/>
  <c r="Q705" i="3"/>
  <c r="Q706" i="3"/>
  <c r="Q707" i="3"/>
  <c r="Q708" i="3"/>
  <c r="Q709" i="3"/>
  <c r="Q710" i="3"/>
  <c r="Q711" i="3"/>
  <c r="Q712" i="3"/>
  <c r="Q713" i="3"/>
  <c r="Q714" i="3"/>
  <c r="Q715" i="3"/>
  <c r="Q716" i="3"/>
  <c r="Q717" i="3"/>
  <c r="Q718" i="3"/>
  <c r="Q719" i="3"/>
  <c r="Q720" i="3"/>
  <c r="Q721" i="3"/>
  <c r="Q722" i="3"/>
  <c r="Q723" i="3"/>
  <c r="Q724" i="3"/>
  <c r="Q725" i="3"/>
  <c r="Q726" i="3"/>
  <c r="Q727" i="3"/>
  <c r="Q728" i="3"/>
  <c r="Q729" i="3"/>
  <c r="Q730" i="3"/>
  <c r="Q731" i="3"/>
  <c r="Q732" i="3"/>
  <c r="Q733" i="3"/>
  <c r="Q734" i="3"/>
  <c r="Q735" i="3"/>
  <c r="Q736" i="3"/>
  <c r="Q737" i="3"/>
  <c r="Q738" i="3"/>
  <c r="Q739" i="3"/>
  <c r="Q740" i="3"/>
  <c r="Q741" i="3"/>
  <c r="Q742" i="3"/>
  <c r="Q743" i="3"/>
  <c r="Q744" i="3"/>
  <c r="Q745" i="3"/>
  <c r="Q746" i="3"/>
  <c r="Q747" i="3"/>
  <c r="Q748" i="3"/>
  <c r="Q749" i="3"/>
  <c r="Q750" i="3"/>
  <c r="Q751" i="3"/>
  <c r="Q752" i="3"/>
  <c r="Q753" i="3"/>
  <c r="Q754" i="3"/>
  <c r="Q755" i="3"/>
  <c r="Q756" i="3"/>
  <c r="Q757" i="3"/>
  <c r="Q758" i="3"/>
  <c r="Q759" i="3"/>
  <c r="Q760" i="3"/>
  <c r="Q761" i="3"/>
  <c r="Q762" i="3"/>
  <c r="Q763" i="3"/>
  <c r="Q764" i="3"/>
  <c r="Q765" i="3"/>
  <c r="Q766" i="3"/>
  <c r="Q767" i="3"/>
  <c r="Q768" i="3"/>
  <c r="Q769" i="3"/>
  <c r="Q770" i="3"/>
  <c r="Q771" i="3"/>
  <c r="Q772" i="3"/>
  <c r="Q773" i="3"/>
  <c r="Q774" i="3"/>
  <c r="Q775" i="3"/>
  <c r="Q776" i="3"/>
  <c r="Q777" i="3"/>
  <c r="Q778" i="3"/>
  <c r="Q779" i="3"/>
  <c r="Q780" i="3"/>
  <c r="Q781" i="3"/>
  <c r="Q782" i="3"/>
  <c r="Q783" i="3"/>
  <c r="Q784" i="3"/>
  <c r="Q785" i="3"/>
  <c r="Q786" i="3"/>
  <c r="Q787" i="3"/>
  <c r="Q788" i="3"/>
  <c r="Q789" i="3"/>
  <c r="Q790" i="3"/>
  <c r="Q791" i="3"/>
  <c r="Q792" i="3"/>
  <c r="Q793" i="3"/>
  <c r="Q794" i="3"/>
  <c r="Q795" i="3"/>
  <c r="Q796" i="3"/>
  <c r="Q797" i="3"/>
  <c r="Q798" i="3"/>
  <c r="Q799" i="3"/>
  <c r="Q800" i="3"/>
  <c r="Q801" i="3"/>
  <c r="Q802" i="3"/>
  <c r="Q803" i="3"/>
  <c r="Q804" i="3"/>
  <c r="Q805" i="3"/>
  <c r="Q806" i="3"/>
  <c r="Q807" i="3"/>
  <c r="Q808" i="3"/>
  <c r="Q809" i="3"/>
  <c r="Q810" i="3"/>
  <c r="Q811" i="3"/>
  <c r="Q812" i="3"/>
  <c r="Q813" i="3"/>
  <c r="Q814" i="3"/>
  <c r="Q815" i="3"/>
  <c r="Q816" i="3"/>
  <c r="Q817" i="3"/>
  <c r="Q818" i="3"/>
  <c r="Q819" i="3"/>
  <c r="Q820" i="3"/>
  <c r="Q821" i="3"/>
  <c r="Q822" i="3"/>
  <c r="Q823" i="3"/>
  <c r="Q824" i="3"/>
  <c r="Q825" i="3"/>
  <c r="Q826" i="3"/>
  <c r="Q827" i="3"/>
  <c r="Q828" i="3"/>
  <c r="Q829" i="3"/>
  <c r="Q830" i="3"/>
  <c r="Q831" i="3"/>
  <c r="Q832" i="3"/>
  <c r="Q833" i="3"/>
  <c r="Q834" i="3"/>
  <c r="Q835" i="3"/>
  <c r="Q836" i="3"/>
  <c r="Q837" i="3"/>
  <c r="Q838" i="3"/>
  <c r="Q839" i="3"/>
  <c r="Q840" i="3"/>
  <c r="Q841" i="3"/>
  <c r="Q842" i="3"/>
  <c r="Q843" i="3"/>
  <c r="Q844" i="3"/>
  <c r="Q845" i="3"/>
  <c r="Q846" i="3"/>
  <c r="Q847" i="3"/>
  <c r="Q848" i="3"/>
  <c r="Q849" i="3"/>
  <c r="Q850" i="3"/>
  <c r="Q851" i="3"/>
  <c r="Q852" i="3"/>
  <c r="Q853" i="3"/>
  <c r="Q854" i="3"/>
  <c r="Q855" i="3"/>
  <c r="Q856" i="3"/>
  <c r="Q857" i="3"/>
  <c r="Q858" i="3"/>
  <c r="Q859" i="3"/>
  <c r="Q860" i="3"/>
  <c r="Q861" i="3"/>
  <c r="Q862" i="3"/>
  <c r="Q863" i="3"/>
  <c r="Q864" i="3"/>
  <c r="Q865" i="3"/>
  <c r="Q866" i="3"/>
  <c r="Q867" i="3"/>
  <c r="Q868" i="3"/>
  <c r="Q869" i="3"/>
  <c r="Q870" i="3"/>
  <c r="Q871" i="3"/>
  <c r="Q872" i="3"/>
  <c r="Q873" i="3"/>
  <c r="Q874" i="3"/>
  <c r="Q875" i="3"/>
  <c r="Q876" i="3"/>
  <c r="Q877" i="3"/>
  <c r="Q878" i="3"/>
  <c r="Q879" i="3"/>
  <c r="Q880" i="3"/>
  <c r="Q881" i="3"/>
  <c r="Q882" i="3"/>
  <c r="Q883" i="3"/>
  <c r="Q884" i="3"/>
  <c r="Q885" i="3"/>
  <c r="Q886" i="3"/>
  <c r="Q887" i="3"/>
  <c r="Q888" i="3"/>
  <c r="Q889" i="3"/>
  <c r="Q890" i="3"/>
  <c r="Q891" i="3"/>
  <c r="Q892" i="3"/>
  <c r="Q893" i="3"/>
  <c r="Q894" i="3"/>
  <c r="Q895" i="3"/>
  <c r="Q896" i="3"/>
  <c r="Q897" i="3"/>
  <c r="Q898" i="3"/>
  <c r="Q899" i="3"/>
  <c r="Q900" i="3"/>
  <c r="Q901" i="3"/>
  <c r="Q902" i="3"/>
  <c r="Q903" i="3"/>
  <c r="Q904" i="3"/>
  <c r="Q905" i="3"/>
  <c r="Q906" i="3"/>
  <c r="Q907" i="3"/>
  <c r="Q908" i="3"/>
  <c r="Q909" i="3"/>
  <c r="Q910" i="3"/>
  <c r="Q911" i="3"/>
  <c r="Q912" i="3"/>
  <c r="Q913" i="3"/>
  <c r="Q914" i="3"/>
  <c r="Q915" i="3"/>
  <c r="Q916" i="3"/>
  <c r="Q917" i="3"/>
  <c r="Q918" i="3"/>
  <c r="Q919" i="3"/>
  <c r="Q920" i="3"/>
  <c r="Q921" i="3"/>
  <c r="Q922" i="3"/>
  <c r="Q923" i="3"/>
  <c r="Q924" i="3"/>
  <c r="Q925" i="3"/>
  <c r="Q926" i="3"/>
  <c r="Q927" i="3"/>
  <c r="Q928" i="3"/>
  <c r="Q929" i="3"/>
  <c r="Q930" i="3"/>
  <c r="Q931" i="3"/>
  <c r="Q932" i="3"/>
  <c r="Q933" i="3"/>
  <c r="Q934" i="3"/>
  <c r="Q935" i="3"/>
  <c r="Q936" i="3"/>
  <c r="Q937" i="3"/>
  <c r="Q938" i="3"/>
  <c r="Q939" i="3"/>
  <c r="Q940" i="3"/>
  <c r="Q941" i="3"/>
  <c r="Q942" i="3"/>
  <c r="Q943" i="3"/>
  <c r="Q944" i="3"/>
  <c r="Q945" i="3"/>
  <c r="Q946" i="3"/>
  <c r="Q947" i="3"/>
  <c r="Q948" i="3"/>
  <c r="Q949" i="3"/>
  <c r="Q950" i="3"/>
  <c r="Q951" i="3"/>
  <c r="Q952" i="3"/>
  <c r="Q953" i="3"/>
  <c r="Q954" i="3"/>
  <c r="Q955" i="3"/>
  <c r="Q956" i="3"/>
  <c r="Q957" i="3"/>
  <c r="Q958" i="3"/>
  <c r="Q959" i="3"/>
  <c r="Q960" i="3"/>
  <c r="Q961" i="3"/>
  <c r="Q962" i="3"/>
  <c r="Q963" i="3"/>
  <c r="Q964" i="3"/>
  <c r="Q965" i="3"/>
  <c r="Q966" i="3"/>
  <c r="Q967" i="3"/>
  <c r="Q968" i="3"/>
  <c r="Q969" i="3"/>
  <c r="Q970" i="3"/>
  <c r="Q971" i="3"/>
  <c r="Q972" i="3"/>
  <c r="Q973" i="3"/>
  <c r="Q974" i="3"/>
  <c r="Q975" i="3"/>
  <c r="Q976" i="3"/>
  <c r="Q977" i="3"/>
  <c r="Q978" i="3"/>
  <c r="Q979" i="3"/>
  <c r="Q980" i="3"/>
  <c r="Q981" i="3"/>
  <c r="Q982" i="3"/>
  <c r="Q983" i="3"/>
  <c r="Q984" i="3"/>
  <c r="Q985" i="3"/>
  <c r="Q986" i="3"/>
  <c r="Q987" i="3"/>
  <c r="Q988" i="3"/>
  <c r="Q989" i="3"/>
  <c r="Q990" i="3"/>
  <c r="Q991" i="3"/>
  <c r="Q992" i="3"/>
  <c r="Q993" i="3"/>
  <c r="Q994" i="3"/>
  <c r="Q995" i="3"/>
  <c r="Q996" i="3"/>
  <c r="Q997" i="3"/>
  <c r="Q998" i="3"/>
  <c r="Q999" i="3"/>
  <c r="Q1000" i="3"/>
  <c r="Q1001" i="3"/>
  <c r="Q1002" i="3"/>
  <c r="Q1003" i="3"/>
  <c r="Q1004" i="3"/>
  <c r="P30" i="3"/>
  <c r="P31" i="3"/>
  <c r="P32" i="3"/>
  <c r="P33" i="3"/>
  <c r="P34" i="3"/>
  <c r="P35" i="3"/>
  <c r="P36" i="3"/>
  <c r="P37" i="3"/>
  <c r="P38" i="3"/>
  <c r="P39" i="3"/>
  <c r="P40" i="3"/>
  <c r="P41" i="3"/>
  <c r="P42" i="3"/>
  <c r="P43" i="3"/>
  <c r="P44" i="3"/>
  <c r="P45" i="3"/>
  <c r="P46" i="3"/>
  <c r="P47" i="3"/>
  <c r="P48" i="3"/>
  <c r="P49" i="3"/>
  <c r="P50" i="3"/>
  <c r="P51" i="3"/>
  <c r="P52" i="3"/>
  <c r="P53" i="3"/>
  <c r="P54" i="3"/>
  <c r="P55" i="3"/>
  <c r="P56" i="3"/>
  <c r="P57" i="3"/>
  <c r="P58" i="3"/>
  <c r="P59" i="3"/>
  <c r="P60" i="3"/>
  <c r="P61" i="3"/>
  <c r="P62" i="3"/>
  <c r="P63" i="3"/>
  <c r="P64" i="3"/>
  <c r="P65" i="3"/>
  <c r="P66" i="3"/>
  <c r="P67" i="3"/>
  <c r="P68" i="3"/>
  <c r="P69" i="3"/>
  <c r="P70" i="3"/>
  <c r="P71" i="3"/>
  <c r="P72" i="3"/>
  <c r="P73" i="3"/>
  <c r="P74" i="3"/>
  <c r="P75" i="3"/>
  <c r="P76" i="3"/>
  <c r="P77" i="3"/>
  <c r="P78" i="3"/>
  <c r="P79" i="3"/>
  <c r="P80" i="3"/>
  <c r="P81" i="3"/>
  <c r="P82" i="3"/>
  <c r="P83" i="3"/>
  <c r="P84" i="3"/>
  <c r="P85" i="3"/>
  <c r="P86" i="3"/>
  <c r="P87" i="3"/>
  <c r="P88" i="3"/>
  <c r="P89" i="3"/>
  <c r="P90" i="3"/>
  <c r="P91" i="3"/>
  <c r="P92" i="3"/>
  <c r="P93" i="3"/>
  <c r="P94" i="3"/>
  <c r="P95" i="3"/>
  <c r="P96" i="3"/>
  <c r="P97" i="3"/>
  <c r="P98" i="3"/>
  <c r="P99" i="3"/>
  <c r="P100" i="3"/>
  <c r="P101" i="3"/>
  <c r="P102" i="3"/>
  <c r="P103" i="3"/>
  <c r="P104" i="3"/>
  <c r="P105" i="3"/>
  <c r="P106" i="3"/>
  <c r="P107" i="3"/>
  <c r="P108" i="3"/>
  <c r="P109" i="3"/>
  <c r="P110" i="3"/>
  <c r="P111" i="3"/>
  <c r="P112" i="3"/>
  <c r="P113" i="3"/>
  <c r="P114" i="3"/>
  <c r="P115" i="3"/>
  <c r="P116" i="3"/>
  <c r="P117" i="3"/>
  <c r="P118" i="3"/>
  <c r="P119" i="3"/>
  <c r="P120" i="3"/>
  <c r="P121" i="3"/>
  <c r="P122" i="3"/>
  <c r="P123" i="3"/>
  <c r="P124" i="3"/>
  <c r="P125" i="3"/>
  <c r="P126" i="3"/>
  <c r="P127" i="3"/>
  <c r="P128" i="3"/>
  <c r="P129" i="3"/>
  <c r="P130" i="3"/>
  <c r="P131" i="3"/>
  <c r="P132" i="3"/>
  <c r="P133" i="3"/>
  <c r="P134" i="3"/>
  <c r="P135" i="3"/>
  <c r="P136" i="3"/>
  <c r="P137" i="3"/>
  <c r="P138" i="3"/>
  <c r="P139" i="3"/>
  <c r="P140" i="3"/>
  <c r="P141" i="3"/>
  <c r="P142" i="3"/>
  <c r="P143" i="3"/>
  <c r="P144" i="3"/>
  <c r="P145" i="3"/>
  <c r="P146" i="3"/>
  <c r="P147" i="3"/>
  <c r="P148" i="3"/>
  <c r="P149" i="3"/>
  <c r="P150" i="3"/>
  <c r="P151" i="3"/>
  <c r="P152" i="3"/>
  <c r="P153" i="3"/>
  <c r="P154" i="3"/>
  <c r="P155" i="3"/>
  <c r="P156" i="3"/>
  <c r="P157" i="3"/>
  <c r="P158" i="3"/>
  <c r="P159" i="3"/>
  <c r="P160" i="3"/>
  <c r="P161" i="3"/>
  <c r="P162" i="3"/>
  <c r="P163" i="3"/>
  <c r="P164" i="3"/>
  <c r="P165" i="3"/>
  <c r="P166" i="3"/>
  <c r="P167" i="3"/>
  <c r="P168" i="3"/>
  <c r="P169" i="3"/>
  <c r="P170" i="3"/>
  <c r="P171" i="3"/>
  <c r="P172" i="3"/>
  <c r="P173" i="3"/>
  <c r="P174" i="3"/>
  <c r="P175" i="3"/>
  <c r="P176" i="3"/>
  <c r="P177" i="3"/>
  <c r="P178" i="3"/>
  <c r="P179" i="3"/>
  <c r="P180" i="3"/>
  <c r="P181" i="3"/>
  <c r="P182" i="3"/>
  <c r="P183" i="3"/>
  <c r="P184" i="3"/>
  <c r="P185" i="3"/>
  <c r="P186" i="3"/>
  <c r="P187" i="3"/>
  <c r="P188" i="3"/>
  <c r="P189" i="3"/>
  <c r="P190" i="3"/>
  <c r="P191" i="3"/>
  <c r="P192" i="3"/>
  <c r="P193" i="3"/>
  <c r="P194" i="3"/>
  <c r="P195" i="3"/>
  <c r="P196" i="3"/>
  <c r="P197" i="3"/>
  <c r="P198" i="3"/>
  <c r="P199" i="3"/>
  <c r="P200" i="3"/>
  <c r="P201" i="3"/>
  <c r="P202" i="3"/>
  <c r="P203" i="3"/>
  <c r="P204" i="3"/>
  <c r="P205" i="3"/>
  <c r="P206" i="3"/>
  <c r="P207" i="3"/>
  <c r="P208" i="3"/>
  <c r="P209" i="3"/>
  <c r="P210" i="3"/>
  <c r="P211" i="3"/>
  <c r="P212" i="3"/>
  <c r="P213" i="3"/>
  <c r="P214" i="3"/>
  <c r="P215" i="3"/>
  <c r="P216" i="3"/>
  <c r="P217" i="3"/>
  <c r="P218" i="3"/>
  <c r="P219" i="3"/>
  <c r="P220" i="3"/>
  <c r="P221" i="3"/>
  <c r="P222" i="3"/>
  <c r="P223" i="3"/>
  <c r="P224" i="3"/>
  <c r="P225" i="3"/>
  <c r="P226" i="3"/>
  <c r="P227" i="3"/>
  <c r="P228" i="3"/>
  <c r="P229" i="3"/>
  <c r="P230" i="3"/>
  <c r="P231" i="3"/>
  <c r="P232" i="3"/>
  <c r="P233" i="3"/>
  <c r="P234" i="3"/>
  <c r="P235" i="3"/>
  <c r="P236" i="3"/>
  <c r="P237" i="3"/>
  <c r="P238" i="3"/>
  <c r="P239" i="3"/>
  <c r="P240" i="3"/>
  <c r="P241" i="3"/>
  <c r="P242" i="3"/>
  <c r="P243" i="3"/>
  <c r="P244" i="3"/>
  <c r="P245" i="3"/>
  <c r="P246" i="3"/>
  <c r="P247" i="3"/>
  <c r="P248" i="3"/>
  <c r="P249" i="3"/>
  <c r="P250" i="3"/>
  <c r="P251" i="3"/>
  <c r="P252" i="3"/>
  <c r="P253" i="3"/>
  <c r="P254" i="3"/>
  <c r="P255" i="3"/>
  <c r="P256" i="3"/>
  <c r="P257" i="3"/>
  <c r="P258" i="3"/>
  <c r="P259" i="3"/>
  <c r="P260" i="3"/>
  <c r="P261" i="3"/>
  <c r="P262" i="3"/>
  <c r="P263" i="3"/>
  <c r="P264" i="3"/>
  <c r="P265" i="3"/>
  <c r="P266" i="3"/>
  <c r="P267" i="3"/>
  <c r="P268" i="3"/>
  <c r="P269" i="3"/>
  <c r="P270" i="3"/>
  <c r="P271" i="3"/>
  <c r="P272" i="3"/>
  <c r="P273" i="3"/>
  <c r="P274" i="3"/>
  <c r="P275" i="3"/>
  <c r="P276" i="3"/>
  <c r="P277" i="3"/>
  <c r="P278" i="3"/>
  <c r="P279" i="3"/>
  <c r="P280" i="3"/>
  <c r="P281" i="3"/>
  <c r="P282" i="3"/>
  <c r="P283" i="3"/>
  <c r="P284" i="3"/>
  <c r="P285" i="3"/>
  <c r="P286" i="3"/>
  <c r="P287" i="3"/>
  <c r="P288" i="3"/>
  <c r="P289" i="3"/>
  <c r="P290" i="3"/>
  <c r="P291" i="3"/>
  <c r="P292" i="3"/>
  <c r="P293" i="3"/>
  <c r="P294" i="3"/>
  <c r="P295" i="3"/>
  <c r="P296" i="3"/>
  <c r="P297" i="3"/>
  <c r="P298" i="3"/>
  <c r="P299" i="3"/>
  <c r="P300" i="3"/>
  <c r="P301" i="3"/>
  <c r="P302" i="3"/>
  <c r="P303" i="3"/>
  <c r="P304" i="3"/>
  <c r="P305" i="3"/>
  <c r="P306" i="3"/>
  <c r="P307" i="3"/>
  <c r="P308" i="3"/>
  <c r="P309" i="3"/>
  <c r="P310" i="3"/>
  <c r="P311" i="3"/>
  <c r="P312" i="3"/>
  <c r="P313" i="3"/>
  <c r="P314" i="3"/>
  <c r="P315" i="3"/>
  <c r="P316" i="3"/>
  <c r="P317" i="3"/>
  <c r="P318" i="3"/>
  <c r="P319" i="3"/>
  <c r="P320" i="3"/>
  <c r="P321" i="3"/>
  <c r="P322" i="3"/>
  <c r="P323" i="3"/>
  <c r="P324" i="3"/>
  <c r="P325" i="3"/>
  <c r="P326" i="3"/>
  <c r="P327" i="3"/>
  <c r="P328" i="3"/>
  <c r="P329" i="3"/>
  <c r="P330" i="3"/>
  <c r="P331" i="3"/>
  <c r="P332" i="3"/>
  <c r="P333" i="3"/>
  <c r="P334" i="3"/>
  <c r="P335" i="3"/>
  <c r="P336" i="3"/>
  <c r="P337" i="3"/>
  <c r="P338" i="3"/>
  <c r="P339" i="3"/>
  <c r="P340" i="3"/>
  <c r="P341" i="3"/>
  <c r="P342" i="3"/>
  <c r="P343" i="3"/>
  <c r="P344" i="3"/>
  <c r="P345" i="3"/>
  <c r="P346" i="3"/>
  <c r="P347" i="3"/>
  <c r="P348" i="3"/>
  <c r="P349" i="3"/>
  <c r="P350" i="3"/>
  <c r="P351" i="3"/>
  <c r="P352" i="3"/>
  <c r="P353" i="3"/>
  <c r="P354" i="3"/>
  <c r="P355" i="3"/>
  <c r="P356" i="3"/>
  <c r="P357" i="3"/>
  <c r="P358" i="3"/>
  <c r="P359" i="3"/>
  <c r="P360" i="3"/>
  <c r="P361" i="3"/>
  <c r="P362" i="3"/>
  <c r="P363" i="3"/>
  <c r="P364" i="3"/>
  <c r="P365" i="3"/>
  <c r="P366" i="3"/>
  <c r="P367" i="3"/>
  <c r="P368" i="3"/>
  <c r="P369" i="3"/>
  <c r="P370" i="3"/>
  <c r="P371" i="3"/>
  <c r="P372" i="3"/>
  <c r="P373" i="3"/>
  <c r="P374" i="3"/>
  <c r="P375" i="3"/>
  <c r="P376" i="3"/>
  <c r="P377" i="3"/>
  <c r="P378" i="3"/>
  <c r="P379" i="3"/>
  <c r="P380" i="3"/>
  <c r="P381" i="3"/>
  <c r="P382" i="3"/>
  <c r="P383" i="3"/>
  <c r="P384" i="3"/>
  <c r="P385" i="3"/>
  <c r="P386" i="3"/>
  <c r="P387" i="3"/>
  <c r="P388" i="3"/>
  <c r="P389" i="3"/>
  <c r="P390" i="3"/>
  <c r="P391" i="3"/>
  <c r="P392" i="3"/>
  <c r="P393" i="3"/>
  <c r="P394" i="3"/>
  <c r="P395" i="3"/>
  <c r="P396" i="3"/>
  <c r="P397" i="3"/>
  <c r="P398" i="3"/>
  <c r="P399" i="3"/>
  <c r="P400" i="3"/>
  <c r="P401" i="3"/>
  <c r="P402" i="3"/>
  <c r="P403" i="3"/>
  <c r="P404" i="3"/>
  <c r="P405" i="3"/>
  <c r="P406" i="3"/>
  <c r="P407" i="3"/>
  <c r="P408" i="3"/>
  <c r="P409" i="3"/>
  <c r="P410" i="3"/>
  <c r="P411" i="3"/>
  <c r="P412" i="3"/>
  <c r="P413" i="3"/>
  <c r="P414" i="3"/>
  <c r="P415" i="3"/>
  <c r="P416" i="3"/>
  <c r="P417" i="3"/>
  <c r="P418" i="3"/>
  <c r="P419" i="3"/>
  <c r="P420" i="3"/>
  <c r="P421" i="3"/>
  <c r="P422" i="3"/>
  <c r="P423" i="3"/>
  <c r="P424" i="3"/>
  <c r="P425" i="3"/>
  <c r="P426" i="3"/>
  <c r="P427" i="3"/>
  <c r="P428" i="3"/>
  <c r="P429" i="3"/>
  <c r="P430" i="3"/>
  <c r="P431" i="3"/>
  <c r="P432" i="3"/>
  <c r="P433" i="3"/>
  <c r="P434" i="3"/>
  <c r="P435" i="3"/>
  <c r="P436" i="3"/>
  <c r="P437" i="3"/>
  <c r="P438" i="3"/>
  <c r="P439" i="3"/>
  <c r="P440" i="3"/>
  <c r="P441" i="3"/>
  <c r="P442" i="3"/>
  <c r="P443" i="3"/>
  <c r="P444" i="3"/>
  <c r="P445" i="3"/>
  <c r="P446" i="3"/>
  <c r="P447" i="3"/>
  <c r="P448" i="3"/>
  <c r="P449" i="3"/>
  <c r="P450" i="3"/>
  <c r="P451" i="3"/>
  <c r="P452" i="3"/>
  <c r="P453" i="3"/>
  <c r="P454" i="3"/>
  <c r="P455" i="3"/>
  <c r="P456" i="3"/>
  <c r="P457" i="3"/>
  <c r="P458" i="3"/>
  <c r="P459" i="3"/>
  <c r="P460" i="3"/>
  <c r="P461" i="3"/>
  <c r="P462" i="3"/>
  <c r="P463" i="3"/>
  <c r="P464" i="3"/>
  <c r="P465" i="3"/>
  <c r="P466" i="3"/>
  <c r="P467" i="3"/>
  <c r="P468" i="3"/>
  <c r="P469" i="3"/>
  <c r="P470" i="3"/>
  <c r="P471" i="3"/>
  <c r="P472" i="3"/>
  <c r="P473" i="3"/>
  <c r="P474" i="3"/>
  <c r="P475" i="3"/>
  <c r="P476" i="3"/>
  <c r="P477" i="3"/>
  <c r="P478" i="3"/>
  <c r="P479" i="3"/>
  <c r="P480" i="3"/>
  <c r="P481" i="3"/>
  <c r="P482" i="3"/>
  <c r="P483" i="3"/>
  <c r="P484" i="3"/>
  <c r="P485" i="3"/>
  <c r="P486" i="3"/>
  <c r="P487" i="3"/>
  <c r="P488" i="3"/>
  <c r="P489" i="3"/>
  <c r="P490" i="3"/>
  <c r="P491" i="3"/>
  <c r="P492" i="3"/>
  <c r="P493" i="3"/>
  <c r="P494" i="3"/>
  <c r="P495" i="3"/>
  <c r="P496" i="3"/>
  <c r="P497" i="3"/>
  <c r="P498" i="3"/>
  <c r="P499" i="3"/>
  <c r="P500" i="3"/>
  <c r="P501" i="3"/>
  <c r="P502" i="3"/>
  <c r="P503" i="3"/>
  <c r="P504" i="3"/>
  <c r="P505" i="3"/>
  <c r="P506" i="3"/>
  <c r="P507" i="3"/>
  <c r="P508" i="3"/>
  <c r="P509" i="3"/>
  <c r="P510" i="3"/>
  <c r="P511" i="3"/>
  <c r="P512" i="3"/>
  <c r="P513" i="3"/>
  <c r="P514" i="3"/>
  <c r="P515" i="3"/>
  <c r="P516" i="3"/>
  <c r="P517" i="3"/>
  <c r="P518" i="3"/>
  <c r="P519" i="3"/>
  <c r="P520" i="3"/>
  <c r="P521" i="3"/>
  <c r="P522" i="3"/>
  <c r="P523" i="3"/>
  <c r="P524" i="3"/>
  <c r="P525" i="3"/>
  <c r="P526" i="3"/>
  <c r="P527" i="3"/>
  <c r="P528" i="3"/>
  <c r="P529" i="3"/>
  <c r="P530" i="3"/>
  <c r="P531" i="3"/>
  <c r="P532" i="3"/>
  <c r="P533" i="3"/>
  <c r="P534" i="3"/>
  <c r="P535" i="3"/>
  <c r="P536" i="3"/>
  <c r="P537" i="3"/>
  <c r="P538" i="3"/>
  <c r="P539" i="3"/>
  <c r="P540" i="3"/>
  <c r="P541" i="3"/>
  <c r="P542" i="3"/>
  <c r="P543" i="3"/>
  <c r="P544" i="3"/>
  <c r="P545" i="3"/>
  <c r="P546" i="3"/>
  <c r="P547" i="3"/>
  <c r="P548" i="3"/>
  <c r="P549" i="3"/>
  <c r="P550" i="3"/>
  <c r="P551" i="3"/>
  <c r="P552" i="3"/>
  <c r="P553" i="3"/>
  <c r="P554" i="3"/>
  <c r="P555" i="3"/>
  <c r="P556" i="3"/>
  <c r="P557" i="3"/>
  <c r="P558" i="3"/>
  <c r="P559" i="3"/>
  <c r="P560" i="3"/>
  <c r="P561" i="3"/>
  <c r="P562" i="3"/>
  <c r="P563" i="3"/>
  <c r="P564" i="3"/>
  <c r="P565" i="3"/>
  <c r="P566" i="3"/>
  <c r="P567" i="3"/>
  <c r="P568" i="3"/>
  <c r="P569" i="3"/>
  <c r="P570" i="3"/>
  <c r="P571" i="3"/>
  <c r="P572" i="3"/>
  <c r="P573" i="3"/>
  <c r="P574" i="3"/>
  <c r="P575" i="3"/>
  <c r="P576" i="3"/>
  <c r="P577" i="3"/>
  <c r="P578" i="3"/>
  <c r="P579" i="3"/>
  <c r="P580" i="3"/>
  <c r="P581" i="3"/>
  <c r="P582" i="3"/>
  <c r="P583" i="3"/>
  <c r="P584" i="3"/>
  <c r="P585" i="3"/>
  <c r="P586" i="3"/>
  <c r="P587" i="3"/>
  <c r="P588" i="3"/>
  <c r="P589" i="3"/>
  <c r="P590" i="3"/>
  <c r="P591" i="3"/>
  <c r="P592" i="3"/>
  <c r="P593" i="3"/>
  <c r="P594" i="3"/>
  <c r="P595" i="3"/>
  <c r="P596" i="3"/>
  <c r="P597" i="3"/>
  <c r="P598" i="3"/>
  <c r="P599" i="3"/>
  <c r="P600" i="3"/>
  <c r="P601" i="3"/>
  <c r="P602" i="3"/>
  <c r="P603" i="3"/>
  <c r="P604" i="3"/>
  <c r="P605" i="3"/>
  <c r="P606" i="3"/>
  <c r="P607" i="3"/>
  <c r="P608" i="3"/>
  <c r="P609" i="3"/>
  <c r="P610" i="3"/>
  <c r="P611" i="3"/>
  <c r="P612" i="3"/>
  <c r="P613" i="3"/>
  <c r="P614" i="3"/>
  <c r="P615" i="3"/>
  <c r="P616" i="3"/>
  <c r="P617" i="3"/>
  <c r="P618" i="3"/>
  <c r="P619" i="3"/>
  <c r="P620" i="3"/>
  <c r="P621" i="3"/>
  <c r="P622" i="3"/>
  <c r="P623" i="3"/>
  <c r="P624" i="3"/>
  <c r="P625" i="3"/>
  <c r="P626" i="3"/>
  <c r="P627" i="3"/>
  <c r="P628" i="3"/>
  <c r="P629" i="3"/>
  <c r="P630" i="3"/>
  <c r="P631" i="3"/>
  <c r="P632" i="3"/>
  <c r="P633" i="3"/>
  <c r="P634" i="3"/>
  <c r="P635" i="3"/>
  <c r="P636" i="3"/>
  <c r="P637" i="3"/>
  <c r="P638" i="3"/>
  <c r="P639" i="3"/>
  <c r="P640" i="3"/>
  <c r="P641" i="3"/>
  <c r="P642" i="3"/>
  <c r="P643" i="3"/>
  <c r="P644" i="3"/>
  <c r="P645" i="3"/>
  <c r="P646" i="3"/>
  <c r="P647" i="3"/>
  <c r="P648" i="3"/>
  <c r="P649" i="3"/>
  <c r="P650" i="3"/>
  <c r="P651" i="3"/>
  <c r="P652" i="3"/>
  <c r="P653" i="3"/>
  <c r="P654" i="3"/>
  <c r="P655" i="3"/>
  <c r="P656" i="3"/>
  <c r="P657" i="3"/>
  <c r="P658" i="3"/>
  <c r="P659" i="3"/>
  <c r="P660" i="3"/>
  <c r="P661" i="3"/>
  <c r="P662" i="3"/>
  <c r="P663" i="3"/>
  <c r="P664" i="3"/>
  <c r="P665" i="3"/>
  <c r="P666" i="3"/>
  <c r="P667" i="3"/>
  <c r="P668" i="3"/>
  <c r="P669" i="3"/>
  <c r="P670" i="3"/>
  <c r="P671" i="3"/>
  <c r="P672" i="3"/>
  <c r="P673" i="3"/>
  <c r="P674" i="3"/>
  <c r="P675" i="3"/>
  <c r="P676" i="3"/>
  <c r="P677" i="3"/>
  <c r="P678" i="3"/>
  <c r="P679" i="3"/>
  <c r="P680" i="3"/>
  <c r="P681" i="3"/>
  <c r="P682" i="3"/>
  <c r="P683" i="3"/>
  <c r="P684" i="3"/>
  <c r="P685" i="3"/>
  <c r="P686" i="3"/>
  <c r="P687" i="3"/>
  <c r="P688" i="3"/>
  <c r="P689" i="3"/>
  <c r="P690" i="3"/>
  <c r="P691" i="3"/>
  <c r="P692" i="3"/>
  <c r="P693" i="3"/>
  <c r="P694" i="3"/>
  <c r="P695" i="3"/>
  <c r="P696" i="3"/>
  <c r="P697" i="3"/>
  <c r="P698" i="3"/>
  <c r="P699" i="3"/>
  <c r="P700" i="3"/>
  <c r="P701" i="3"/>
  <c r="P702" i="3"/>
  <c r="P703" i="3"/>
  <c r="P704" i="3"/>
  <c r="P705" i="3"/>
  <c r="P706" i="3"/>
  <c r="P707" i="3"/>
  <c r="P708" i="3"/>
  <c r="P709" i="3"/>
  <c r="P710" i="3"/>
  <c r="P711" i="3"/>
  <c r="P712" i="3"/>
  <c r="P713" i="3"/>
  <c r="P714" i="3"/>
  <c r="P715" i="3"/>
  <c r="P716" i="3"/>
  <c r="P717" i="3"/>
  <c r="P718" i="3"/>
  <c r="P719" i="3"/>
  <c r="P720" i="3"/>
  <c r="P721" i="3"/>
  <c r="P722" i="3"/>
  <c r="P723" i="3"/>
  <c r="P724" i="3"/>
  <c r="P725" i="3"/>
  <c r="P726" i="3"/>
  <c r="P727" i="3"/>
  <c r="P728" i="3"/>
  <c r="P729" i="3"/>
  <c r="P730" i="3"/>
  <c r="P731" i="3"/>
  <c r="P732" i="3"/>
  <c r="P733" i="3"/>
  <c r="P734" i="3"/>
  <c r="P735" i="3"/>
  <c r="P736" i="3"/>
  <c r="P737" i="3"/>
  <c r="P738" i="3"/>
  <c r="P739" i="3"/>
  <c r="P740" i="3"/>
  <c r="P741" i="3"/>
  <c r="P742" i="3"/>
  <c r="P743" i="3"/>
  <c r="P744" i="3"/>
  <c r="P745" i="3"/>
  <c r="P746" i="3"/>
  <c r="P747" i="3"/>
  <c r="P748" i="3"/>
  <c r="P749" i="3"/>
  <c r="P750" i="3"/>
  <c r="P751" i="3"/>
  <c r="P752" i="3"/>
  <c r="P753" i="3"/>
  <c r="P754" i="3"/>
  <c r="P755" i="3"/>
  <c r="P756" i="3"/>
  <c r="P757" i="3"/>
  <c r="P758" i="3"/>
  <c r="P759" i="3"/>
  <c r="P760" i="3"/>
  <c r="P761" i="3"/>
  <c r="P762" i="3"/>
  <c r="P763" i="3"/>
  <c r="P764" i="3"/>
  <c r="P765" i="3"/>
  <c r="P766" i="3"/>
  <c r="P767" i="3"/>
  <c r="P768" i="3"/>
  <c r="P769" i="3"/>
  <c r="P770" i="3"/>
  <c r="P771" i="3"/>
  <c r="P772" i="3"/>
  <c r="P773" i="3"/>
  <c r="P774" i="3"/>
  <c r="P775" i="3"/>
  <c r="P776" i="3"/>
  <c r="P777" i="3"/>
  <c r="P778" i="3"/>
  <c r="P779" i="3"/>
  <c r="P780" i="3"/>
  <c r="P781" i="3"/>
  <c r="P782" i="3"/>
  <c r="P783" i="3"/>
  <c r="P784" i="3"/>
  <c r="P785" i="3"/>
  <c r="P786" i="3"/>
  <c r="P787" i="3"/>
  <c r="P788" i="3"/>
  <c r="P789" i="3"/>
  <c r="P790" i="3"/>
  <c r="P791" i="3"/>
  <c r="P792" i="3"/>
  <c r="P793" i="3"/>
  <c r="P794" i="3"/>
  <c r="P795" i="3"/>
  <c r="P796" i="3"/>
  <c r="P797" i="3"/>
  <c r="P798" i="3"/>
  <c r="P799" i="3"/>
  <c r="P800" i="3"/>
  <c r="P801" i="3"/>
  <c r="P802" i="3"/>
  <c r="P803" i="3"/>
  <c r="P804" i="3"/>
  <c r="P805" i="3"/>
  <c r="P806" i="3"/>
  <c r="P807" i="3"/>
  <c r="P808" i="3"/>
  <c r="P809" i="3"/>
  <c r="P810" i="3"/>
  <c r="P811" i="3"/>
  <c r="P812" i="3"/>
  <c r="P813" i="3"/>
  <c r="P814" i="3"/>
  <c r="P815" i="3"/>
  <c r="P816" i="3"/>
  <c r="P817" i="3"/>
  <c r="P818" i="3"/>
  <c r="P819" i="3"/>
  <c r="P820" i="3"/>
  <c r="P821" i="3"/>
  <c r="P822" i="3"/>
  <c r="P823" i="3"/>
  <c r="P824" i="3"/>
  <c r="P825" i="3"/>
  <c r="P826" i="3"/>
  <c r="P827" i="3"/>
  <c r="P828" i="3"/>
  <c r="P829" i="3"/>
  <c r="P830" i="3"/>
  <c r="P831" i="3"/>
  <c r="P832" i="3"/>
  <c r="P833" i="3"/>
  <c r="P834" i="3"/>
  <c r="P835" i="3"/>
  <c r="P836" i="3"/>
  <c r="P837" i="3"/>
  <c r="P838" i="3"/>
  <c r="P839" i="3"/>
  <c r="P840" i="3"/>
  <c r="P841" i="3"/>
  <c r="P842" i="3"/>
  <c r="P843" i="3"/>
  <c r="P844" i="3"/>
  <c r="P845" i="3"/>
  <c r="P846" i="3"/>
  <c r="P847" i="3"/>
  <c r="P848" i="3"/>
  <c r="P849" i="3"/>
  <c r="P850" i="3"/>
  <c r="P851" i="3"/>
  <c r="P852" i="3"/>
  <c r="P853" i="3"/>
  <c r="P854" i="3"/>
  <c r="P855" i="3"/>
  <c r="P856" i="3"/>
  <c r="P857" i="3"/>
  <c r="P858" i="3"/>
  <c r="P859" i="3"/>
  <c r="P860" i="3"/>
  <c r="P861" i="3"/>
  <c r="P862" i="3"/>
  <c r="P863" i="3"/>
  <c r="P864" i="3"/>
  <c r="P865" i="3"/>
  <c r="P866" i="3"/>
  <c r="P867" i="3"/>
  <c r="P868" i="3"/>
  <c r="P869" i="3"/>
  <c r="P870" i="3"/>
  <c r="P871" i="3"/>
  <c r="P872" i="3"/>
  <c r="P873" i="3"/>
  <c r="P874" i="3"/>
  <c r="P875" i="3"/>
  <c r="P876" i="3"/>
  <c r="P877" i="3"/>
  <c r="P878" i="3"/>
  <c r="P879" i="3"/>
  <c r="P880" i="3"/>
  <c r="P881" i="3"/>
  <c r="P882" i="3"/>
  <c r="P883" i="3"/>
  <c r="P884" i="3"/>
  <c r="P885" i="3"/>
  <c r="P886" i="3"/>
  <c r="P887" i="3"/>
  <c r="P888" i="3"/>
  <c r="P889" i="3"/>
  <c r="P890" i="3"/>
  <c r="P891" i="3"/>
  <c r="P892" i="3"/>
  <c r="P893" i="3"/>
  <c r="P894" i="3"/>
  <c r="P895" i="3"/>
  <c r="P896" i="3"/>
  <c r="P897" i="3"/>
  <c r="P898" i="3"/>
  <c r="P899" i="3"/>
  <c r="P900" i="3"/>
  <c r="P901" i="3"/>
  <c r="P902" i="3"/>
  <c r="P903" i="3"/>
  <c r="P904" i="3"/>
  <c r="P905" i="3"/>
  <c r="P906" i="3"/>
  <c r="P907" i="3"/>
  <c r="P908" i="3"/>
  <c r="P909" i="3"/>
  <c r="P910" i="3"/>
  <c r="P911" i="3"/>
  <c r="P912" i="3"/>
  <c r="P913" i="3"/>
  <c r="P914" i="3"/>
  <c r="P915" i="3"/>
  <c r="P916" i="3"/>
  <c r="P917" i="3"/>
  <c r="P918" i="3"/>
  <c r="P919" i="3"/>
  <c r="P920" i="3"/>
  <c r="P921" i="3"/>
  <c r="P922" i="3"/>
  <c r="P923" i="3"/>
  <c r="P924" i="3"/>
  <c r="P925" i="3"/>
  <c r="P926" i="3"/>
  <c r="P927" i="3"/>
  <c r="P928" i="3"/>
  <c r="P929" i="3"/>
  <c r="P930" i="3"/>
  <c r="P931" i="3"/>
  <c r="P932" i="3"/>
  <c r="P933" i="3"/>
  <c r="P934" i="3"/>
  <c r="P935" i="3"/>
  <c r="P936" i="3"/>
  <c r="P937" i="3"/>
  <c r="P938" i="3"/>
  <c r="P939" i="3"/>
  <c r="P940" i="3"/>
  <c r="P941" i="3"/>
  <c r="P942" i="3"/>
  <c r="P943" i="3"/>
  <c r="P944" i="3"/>
  <c r="P945" i="3"/>
  <c r="P946" i="3"/>
  <c r="P947" i="3"/>
  <c r="P948" i="3"/>
  <c r="P949" i="3"/>
  <c r="P950" i="3"/>
  <c r="P951" i="3"/>
  <c r="P952" i="3"/>
  <c r="P953" i="3"/>
  <c r="P954" i="3"/>
  <c r="P955" i="3"/>
  <c r="P956" i="3"/>
  <c r="P957" i="3"/>
  <c r="P958" i="3"/>
  <c r="P959" i="3"/>
  <c r="P960" i="3"/>
  <c r="P961" i="3"/>
  <c r="P962" i="3"/>
  <c r="P963" i="3"/>
  <c r="P964" i="3"/>
  <c r="P965" i="3"/>
  <c r="P966" i="3"/>
  <c r="P967" i="3"/>
  <c r="P968" i="3"/>
  <c r="P969" i="3"/>
  <c r="P970" i="3"/>
  <c r="P971" i="3"/>
  <c r="P972" i="3"/>
  <c r="P973" i="3"/>
  <c r="P974" i="3"/>
  <c r="P975" i="3"/>
  <c r="P976" i="3"/>
  <c r="P977" i="3"/>
  <c r="P978" i="3"/>
  <c r="P979" i="3"/>
  <c r="P980" i="3"/>
  <c r="P981" i="3"/>
  <c r="P982" i="3"/>
  <c r="P983" i="3"/>
  <c r="P984" i="3"/>
  <c r="P985" i="3"/>
  <c r="P986" i="3"/>
  <c r="P987" i="3"/>
  <c r="P988" i="3"/>
  <c r="P989" i="3"/>
  <c r="P990" i="3"/>
  <c r="P991" i="3"/>
  <c r="P992" i="3"/>
  <c r="P993" i="3"/>
  <c r="P994" i="3"/>
  <c r="P995" i="3"/>
  <c r="P996" i="3"/>
  <c r="P997" i="3"/>
  <c r="P998" i="3"/>
  <c r="P999" i="3"/>
  <c r="P1000" i="3"/>
  <c r="P1001" i="3"/>
  <c r="P1002" i="3"/>
  <c r="P1003" i="3"/>
  <c r="P1004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L85" i="3"/>
  <c r="L86" i="3"/>
  <c r="L87" i="3"/>
  <c r="L88" i="3"/>
  <c r="L89" i="3"/>
  <c r="L90" i="3"/>
  <c r="L91" i="3"/>
  <c r="L92" i="3"/>
  <c r="L93" i="3"/>
  <c r="L94" i="3"/>
  <c r="L95" i="3"/>
  <c r="L96" i="3"/>
  <c r="L97" i="3"/>
  <c r="L98" i="3"/>
  <c r="L99" i="3"/>
  <c r="L100" i="3"/>
  <c r="L101" i="3"/>
  <c r="L102" i="3"/>
  <c r="L103" i="3"/>
  <c r="L104" i="3"/>
  <c r="L105" i="3"/>
  <c r="L106" i="3"/>
  <c r="L107" i="3"/>
  <c r="L108" i="3"/>
  <c r="L109" i="3"/>
  <c r="L110" i="3"/>
  <c r="L111" i="3"/>
  <c r="L112" i="3"/>
  <c r="L113" i="3"/>
  <c r="L114" i="3"/>
  <c r="L115" i="3"/>
  <c r="L116" i="3"/>
  <c r="L117" i="3"/>
  <c r="L118" i="3"/>
  <c r="L119" i="3"/>
  <c r="L120" i="3"/>
  <c r="L121" i="3"/>
  <c r="L122" i="3"/>
  <c r="L123" i="3"/>
  <c r="L124" i="3"/>
  <c r="L125" i="3"/>
  <c r="L126" i="3"/>
  <c r="L127" i="3"/>
  <c r="L128" i="3"/>
  <c r="L129" i="3"/>
  <c r="L130" i="3"/>
  <c r="L131" i="3"/>
  <c r="L132" i="3"/>
  <c r="L133" i="3"/>
  <c r="L134" i="3"/>
  <c r="L135" i="3"/>
  <c r="L136" i="3"/>
  <c r="L137" i="3"/>
  <c r="L138" i="3"/>
  <c r="L139" i="3"/>
  <c r="L140" i="3"/>
  <c r="L141" i="3"/>
  <c r="L142" i="3"/>
  <c r="L143" i="3"/>
  <c r="L144" i="3"/>
  <c r="L145" i="3"/>
  <c r="L146" i="3"/>
  <c r="L147" i="3"/>
  <c r="L148" i="3"/>
  <c r="L149" i="3"/>
  <c r="L150" i="3"/>
  <c r="L151" i="3"/>
  <c r="L152" i="3"/>
  <c r="L153" i="3"/>
  <c r="L154" i="3"/>
  <c r="L155" i="3"/>
  <c r="L156" i="3"/>
  <c r="L157" i="3"/>
  <c r="L158" i="3"/>
  <c r="L159" i="3"/>
  <c r="L160" i="3"/>
  <c r="L161" i="3"/>
  <c r="L162" i="3"/>
  <c r="L163" i="3"/>
  <c r="L164" i="3"/>
  <c r="L165" i="3"/>
  <c r="L166" i="3"/>
  <c r="L167" i="3"/>
  <c r="L168" i="3"/>
  <c r="L169" i="3"/>
  <c r="L170" i="3"/>
  <c r="L171" i="3"/>
  <c r="L172" i="3"/>
  <c r="L173" i="3"/>
  <c r="L174" i="3"/>
  <c r="L175" i="3"/>
  <c r="L176" i="3"/>
  <c r="L177" i="3"/>
  <c r="L178" i="3"/>
  <c r="L179" i="3"/>
  <c r="L180" i="3"/>
  <c r="L181" i="3"/>
  <c r="L182" i="3"/>
  <c r="L183" i="3"/>
  <c r="L184" i="3"/>
  <c r="L185" i="3"/>
  <c r="L186" i="3"/>
  <c r="L187" i="3"/>
  <c r="L188" i="3"/>
  <c r="L189" i="3"/>
  <c r="L190" i="3"/>
  <c r="L191" i="3"/>
  <c r="L192" i="3"/>
  <c r="L193" i="3"/>
  <c r="L194" i="3"/>
  <c r="L195" i="3"/>
  <c r="L196" i="3"/>
  <c r="L197" i="3"/>
  <c r="L198" i="3"/>
  <c r="L199" i="3"/>
  <c r="L200" i="3"/>
  <c r="L201" i="3"/>
  <c r="L202" i="3"/>
  <c r="L203" i="3"/>
  <c r="L204" i="3"/>
  <c r="L205" i="3"/>
  <c r="L206" i="3"/>
  <c r="L207" i="3"/>
  <c r="L208" i="3"/>
  <c r="L209" i="3"/>
  <c r="L210" i="3"/>
  <c r="L211" i="3"/>
  <c r="L212" i="3"/>
  <c r="L213" i="3"/>
  <c r="L214" i="3"/>
  <c r="L215" i="3"/>
  <c r="L216" i="3"/>
  <c r="L217" i="3"/>
  <c r="L218" i="3"/>
  <c r="L219" i="3"/>
  <c r="L220" i="3"/>
  <c r="L221" i="3"/>
  <c r="L222" i="3"/>
  <c r="L223" i="3"/>
  <c r="L224" i="3"/>
  <c r="L225" i="3"/>
  <c r="L226" i="3"/>
  <c r="L227" i="3"/>
  <c r="L228" i="3"/>
  <c r="L229" i="3"/>
  <c r="L230" i="3"/>
  <c r="L231" i="3"/>
  <c r="L232" i="3"/>
  <c r="L233" i="3"/>
  <c r="L234" i="3"/>
  <c r="L235" i="3"/>
  <c r="L236" i="3"/>
  <c r="L237" i="3"/>
  <c r="L238" i="3"/>
  <c r="L239" i="3"/>
  <c r="L240" i="3"/>
  <c r="L241" i="3"/>
  <c r="L242" i="3"/>
  <c r="L243" i="3"/>
  <c r="L244" i="3"/>
  <c r="L245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64" i="3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359" i="3"/>
  <c r="L360" i="3"/>
  <c r="L361" i="3"/>
  <c r="L362" i="3"/>
  <c r="L363" i="3"/>
  <c r="L364" i="3"/>
  <c r="L365" i="3"/>
  <c r="L366" i="3"/>
  <c r="L367" i="3"/>
  <c r="L368" i="3"/>
  <c r="L369" i="3"/>
  <c r="L370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431" i="3"/>
  <c r="L432" i="3"/>
  <c r="L433" i="3"/>
  <c r="L434" i="3"/>
  <c r="L435" i="3"/>
  <c r="L436" i="3"/>
  <c r="L437" i="3"/>
  <c r="L438" i="3"/>
  <c r="L439" i="3"/>
  <c r="L440" i="3"/>
  <c r="L441" i="3"/>
  <c r="L442" i="3"/>
  <c r="L443" i="3"/>
  <c r="L444" i="3"/>
  <c r="L445" i="3"/>
  <c r="L446" i="3"/>
  <c r="L447" i="3"/>
  <c r="L448" i="3"/>
  <c r="L449" i="3"/>
  <c r="L450" i="3"/>
  <c r="L451" i="3"/>
  <c r="L452" i="3"/>
  <c r="L453" i="3"/>
  <c r="L454" i="3"/>
  <c r="L455" i="3"/>
  <c r="L456" i="3"/>
  <c r="L457" i="3"/>
  <c r="L458" i="3"/>
  <c r="L459" i="3"/>
  <c r="L460" i="3"/>
  <c r="L461" i="3"/>
  <c r="L462" i="3"/>
  <c r="L463" i="3"/>
  <c r="L464" i="3"/>
  <c r="L465" i="3"/>
  <c r="L466" i="3"/>
  <c r="L467" i="3"/>
  <c r="L468" i="3"/>
  <c r="L469" i="3"/>
  <c r="L470" i="3"/>
  <c r="L471" i="3"/>
  <c r="L472" i="3"/>
  <c r="L473" i="3"/>
  <c r="L474" i="3"/>
  <c r="L475" i="3"/>
  <c r="L476" i="3"/>
  <c r="L477" i="3"/>
  <c r="L478" i="3"/>
  <c r="L479" i="3"/>
  <c r="L480" i="3"/>
  <c r="L481" i="3"/>
  <c r="L482" i="3"/>
  <c r="L483" i="3"/>
  <c r="L484" i="3"/>
  <c r="L485" i="3"/>
  <c r="L486" i="3"/>
  <c r="L487" i="3"/>
  <c r="L488" i="3"/>
  <c r="L489" i="3"/>
  <c r="L490" i="3"/>
  <c r="L491" i="3"/>
  <c r="L492" i="3"/>
  <c r="L493" i="3"/>
  <c r="L494" i="3"/>
  <c r="L495" i="3"/>
  <c r="L496" i="3"/>
  <c r="L497" i="3"/>
  <c r="L498" i="3"/>
  <c r="L499" i="3"/>
  <c r="L500" i="3"/>
  <c r="L501" i="3"/>
  <c r="L502" i="3"/>
  <c r="L503" i="3"/>
  <c r="L504" i="3"/>
  <c r="L505" i="3"/>
  <c r="L506" i="3"/>
  <c r="L507" i="3"/>
  <c r="L508" i="3"/>
  <c r="L509" i="3"/>
  <c r="L510" i="3"/>
  <c r="L511" i="3"/>
  <c r="L512" i="3"/>
  <c r="L513" i="3"/>
  <c r="L514" i="3"/>
  <c r="L515" i="3"/>
  <c r="L516" i="3"/>
  <c r="L517" i="3"/>
  <c r="L518" i="3"/>
  <c r="L519" i="3"/>
  <c r="L520" i="3"/>
  <c r="L521" i="3"/>
  <c r="L522" i="3"/>
  <c r="L523" i="3"/>
  <c r="L524" i="3"/>
  <c r="L525" i="3"/>
  <c r="L526" i="3"/>
  <c r="L527" i="3"/>
  <c r="L528" i="3"/>
  <c r="L529" i="3"/>
  <c r="L530" i="3"/>
  <c r="L531" i="3"/>
  <c r="L532" i="3"/>
  <c r="L533" i="3"/>
  <c r="L534" i="3"/>
  <c r="L535" i="3"/>
  <c r="L536" i="3"/>
  <c r="L537" i="3"/>
  <c r="L538" i="3"/>
  <c r="L539" i="3"/>
  <c r="L540" i="3"/>
  <c r="L541" i="3"/>
  <c r="L542" i="3"/>
  <c r="L543" i="3"/>
  <c r="L544" i="3"/>
  <c r="L545" i="3"/>
  <c r="L546" i="3"/>
  <c r="L547" i="3"/>
  <c r="L548" i="3"/>
  <c r="L549" i="3"/>
  <c r="L550" i="3"/>
  <c r="L551" i="3"/>
  <c r="L552" i="3"/>
  <c r="L553" i="3"/>
  <c r="L554" i="3"/>
  <c r="L555" i="3"/>
  <c r="L556" i="3"/>
  <c r="L557" i="3"/>
  <c r="L558" i="3"/>
  <c r="L559" i="3"/>
  <c r="L560" i="3"/>
  <c r="L561" i="3"/>
  <c r="L562" i="3"/>
  <c r="L563" i="3"/>
  <c r="L564" i="3"/>
  <c r="L565" i="3"/>
  <c r="L566" i="3"/>
  <c r="L567" i="3"/>
  <c r="L568" i="3"/>
  <c r="L569" i="3"/>
  <c r="L570" i="3"/>
  <c r="L571" i="3"/>
  <c r="L572" i="3"/>
  <c r="L573" i="3"/>
  <c r="L574" i="3"/>
  <c r="L575" i="3"/>
  <c r="L576" i="3"/>
  <c r="L577" i="3"/>
  <c r="L578" i="3"/>
  <c r="L579" i="3"/>
  <c r="L580" i="3"/>
  <c r="L581" i="3"/>
  <c r="L582" i="3"/>
  <c r="L583" i="3"/>
  <c r="L584" i="3"/>
  <c r="L585" i="3"/>
  <c r="L586" i="3"/>
  <c r="L587" i="3"/>
  <c r="L588" i="3"/>
  <c r="L589" i="3"/>
  <c r="L590" i="3"/>
  <c r="L591" i="3"/>
  <c r="L592" i="3"/>
  <c r="L593" i="3"/>
  <c r="L594" i="3"/>
  <c r="L595" i="3"/>
  <c r="L596" i="3"/>
  <c r="L597" i="3"/>
  <c r="L598" i="3"/>
  <c r="L599" i="3"/>
  <c r="L600" i="3"/>
  <c r="L601" i="3"/>
  <c r="L602" i="3"/>
  <c r="L603" i="3"/>
  <c r="L604" i="3"/>
  <c r="L605" i="3"/>
  <c r="L606" i="3"/>
  <c r="L607" i="3"/>
  <c r="L608" i="3"/>
  <c r="L609" i="3"/>
  <c r="L610" i="3"/>
  <c r="L611" i="3"/>
  <c r="L612" i="3"/>
  <c r="L613" i="3"/>
  <c r="L614" i="3"/>
  <c r="L615" i="3"/>
  <c r="L616" i="3"/>
  <c r="L617" i="3"/>
  <c r="L618" i="3"/>
  <c r="L619" i="3"/>
  <c r="L620" i="3"/>
  <c r="L621" i="3"/>
  <c r="L622" i="3"/>
  <c r="L623" i="3"/>
  <c r="L624" i="3"/>
  <c r="L625" i="3"/>
  <c r="L626" i="3"/>
  <c r="L627" i="3"/>
  <c r="L628" i="3"/>
  <c r="L629" i="3"/>
  <c r="L630" i="3"/>
  <c r="L631" i="3"/>
  <c r="L632" i="3"/>
  <c r="L633" i="3"/>
  <c r="L634" i="3"/>
  <c r="L635" i="3"/>
  <c r="L636" i="3"/>
  <c r="L637" i="3"/>
  <c r="L638" i="3"/>
  <c r="L639" i="3"/>
  <c r="L640" i="3"/>
  <c r="L641" i="3"/>
  <c r="L642" i="3"/>
  <c r="L643" i="3"/>
  <c r="L644" i="3"/>
  <c r="L645" i="3"/>
  <c r="L646" i="3"/>
  <c r="L647" i="3"/>
  <c r="L648" i="3"/>
  <c r="L649" i="3"/>
  <c r="L650" i="3"/>
  <c r="L651" i="3"/>
  <c r="L652" i="3"/>
  <c r="L653" i="3"/>
  <c r="L654" i="3"/>
  <c r="L655" i="3"/>
  <c r="L656" i="3"/>
  <c r="L657" i="3"/>
  <c r="L658" i="3"/>
  <c r="L659" i="3"/>
  <c r="L660" i="3"/>
  <c r="L661" i="3"/>
  <c r="L662" i="3"/>
  <c r="L663" i="3"/>
  <c r="L664" i="3"/>
  <c r="L665" i="3"/>
  <c r="L666" i="3"/>
  <c r="L667" i="3"/>
  <c r="L668" i="3"/>
  <c r="L669" i="3"/>
  <c r="L670" i="3"/>
  <c r="L671" i="3"/>
  <c r="L672" i="3"/>
  <c r="L673" i="3"/>
  <c r="L674" i="3"/>
  <c r="L675" i="3"/>
  <c r="L676" i="3"/>
  <c r="L677" i="3"/>
  <c r="L678" i="3"/>
  <c r="L679" i="3"/>
  <c r="L680" i="3"/>
  <c r="L681" i="3"/>
  <c r="L682" i="3"/>
  <c r="L683" i="3"/>
  <c r="L684" i="3"/>
  <c r="L685" i="3"/>
  <c r="L686" i="3"/>
  <c r="L687" i="3"/>
  <c r="L688" i="3"/>
  <c r="L689" i="3"/>
  <c r="L690" i="3"/>
  <c r="L691" i="3"/>
  <c r="L692" i="3"/>
  <c r="L693" i="3"/>
  <c r="L694" i="3"/>
  <c r="L695" i="3"/>
  <c r="L696" i="3"/>
  <c r="L697" i="3"/>
  <c r="L698" i="3"/>
  <c r="L699" i="3"/>
  <c r="L700" i="3"/>
  <c r="L701" i="3"/>
  <c r="L702" i="3"/>
  <c r="L703" i="3"/>
  <c r="L704" i="3"/>
  <c r="L705" i="3"/>
  <c r="L706" i="3"/>
  <c r="L707" i="3"/>
  <c r="L708" i="3"/>
  <c r="L709" i="3"/>
  <c r="L710" i="3"/>
  <c r="L711" i="3"/>
  <c r="L712" i="3"/>
  <c r="L713" i="3"/>
  <c r="L714" i="3"/>
  <c r="L715" i="3"/>
  <c r="L716" i="3"/>
  <c r="L717" i="3"/>
  <c r="L718" i="3"/>
  <c r="L719" i="3"/>
  <c r="L720" i="3"/>
  <c r="L721" i="3"/>
  <c r="L722" i="3"/>
  <c r="L723" i="3"/>
  <c r="L724" i="3"/>
  <c r="L725" i="3"/>
  <c r="L726" i="3"/>
  <c r="L727" i="3"/>
  <c r="L728" i="3"/>
  <c r="L729" i="3"/>
  <c r="L730" i="3"/>
  <c r="L731" i="3"/>
  <c r="L732" i="3"/>
  <c r="L733" i="3"/>
  <c r="L734" i="3"/>
  <c r="L735" i="3"/>
  <c r="L736" i="3"/>
  <c r="L737" i="3"/>
  <c r="L738" i="3"/>
  <c r="L739" i="3"/>
  <c r="L740" i="3"/>
  <c r="L741" i="3"/>
  <c r="L742" i="3"/>
  <c r="L743" i="3"/>
  <c r="L744" i="3"/>
  <c r="L745" i="3"/>
  <c r="L746" i="3"/>
  <c r="L747" i="3"/>
  <c r="L748" i="3"/>
  <c r="L749" i="3"/>
  <c r="L750" i="3"/>
  <c r="L751" i="3"/>
  <c r="L752" i="3"/>
  <c r="L753" i="3"/>
  <c r="L754" i="3"/>
  <c r="L755" i="3"/>
  <c r="L756" i="3"/>
  <c r="L757" i="3"/>
  <c r="L758" i="3"/>
  <c r="L759" i="3"/>
  <c r="L760" i="3"/>
  <c r="L761" i="3"/>
  <c r="L762" i="3"/>
  <c r="L763" i="3"/>
  <c r="L764" i="3"/>
  <c r="L765" i="3"/>
  <c r="L766" i="3"/>
  <c r="L767" i="3"/>
  <c r="L768" i="3"/>
  <c r="L769" i="3"/>
  <c r="L770" i="3"/>
  <c r="L771" i="3"/>
  <c r="L772" i="3"/>
  <c r="L773" i="3"/>
  <c r="L774" i="3"/>
  <c r="L775" i="3"/>
  <c r="L776" i="3"/>
  <c r="L777" i="3"/>
  <c r="L778" i="3"/>
  <c r="L779" i="3"/>
  <c r="L780" i="3"/>
  <c r="L781" i="3"/>
  <c r="L782" i="3"/>
  <c r="L783" i="3"/>
  <c r="L784" i="3"/>
  <c r="L785" i="3"/>
  <c r="L786" i="3"/>
  <c r="L787" i="3"/>
  <c r="L788" i="3"/>
  <c r="L789" i="3"/>
  <c r="L790" i="3"/>
  <c r="L791" i="3"/>
  <c r="L792" i="3"/>
  <c r="L793" i="3"/>
  <c r="L794" i="3"/>
  <c r="L795" i="3"/>
  <c r="L796" i="3"/>
  <c r="L797" i="3"/>
  <c r="L798" i="3"/>
  <c r="L799" i="3"/>
  <c r="L800" i="3"/>
  <c r="L801" i="3"/>
  <c r="L802" i="3"/>
  <c r="L803" i="3"/>
  <c r="L804" i="3"/>
  <c r="L805" i="3"/>
  <c r="L806" i="3"/>
  <c r="L807" i="3"/>
  <c r="L808" i="3"/>
  <c r="L809" i="3"/>
  <c r="L810" i="3"/>
  <c r="L811" i="3"/>
  <c r="L812" i="3"/>
  <c r="L813" i="3"/>
  <c r="L814" i="3"/>
  <c r="L815" i="3"/>
  <c r="L816" i="3"/>
  <c r="L817" i="3"/>
  <c r="L818" i="3"/>
  <c r="L819" i="3"/>
  <c r="L820" i="3"/>
  <c r="L821" i="3"/>
  <c r="L822" i="3"/>
  <c r="L823" i="3"/>
  <c r="L824" i="3"/>
  <c r="L825" i="3"/>
  <c r="L826" i="3"/>
  <c r="L827" i="3"/>
  <c r="L828" i="3"/>
  <c r="L829" i="3"/>
  <c r="L830" i="3"/>
  <c r="L831" i="3"/>
  <c r="L832" i="3"/>
  <c r="L833" i="3"/>
  <c r="L834" i="3"/>
  <c r="L835" i="3"/>
  <c r="L836" i="3"/>
  <c r="L837" i="3"/>
  <c r="L838" i="3"/>
  <c r="L839" i="3"/>
  <c r="L840" i="3"/>
  <c r="L841" i="3"/>
  <c r="L842" i="3"/>
  <c r="L843" i="3"/>
  <c r="L844" i="3"/>
  <c r="L845" i="3"/>
  <c r="L846" i="3"/>
  <c r="L847" i="3"/>
  <c r="L848" i="3"/>
  <c r="L849" i="3"/>
  <c r="L850" i="3"/>
  <c r="L851" i="3"/>
  <c r="L852" i="3"/>
  <c r="L853" i="3"/>
  <c r="L854" i="3"/>
  <c r="L855" i="3"/>
  <c r="L856" i="3"/>
  <c r="L857" i="3"/>
  <c r="L858" i="3"/>
  <c r="L859" i="3"/>
  <c r="L860" i="3"/>
  <c r="L861" i="3"/>
  <c r="L862" i="3"/>
  <c r="L863" i="3"/>
  <c r="L864" i="3"/>
  <c r="L865" i="3"/>
  <c r="L866" i="3"/>
  <c r="L867" i="3"/>
  <c r="L868" i="3"/>
  <c r="L869" i="3"/>
  <c r="L870" i="3"/>
  <c r="L871" i="3"/>
  <c r="L872" i="3"/>
  <c r="L873" i="3"/>
  <c r="L874" i="3"/>
  <c r="L875" i="3"/>
  <c r="L876" i="3"/>
  <c r="L877" i="3"/>
  <c r="L878" i="3"/>
  <c r="L879" i="3"/>
  <c r="L880" i="3"/>
  <c r="L881" i="3"/>
  <c r="L882" i="3"/>
  <c r="L883" i="3"/>
  <c r="L884" i="3"/>
  <c r="L885" i="3"/>
  <c r="L886" i="3"/>
  <c r="L887" i="3"/>
  <c r="L888" i="3"/>
  <c r="L889" i="3"/>
  <c r="L890" i="3"/>
  <c r="L891" i="3"/>
  <c r="L892" i="3"/>
  <c r="L893" i="3"/>
  <c r="L894" i="3"/>
  <c r="L895" i="3"/>
  <c r="L896" i="3"/>
  <c r="L897" i="3"/>
  <c r="L898" i="3"/>
  <c r="L899" i="3"/>
  <c r="L900" i="3"/>
  <c r="L901" i="3"/>
  <c r="L902" i="3"/>
  <c r="L903" i="3"/>
  <c r="L904" i="3"/>
  <c r="L905" i="3"/>
  <c r="L906" i="3"/>
  <c r="L907" i="3"/>
  <c r="L908" i="3"/>
  <c r="L909" i="3"/>
  <c r="L910" i="3"/>
  <c r="L911" i="3"/>
  <c r="L912" i="3"/>
  <c r="L913" i="3"/>
  <c r="L914" i="3"/>
  <c r="L915" i="3"/>
  <c r="L916" i="3"/>
  <c r="L917" i="3"/>
  <c r="L918" i="3"/>
  <c r="L919" i="3"/>
  <c r="L920" i="3"/>
  <c r="L921" i="3"/>
  <c r="L922" i="3"/>
  <c r="L923" i="3"/>
  <c r="L924" i="3"/>
  <c r="L925" i="3"/>
  <c r="L926" i="3"/>
  <c r="L927" i="3"/>
  <c r="L928" i="3"/>
  <c r="L929" i="3"/>
  <c r="L930" i="3"/>
  <c r="L931" i="3"/>
  <c r="L932" i="3"/>
  <c r="L933" i="3"/>
  <c r="L934" i="3"/>
  <c r="L935" i="3"/>
  <c r="L936" i="3"/>
  <c r="L937" i="3"/>
  <c r="L938" i="3"/>
  <c r="L939" i="3"/>
  <c r="L940" i="3"/>
  <c r="L941" i="3"/>
  <c r="L942" i="3"/>
  <c r="L943" i="3"/>
  <c r="L944" i="3"/>
  <c r="L945" i="3"/>
  <c r="L946" i="3"/>
  <c r="L947" i="3"/>
  <c r="L948" i="3"/>
  <c r="L949" i="3"/>
  <c r="L950" i="3"/>
  <c r="L951" i="3"/>
  <c r="L952" i="3"/>
  <c r="L953" i="3"/>
  <c r="L954" i="3"/>
  <c r="L955" i="3"/>
  <c r="L956" i="3"/>
  <c r="L957" i="3"/>
  <c r="L958" i="3"/>
  <c r="L959" i="3"/>
  <c r="L960" i="3"/>
  <c r="L961" i="3"/>
  <c r="L962" i="3"/>
  <c r="L963" i="3"/>
  <c r="L964" i="3"/>
  <c r="L965" i="3"/>
  <c r="L966" i="3"/>
  <c r="L967" i="3"/>
  <c r="L968" i="3"/>
  <c r="L969" i="3"/>
  <c r="L970" i="3"/>
  <c r="L971" i="3"/>
  <c r="L972" i="3"/>
  <c r="L973" i="3"/>
  <c r="L974" i="3"/>
  <c r="L975" i="3"/>
  <c r="L976" i="3"/>
  <c r="L977" i="3"/>
  <c r="L978" i="3"/>
  <c r="L979" i="3"/>
  <c r="L980" i="3"/>
  <c r="L981" i="3"/>
  <c r="L982" i="3"/>
  <c r="L983" i="3"/>
  <c r="L984" i="3"/>
  <c r="L985" i="3"/>
  <c r="L986" i="3"/>
  <c r="L987" i="3"/>
  <c r="L988" i="3"/>
  <c r="L989" i="3"/>
  <c r="L990" i="3"/>
  <c r="L991" i="3"/>
  <c r="L992" i="3"/>
  <c r="L993" i="3"/>
  <c r="L994" i="3"/>
  <c r="L995" i="3"/>
  <c r="L996" i="3"/>
  <c r="L997" i="3"/>
  <c r="L998" i="3"/>
  <c r="L999" i="3"/>
  <c r="L1000" i="3"/>
  <c r="L1001" i="3"/>
  <c r="L1002" i="3"/>
  <c r="L1003" i="3"/>
  <c r="L1004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359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431" i="3"/>
  <c r="J432" i="3"/>
  <c r="J433" i="3"/>
  <c r="J434" i="3"/>
  <c r="J435" i="3"/>
  <c r="J436" i="3"/>
  <c r="J437" i="3"/>
  <c r="J438" i="3"/>
  <c r="J439" i="3"/>
  <c r="J440" i="3"/>
  <c r="J441" i="3"/>
  <c r="J442" i="3"/>
  <c r="J443" i="3"/>
  <c r="J444" i="3"/>
  <c r="J445" i="3"/>
  <c r="J446" i="3"/>
  <c r="J447" i="3"/>
  <c r="J448" i="3"/>
  <c r="J449" i="3"/>
  <c r="J450" i="3"/>
  <c r="J451" i="3"/>
  <c r="J452" i="3"/>
  <c r="J453" i="3"/>
  <c r="J454" i="3"/>
  <c r="J455" i="3"/>
  <c r="J456" i="3"/>
  <c r="J457" i="3"/>
  <c r="J458" i="3"/>
  <c r="J459" i="3"/>
  <c r="J460" i="3"/>
  <c r="J461" i="3"/>
  <c r="J462" i="3"/>
  <c r="J463" i="3"/>
  <c r="J464" i="3"/>
  <c r="J465" i="3"/>
  <c r="J466" i="3"/>
  <c r="J467" i="3"/>
  <c r="J468" i="3"/>
  <c r="J469" i="3"/>
  <c r="J470" i="3"/>
  <c r="J471" i="3"/>
  <c r="J472" i="3"/>
  <c r="J473" i="3"/>
  <c r="J474" i="3"/>
  <c r="J475" i="3"/>
  <c r="J476" i="3"/>
  <c r="J477" i="3"/>
  <c r="J478" i="3"/>
  <c r="J479" i="3"/>
  <c r="J480" i="3"/>
  <c r="J481" i="3"/>
  <c r="J482" i="3"/>
  <c r="J483" i="3"/>
  <c r="J484" i="3"/>
  <c r="J485" i="3"/>
  <c r="J486" i="3"/>
  <c r="J487" i="3"/>
  <c r="J488" i="3"/>
  <c r="J489" i="3"/>
  <c r="J490" i="3"/>
  <c r="J491" i="3"/>
  <c r="J492" i="3"/>
  <c r="J493" i="3"/>
  <c r="J494" i="3"/>
  <c r="J495" i="3"/>
  <c r="J496" i="3"/>
  <c r="J497" i="3"/>
  <c r="J498" i="3"/>
  <c r="J499" i="3"/>
  <c r="J500" i="3"/>
  <c r="J501" i="3"/>
  <c r="J502" i="3"/>
  <c r="J503" i="3"/>
  <c r="J504" i="3"/>
  <c r="J505" i="3"/>
  <c r="J506" i="3"/>
  <c r="J507" i="3"/>
  <c r="J508" i="3"/>
  <c r="J509" i="3"/>
  <c r="J510" i="3"/>
  <c r="J511" i="3"/>
  <c r="J512" i="3"/>
  <c r="J513" i="3"/>
  <c r="J514" i="3"/>
  <c r="J515" i="3"/>
  <c r="J516" i="3"/>
  <c r="J517" i="3"/>
  <c r="J518" i="3"/>
  <c r="J519" i="3"/>
  <c r="J520" i="3"/>
  <c r="J521" i="3"/>
  <c r="J522" i="3"/>
  <c r="J523" i="3"/>
  <c r="J524" i="3"/>
  <c r="J525" i="3"/>
  <c r="J526" i="3"/>
  <c r="J527" i="3"/>
  <c r="J528" i="3"/>
  <c r="J529" i="3"/>
  <c r="J530" i="3"/>
  <c r="J531" i="3"/>
  <c r="J532" i="3"/>
  <c r="J533" i="3"/>
  <c r="J534" i="3"/>
  <c r="J535" i="3"/>
  <c r="J536" i="3"/>
  <c r="J537" i="3"/>
  <c r="J538" i="3"/>
  <c r="J539" i="3"/>
  <c r="J540" i="3"/>
  <c r="J541" i="3"/>
  <c r="J542" i="3"/>
  <c r="J543" i="3"/>
  <c r="J544" i="3"/>
  <c r="J545" i="3"/>
  <c r="J546" i="3"/>
  <c r="J547" i="3"/>
  <c r="J548" i="3"/>
  <c r="J549" i="3"/>
  <c r="J550" i="3"/>
  <c r="J551" i="3"/>
  <c r="J552" i="3"/>
  <c r="J553" i="3"/>
  <c r="J554" i="3"/>
  <c r="J555" i="3"/>
  <c r="J556" i="3"/>
  <c r="J557" i="3"/>
  <c r="J558" i="3"/>
  <c r="J559" i="3"/>
  <c r="J560" i="3"/>
  <c r="J561" i="3"/>
  <c r="J562" i="3"/>
  <c r="J563" i="3"/>
  <c r="J564" i="3"/>
  <c r="J565" i="3"/>
  <c r="J566" i="3"/>
  <c r="J567" i="3"/>
  <c r="J568" i="3"/>
  <c r="J569" i="3"/>
  <c r="J570" i="3"/>
  <c r="J571" i="3"/>
  <c r="J572" i="3"/>
  <c r="J573" i="3"/>
  <c r="J574" i="3"/>
  <c r="J575" i="3"/>
  <c r="J576" i="3"/>
  <c r="J577" i="3"/>
  <c r="J578" i="3"/>
  <c r="J579" i="3"/>
  <c r="J580" i="3"/>
  <c r="J581" i="3"/>
  <c r="J582" i="3"/>
  <c r="J583" i="3"/>
  <c r="J584" i="3"/>
  <c r="J585" i="3"/>
  <c r="J586" i="3"/>
  <c r="J587" i="3"/>
  <c r="J588" i="3"/>
  <c r="J589" i="3"/>
  <c r="J590" i="3"/>
  <c r="J591" i="3"/>
  <c r="J592" i="3"/>
  <c r="J593" i="3"/>
  <c r="J594" i="3"/>
  <c r="J595" i="3"/>
  <c r="J596" i="3"/>
  <c r="J597" i="3"/>
  <c r="J598" i="3"/>
  <c r="J599" i="3"/>
  <c r="J600" i="3"/>
  <c r="J601" i="3"/>
  <c r="J602" i="3"/>
  <c r="J603" i="3"/>
  <c r="J604" i="3"/>
  <c r="J605" i="3"/>
  <c r="J606" i="3"/>
  <c r="J607" i="3"/>
  <c r="J608" i="3"/>
  <c r="J609" i="3"/>
  <c r="J610" i="3"/>
  <c r="J611" i="3"/>
  <c r="J612" i="3"/>
  <c r="J613" i="3"/>
  <c r="J614" i="3"/>
  <c r="J615" i="3"/>
  <c r="J616" i="3"/>
  <c r="J617" i="3"/>
  <c r="J618" i="3"/>
  <c r="J619" i="3"/>
  <c r="J620" i="3"/>
  <c r="J621" i="3"/>
  <c r="J622" i="3"/>
  <c r="J623" i="3"/>
  <c r="J624" i="3"/>
  <c r="J625" i="3"/>
  <c r="J626" i="3"/>
  <c r="J627" i="3"/>
  <c r="J628" i="3"/>
  <c r="J629" i="3"/>
  <c r="J630" i="3"/>
  <c r="J631" i="3"/>
  <c r="J632" i="3"/>
  <c r="J633" i="3"/>
  <c r="J634" i="3"/>
  <c r="J635" i="3"/>
  <c r="J636" i="3"/>
  <c r="J637" i="3"/>
  <c r="J638" i="3"/>
  <c r="J639" i="3"/>
  <c r="J640" i="3"/>
  <c r="J641" i="3"/>
  <c r="J642" i="3"/>
  <c r="J643" i="3"/>
  <c r="J644" i="3"/>
  <c r="J645" i="3"/>
  <c r="J646" i="3"/>
  <c r="J647" i="3"/>
  <c r="J648" i="3"/>
  <c r="J649" i="3"/>
  <c r="J650" i="3"/>
  <c r="J651" i="3"/>
  <c r="J652" i="3"/>
  <c r="J653" i="3"/>
  <c r="J654" i="3"/>
  <c r="J655" i="3"/>
  <c r="J656" i="3"/>
  <c r="J657" i="3"/>
  <c r="J658" i="3"/>
  <c r="J659" i="3"/>
  <c r="J660" i="3"/>
  <c r="J661" i="3"/>
  <c r="J662" i="3"/>
  <c r="J663" i="3"/>
  <c r="J664" i="3"/>
  <c r="J665" i="3"/>
  <c r="J666" i="3"/>
  <c r="J667" i="3"/>
  <c r="J668" i="3"/>
  <c r="J669" i="3"/>
  <c r="J670" i="3"/>
  <c r="J671" i="3"/>
  <c r="J672" i="3"/>
  <c r="J673" i="3"/>
  <c r="J674" i="3"/>
  <c r="J675" i="3"/>
  <c r="J676" i="3"/>
  <c r="J677" i="3"/>
  <c r="J678" i="3"/>
  <c r="J679" i="3"/>
  <c r="J680" i="3"/>
  <c r="J681" i="3"/>
  <c r="J682" i="3"/>
  <c r="J683" i="3"/>
  <c r="J684" i="3"/>
  <c r="J685" i="3"/>
  <c r="J686" i="3"/>
  <c r="J687" i="3"/>
  <c r="J688" i="3"/>
  <c r="J689" i="3"/>
  <c r="J690" i="3"/>
  <c r="J691" i="3"/>
  <c r="J692" i="3"/>
  <c r="J693" i="3"/>
  <c r="J694" i="3"/>
  <c r="J695" i="3"/>
  <c r="J696" i="3"/>
  <c r="J697" i="3"/>
  <c r="J698" i="3"/>
  <c r="J699" i="3"/>
  <c r="J700" i="3"/>
  <c r="J701" i="3"/>
  <c r="J702" i="3"/>
  <c r="J703" i="3"/>
  <c r="J704" i="3"/>
  <c r="J705" i="3"/>
  <c r="J706" i="3"/>
  <c r="J707" i="3"/>
  <c r="J708" i="3"/>
  <c r="J709" i="3"/>
  <c r="J710" i="3"/>
  <c r="J711" i="3"/>
  <c r="J712" i="3"/>
  <c r="J713" i="3"/>
  <c r="J714" i="3"/>
  <c r="J715" i="3"/>
  <c r="J716" i="3"/>
  <c r="J717" i="3"/>
  <c r="J718" i="3"/>
  <c r="J719" i="3"/>
  <c r="J720" i="3"/>
  <c r="J721" i="3"/>
  <c r="J722" i="3"/>
  <c r="J723" i="3"/>
  <c r="J724" i="3"/>
  <c r="J725" i="3"/>
  <c r="J726" i="3"/>
  <c r="J727" i="3"/>
  <c r="J728" i="3"/>
  <c r="J729" i="3"/>
  <c r="J730" i="3"/>
  <c r="J731" i="3"/>
  <c r="J732" i="3"/>
  <c r="J733" i="3"/>
  <c r="J734" i="3"/>
  <c r="J735" i="3"/>
  <c r="J736" i="3"/>
  <c r="J737" i="3"/>
  <c r="J738" i="3"/>
  <c r="J739" i="3"/>
  <c r="J740" i="3"/>
  <c r="J741" i="3"/>
  <c r="J742" i="3"/>
  <c r="J743" i="3"/>
  <c r="J744" i="3"/>
  <c r="J745" i="3"/>
  <c r="J746" i="3"/>
  <c r="J747" i="3"/>
  <c r="J748" i="3"/>
  <c r="J749" i="3"/>
  <c r="J750" i="3"/>
  <c r="J751" i="3"/>
  <c r="J752" i="3"/>
  <c r="J753" i="3"/>
  <c r="J754" i="3"/>
  <c r="J755" i="3"/>
  <c r="J756" i="3"/>
  <c r="J757" i="3"/>
  <c r="J758" i="3"/>
  <c r="J759" i="3"/>
  <c r="J760" i="3"/>
  <c r="J761" i="3"/>
  <c r="J762" i="3"/>
  <c r="J763" i="3"/>
  <c r="J764" i="3"/>
  <c r="J765" i="3"/>
  <c r="J766" i="3"/>
  <c r="J767" i="3"/>
  <c r="J768" i="3"/>
  <c r="J769" i="3"/>
  <c r="J770" i="3"/>
  <c r="J771" i="3"/>
  <c r="J772" i="3"/>
  <c r="J773" i="3"/>
  <c r="J774" i="3"/>
  <c r="J775" i="3"/>
  <c r="J776" i="3"/>
  <c r="J777" i="3"/>
  <c r="J778" i="3"/>
  <c r="J779" i="3"/>
  <c r="J780" i="3"/>
  <c r="J781" i="3"/>
  <c r="J782" i="3"/>
  <c r="J783" i="3"/>
  <c r="J784" i="3"/>
  <c r="J785" i="3"/>
  <c r="J786" i="3"/>
  <c r="J787" i="3"/>
  <c r="J788" i="3"/>
  <c r="J789" i="3"/>
  <c r="J790" i="3"/>
  <c r="J791" i="3"/>
  <c r="J792" i="3"/>
  <c r="J793" i="3"/>
  <c r="J794" i="3"/>
  <c r="J795" i="3"/>
  <c r="J796" i="3"/>
  <c r="J797" i="3"/>
  <c r="J798" i="3"/>
  <c r="J799" i="3"/>
  <c r="J800" i="3"/>
  <c r="J801" i="3"/>
  <c r="J802" i="3"/>
  <c r="J803" i="3"/>
  <c r="J804" i="3"/>
  <c r="J805" i="3"/>
  <c r="J806" i="3"/>
  <c r="J807" i="3"/>
  <c r="J808" i="3"/>
  <c r="J809" i="3"/>
  <c r="J810" i="3"/>
  <c r="J811" i="3"/>
  <c r="J812" i="3"/>
  <c r="J813" i="3"/>
  <c r="J814" i="3"/>
  <c r="J815" i="3"/>
  <c r="J816" i="3"/>
  <c r="J817" i="3"/>
  <c r="J818" i="3"/>
  <c r="J819" i="3"/>
  <c r="J820" i="3"/>
  <c r="J821" i="3"/>
  <c r="J822" i="3"/>
  <c r="J823" i="3"/>
  <c r="J824" i="3"/>
  <c r="J825" i="3"/>
  <c r="J826" i="3"/>
  <c r="J827" i="3"/>
  <c r="J828" i="3"/>
  <c r="J829" i="3"/>
  <c r="J830" i="3"/>
  <c r="J831" i="3"/>
  <c r="J832" i="3"/>
  <c r="J833" i="3"/>
  <c r="J834" i="3"/>
  <c r="J835" i="3"/>
  <c r="J836" i="3"/>
  <c r="J837" i="3"/>
  <c r="J838" i="3"/>
  <c r="J839" i="3"/>
  <c r="J840" i="3"/>
  <c r="J841" i="3"/>
  <c r="J842" i="3"/>
  <c r="J843" i="3"/>
  <c r="J844" i="3"/>
  <c r="J845" i="3"/>
  <c r="J846" i="3"/>
  <c r="J847" i="3"/>
  <c r="J848" i="3"/>
  <c r="J849" i="3"/>
  <c r="J850" i="3"/>
  <c r="J851" i="3"/>
  <c r="J852" i="3"/>
  <c r="J853" i="3"/>
  <c r="J854" i="3"/>
  <c r="J855" i="3"/>
  <c r="J856" i="3"/>
  <c r="J857" i="3"/>
  <c r="J858" i="3"/>
  <c r="J859" i="3"/>
  <c r="J860" i="3"/>
  <c r="J861" i="3"/>
  <c r="J862" i="3"/>
  <c r="J863" i="3"/>
  <c r="J864" i="3"/>
  <c r="J865" i="3"/>
  <c r="J866" i="3"/>
  <c r="J867" i="3"/>
  <c r="J868" i="3"/>
  <c r="J869" i="3"/>
  <c r="J870" i="3"/>
  <c r="J871" i="3"/>
  <c r="J872" i="3"/>
  <c r="J873" i="3"/>
  <c r="J874" i="3"/>
  <c r="J875" i="3"/>
  <c r="J876" i="3"/>
  <c r="J877" i="3"/>
  <c r="J878" i="3"/>
  <c r="J879" i="3"/>
  <c r="J880" i="3"/>
  <c r="J881" i="3"/>
  <c r="J882" i="3"/>
  <c r="J883" i="3"/>
  <c r="J884" i="3"/>
  <c r="J885" i="3"/>
  <c r="J886" i="3"/>
  <c r="J887" i="3"/>
  <c r="J888" i="3"/>
  <c r="J889" i="3"/>
  <c r="J890" i="3"/>
  <c r="J891" i="3"/>
  <c r="J892" i="3"/>
  <c r="J893" i="3"/>
  <c r="J894" i="3"/>
  <c r="J895" i="3"/>
  <c r="J896" i="3"/>
  <c r="J897" i="3"/>
  <c r="J898" i="3"/>
  <c r="J899" i="3"/>
  <c r="J900" i="3"/>
  <c r="J901" i="3"/>
  <c r="J902" i="3"/>
  <c r="J903" i="3"/>
  <c r="J904" i="3"/>
  <c r="J905" i="3"/>
  <c r="J906" i="3"/>
  <c r="J907" i="3"/>
  <c r="J908" i="3"/>
  <c r="J909" i="3"/>
  <c r="J910" i="3"/>
  <c r="J911" i="3"/>
  <c r="J912" i="3"/>
  <c r="J913" i="3"/>
  <c r="J914" i="3"/>
  <c r="J915" i="3"/>
  <c r="J916" i="3"/>
  <c r="J917" i="3"/>
  <c r="J918" i="3"/>
  <c r="J919" i="3"/>
  <c r="J920" i="3"/>
  <c r="J921" i="3"/>
  <c r="J922" i="3"/>
  <c r="J923" i="3"/>
  <c r="J924" i="3"/>
  <c r="J925" i="3"/>
  <c r="J926" i="3"/>
  <c r="J927" i="3"/>
  <c r="J928" i="3"/>
  <c r="J929" i="3"/>
  <c r="J930" i="3"/>
  <c r="J931" i="3"/>
  <c r="J932" i="3"/>
  <c r="J933" i="3"/>
  <c r="J934" i="3"/>
  <c r="J935" i="3"/>
  <c r="J936" i="3"/>
  <c r="J937" i="3"/>
  <c r="J938" i="3"/>
  <c r="J939" i="3"/>
  <c r="J940" i="3"/>
  <c r="J941" i="3"/>
  <c r="J942" i="3"/>
  <c r="J943" i="3"/>
  <c r="J944" i="3"/>
  <c r="J945" i="3"/>
  <c r="J946" i="3"/>
  <c r="J947" i="3"/>
  <c r="J948" i="3"/>
  <c r="J949" i="3"/>
  <c r="J950" i="3"/>
  <c r="J951" i="3"/>
  <c r="J952" i="3"/>
  <c r="J953" i="3"/>
  <c r="J954" i="3"/>
  <c r="J955" i="3"/>
  <c r="J956" i="3"/>
  <c r="J957" i="3"/>
  <c r="J958" i="3"/>
  <c r="J959" i="3"/>
  <c r="J960" i="3"/>
  <c r="J961" i="3"/>
  <c r="J962" i="3"/>
  <c r="J963" i="3"/>
  <c r="J964" i="3"/>
  <c r="J965" i="3"/>
  <c r="J966" i="3"/>
  <c r="J967" i="3"/>
  <c r="J968" i="3"/>
  <c r="J969" i="3"/>
  <c r="J970" i="3"/>
  <c r="J971" i="3"/>
  <c r="J972" i="3"/>
  <c r="J973" i="3"/>
  <c r="J974" i="3"/>
  <c r="J975" i="3"/>
  <c r="J976" i="3"/>
  <c r="J977" i="3"/>
  <c r="J978" i="3"/>
  <c r="J979" i="3"/>
  <c r="J980" i="3"/>
  <c r="J981" i="3"/>
  <c r="J982" i="3"/>
  <c r="J983" i="3"/>
  <c r="J984" i="3"/>
  <c r="J985" i="3"/>
  <c r="J986" i="3"/>
  <c r="J987" i="3"/>
  <c r="J988" i="3"/>
  <c r="J989" i="3"/>
  <c r="J990" i="3"/>
  <c r="J991" i="3"/>
  <c r="J992" i="3"/>
  <c r="J993" i="3"/>
  <c r="J994" i="3"/>
  <c r="J995" i="3"/>
  <c r="J996" i="3"/>
  <c r="J997" i="3"/>
  <c r="J998" i="3"/>
  <c r="J999" i="3"/>
  <c r="J1000" i="3"/>
  <c r="J1001" i="3"/>
  <c r="J1002" i="3"/>
  <c r="J1003" i="3"/>
  <c r="J1004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I64" i="3"/>
  <c r="I65" i="3"/>
  <c r="I66" i="3"/>
  <c r="I67" i="3"/>
  <c r="I68" i="3"/>
  <c r="I69" i="3"/>
  <c r="I70" i="3"/>
  <c r="I71" i="3"/>
  <c r="I72" i="3"/>
  <c r="I73" i="3"/>
  <c r="I74" i="3"/>
  <c r="I75" i="3"/>
  <c r="I76" i="3"/>
  <c r="I77" i="3"/>
  <c r="I78" i="3"/>
  <c r="I79" i="3"/>
  <c r="I80" i="3"/>
  <c r="I81" i="3"/>
  <c r="I82" i="3"/>
  <c r="I83" i="3"/>
  <c r="I84" i="3"/>
  <c r="I85" i="3"/>
  <c r="I86" i="3"/>
  <c r="I87" i="3"/>
  <c r="I88" i="3"/>
  <c r="I89" i="3"/>
  <c r="I90" i="3"/>
  <c r="I91" i="3"/>
  <c r="I92" i="3"/>
  <c r="I93" i="3"/>
  <c r="I94" i="3"/>
  <c r="I95" i="3"/>
  <c r="I96" i="3"/>
  <c r="I97" i="3"/>
  <c r="I98" i="3"/>
  <c r="I99" i="3"/>
  <c r="I100" i="3"/>
  <c r="I101" i="3"/>
  <c r="I102" i="3"/>
  <c r="I103" i="3"/>
  <c r="I104" i="3"/>
  <c r="I105" i="3"/>
  <c r="I106" i="3"/>
  <c r="I107" i="3"/>
  <c r="I108" i="3"/>
  <c r="I109" i="3"/>
  <c r="I110" i="3"/>
  <c r="I111" i="3"/>
  <c r="I112" i="3"/>
  <c r="I113" i="3"/>
  <c r="I114" i="3"/>
  <c r="I115" i="3"/>
  <c r="I116" i="3"/>
  <c r="I117" i="3"/>
  <c r="I118" i="3"/>
  <c r="I119" i="3"/>
  <c r="I120" i="3"/>
  <c r="I121" i="3"/>
  <c r="I122" i="3"/>
  <c r="I123" i="3"/>
  <c r="I124" i="3"/>
  <c r="I125" i="3"/>
  <c r="I126" i="3"/>
  <c r="I127" i="3"/>
  <c r="I128" i="3"/>
  <c r="I129" i="3"/>
  <c r="I130" i="3"/>
  <c r="I131" i="3"/>
  <c r="I132" i="3"/>
  <c r="I133" i="3"/>
  <c r="I134" i="3"/>
  <c r="I135" i="3"/>
  <c r="I136" i="3"/>
  <c r="I137" i="3"/>
  <c r="I138" i="3"/>
  <c r="I139" i="3"/>
  <c r="I140" i="3"/>
  <c r="I141" i="3"/>
  <c r="I142" i="3"/>
  <c r="I143" i="3"/>
  <c r="I144" i="3"/>
  <c r="I145" i="3"/>
  <c r="I146" i="3"/>
  <c r="I147" i="3"/>
  <c r="I148" i="3"/>
  <c r="I149" i="3"/>
  <c r="I150" i="3"/>
  <c r="I151" i="3"/>
  <c r="I152" i="3"/>
  <c r="I153" i="3"/>
  <c r="I154" i="3"/>
  <c r="I155" i="3"/>
  <c r="I156" i="3"/>
  <c r="I157" i="3"/>
  <c r="I158" i="3"/>
  <c r="I159" i="3"/>
  <c r="I160" i="3"/>
  <c r="I161" i="3"/>
  <c r="I162" i="3"/>
  <c r="I163" i="3"/>
  <c r="I164" i="3"/>
  <c r="I165" i="3"/>
  <c r="I166" i="3"/>
  <c r="I167" i="3"/>
  <c r="I168" i="3"/>
  <c r="I169" i="3"/>
  <c r="I170" i="3"/>
  <c r="I171" i="3"/>
  <c r="I172" i="3"/>
  <c r="I173" i="3"/>
  <c r="I174" i="3"/>
  <c r="I175" i="3"/>
  <c r="I176" i="3"/>
  <c r="I177" i="3"/>
  <c r="I178" i="3"/>
  <c r="I179" i="3"/>
  <c r="I180" i="3"/>
  <c r="I181" i="3"/>
  <c r="I182" i="3"/>
  <c r="I183" i="3"/>
  <c r="I184" i="3"/>
  <c r="I185" i="3"/>
  <c r="I186" i="3"/>
  <c r="I187" i="3"/>
  <c r="I188" i="3"/>
  <c r="I189" i="3"/>
  <c r="I190" i="3"/>
  <c r="I191" i="3"/>
  <c r="I192" i="3"/>
  <c r="I193" i="3"/>
  <c r="I194" i="3"/>
  <c r="I195" i="3"/>
  <c r="I196" i="3"/>
  <c r="I197" i="3"/>
  <c r="I198" i="3"/>
  <c r="I199" i="3"/>
  <c r="I200" i="3"/>
  <c r="I201" i="3"/>
  <c r="I202" i="3"/>
  <c r="I203" i="3"/>
  <c r="I204" i="3"/>
  <c r="I205" i="3"/>
  <c r="I206" i="3"/>
  <c r="I207" i="3"/>
  <c r="I208" i="3"/>
  <c r="I209" i="3"/>
  <c r="I210" i="3"/>
  <c r="I211" i="3"/>
  <c r="I212" i="3"/>
  <c r="I213" i="3"/>
  <c r="I214" i="3"/>
  <c r="I215" i="3"/>
  <c r="I216" i="3"/>
  <c r="I217" i="3"/>
  <c r="I218" i="3"/>
  <c r="I219" i="3"/>
  <c r="I220" i="3"/>
  <c r="I221" i="3"/>
  <c r="I222" i="3"/>
  <c r="I223" i="3"/>
  <c r="I224" i="3"/>
  <c r="I225" i="3"/>
  <c r="I226" i="3"/>
  <c r="I227" i="3"/>
  <c r="I228" i="3"/>
  <c r="I229" i="3"/>
  <c r="I230" i="3"/>
  <c r="I231" i="3"/>
  <c r="I232" i="3"/>
  <c r="I233" i="3"/>
  <c r="I234" i="3"/>
  <c r="I235" i="3"/>
  <c r="I236" i="3"/>
  <c r="I237" i="3"/>
  <c r="I238" i="3"/>
  <c r="I239" i="3"/>
  <c r="I240" i="3"/>
  <c r="I241" i="3"/>
  <c r="I242" i="3"/>
  <c r="I243" i="3"/>
  <c r="I244" i="3"/>
  <c r="I245" i="3"/>
  <c r="I246" i="3"/>
  <c r="I247" i="3"/>
  <c r="I248" i="3"/>
  <c r="I249" i="3"/>
  <c r="I250" i="3"/>
  <c r="I251" i="3"/>
  <c r="I252" i="3"/>
  <c r="I253" i="3"/>
  <c r="I254" i="3"/>
  <c r="I255" i="3"/>
  <c r="I256" i="3"/>
  <c r="I257" i="3"/>
  <c r="I258" i="3"/>
  <c r="I259" i="3"/>
  <c r="I260" i="3"/>
  <c r="I261" i="3"/>
  <c r="I262" i="3"/>
  <c r="I263" i="3"/>
  <c r="I264" i="3"/>
  <c r="I265" i="3"/>
  <c r="I266" i="3"/>
  <c r="I267" i="3"/>
  <c r="I268" i="3"/>
  <c r="I269" i="3"/>
  <c r="I270" i="3"/>
  <c r="I271" i="3"/>
  <c r="I272" i="3"/>
  <c r="I273" i="3"/>
  <c r="I274" i="3"/>
  <c r="I275" i="3"/>
  <c r="I276" i="3"/>
  <c r="I277" i="3"/>
  <c r="I278" i="3"/>
  <c r="I279" i="3"/>
  <c r="I280" i="3"/>
  <c r="I281" i="3"/>
  <c r="I282" i="3"/>
  <c r="I283" i="3"/>
  <c r="I284" i="3"/>
  <c r="I285" i="3"/>
  <c r="I286" i="3"/>
  <c r="I287" i="3"/>
  <c r="I288" i="3"/>
  <c r="I289" i="3"/>
  <c r="I290" i="3"/>
  <c r="I291" i="3"/>
  <c r="I292" i="3"/>
  <c r="I293" i="3"/>
  <c r="I294" i="3"/>
  <c r="I295" i="3"/>
  <c r="I296" i="3"/>
  <c r="I297" i="3"/>
  <c r="I298" i="3"/>
  <c r="I299" i="3"/>
  <c r="I300" i="3"/>
  <c r="I301" i="3"/>
  <c r="I302" i="3"/>
  <c r="I303" i="3"/>
  <c r="I304" i="3"/>
  <c r="I305" i="3"/>
  <c r="I306" i="3"/>
  <c r="I307" i="3"/>
  <c r="I308" i="3"/>
  <c r="I309" i="3"/>
  <c r="I310" i="3"/>
  <c r="I311" i="3"/>
  <c r="I312" i="3"/>
  <c r="I313" i="3"/>
  <c r="I314" i="3"/>
  <c r="I315" i="3"/>
  <c r="I316" i="3"/>
  <c r="I317" i="3"/>
  <c r="I318" i="3"/>
  <c r="I319" i="3"/>
  <c r="I320" i="3"/>
  <c r="I321" i="3"/>
  <c r="I322" i="3"/>
  <c r="I323" i="3"/>
  <c r="I324" i="3"/>
  <c r="I325" i="3"/>
  <c r="I326" i="3"/>
  <c r="I327" i="3"/>
  <c r="I328" i="3"/>
  <c r="I329" i="3"/>
  <c r="I330" i="3"/>
  <c r="I331" i="3"/>
  <c r="I332" i="3"/>
  <c r="I333" i="3"/>
  <c r="I334" i="3"/>
  <c r="I335" i="3"/>
  <c r="I336" i="3"/>
  <c r="I337" i="3"/>
  <c r="I338" i="3"/>
  <c r="I339" i="3"/>
  <c r="I340" i="3"/>
  <c r="I341" i="3"/>
  <c r="I342" i="3"/>
  <c r="I343" i="3"/>
  <c r="I344" i="3"/>
  <c r="I345" i="3"/>
  <c r="I346" i="3"/>
  <c r="I347" i="3"/>
  <c r="I348" i="3"/>
  <c r="I349" i="3"/>
  <c r="I350" i="3"/>
  <c r="I351" i="3"/>
  <c r="I352" i="3"/>
  <c r="I353" i="3"/>
  <c r="I354" i="3"/>
  <c r="I355" i="3"/>
  <c r="I356" i="3"/>
  <c r="I357" i="3"/>
  <c r="I358" i="3"/>
  <c r="I359" i="3"/>
  <c r="I360" i="3"/>
  <c r="I361" i="3"/>
  <c r="I362" i="3"/>
  <c r="I363" i="3"/>
  <c r="I364" i="3"/>
  <c r="I365" i="3"/>
  <c r="I366" i="3"/>
  <c r="I367" i="3"/>
  <c r="I368" i="3"/>
  <c r="I369" i="3"/>
  <c r="I370" i="3"/>
  <c r="I371" i="3"/>
  <c r="I372" i="3"/>
  <c r="I373" i="3"/>
  <c r="I374" i="3"/>
  <c r="I375" i="3"/>
  <c r="I376" i="3"/>
  <c r="I377" i="3"/>
  <c r="I378" i="3"/>
  <c r="I379" i="3"/>
  <c r="I380" i="3"/>
  <c r="I381" i="3"/>
  <c r="I382" i="3"/>
  <c r="I383" i="3"/>
  <c r="I384" i="3"/>
  <c r="I385" i="3"/>
  <c r="I386" i="3"/>
  <c r="I387" i="3"/>
  <c r="I388" i="3"/>
  <c r="I389" i="3"/>
  <c r="I390" i="3"/>
  <c r="I391" i="3"/>
  <c r="I392" i="3"/>
  <c r="I393" i="3"/>
  <c r="I394" i="3"/>
  <c r="I395" i="3"/>
  <c r="I396" i="3"/>
  <c r="I397" i="3"/>
  <c r="I398" i="3"/>
  <c r="I399" i="3"/>
  <c r="I400" i="3"/>
  <c r="I401" i="3"/>
  <c r="I402" i="3"/>
  <c r="I403" i="3"/>
  <c r="I404" i="3"/>
  <c r="I405" i="3"/>
  <c r="I406" i="3"/>
  <c r="I407" i="3"/>
  <c r="I408" i="3"/>
  <c r="I409" i="3"/>
  <c r="I410" i="3"/>
  <c r="I411" i="3"/>
  <c r="I412" i="3"/>
  <c r="I413" i="3"/>
  <c r="I414" i="3"/>
  <c r="I415" i="3"/>
  <c r="I416" i="3"/>
  <c r="I417" i="3"/>
  <c r="I418" i="3"/>
  <c r="I419" i="3"/>
  <c r="I420" i="3"/>
  <c r="I421" i="3"/>
  <c r="I422" i="3"/>
  <c r="I423" i="3"/>
  <c r="I424" i="3"/>
  <c r="I425" i="3"/>
  <c r="I426" i="3"/>
  <c r="I427" i="3"/>
  <c r="I428" i="3"/>
  <c r="I429" i="3"/>
  <c r="I430" i="3"/>
  <c r="I431" i="3"/>
  <c r="I432" i="3"/>
  <c r="I433" i="3"/>
  <c r="I434" i="3"/>
  <c r="I435" i="3"/>
  <c r="I436" i="3"/>
  <c r="I437" i="3"/>
  <c r="I438" i="3"/>
  <c r="I439" i="3"/>
  <c r="I440" i="3"/>
  <c r="I441" i="3"/>
  <c r="I442" i="3"/>
  <c r="I443" i="3"/>
  <c r="I444" i="3"/>
  <c r="I445" i="3"/>
  <c r="I446" i="3"/>
  <c r="I447" i="3"/>
  <c r="I448" i="3"/>
  <c r="I449" i="3"/>
  <c r="I450" i="3"/>
  <c r="I451" i="3"/>
  <c r="I452" i="3"/>
  <c r="I453" i="3"/>
  <c r="I454" i="3"/>
  <c r="I455" i="3"/>
  <c r="I456" i="3"/>
  <c r="I457" i="3"/>
  <c r="I458" i="3"/>
  <c r="I459" i="3"/>
  <c r="I460" i="3"/>
  <c r="I461" i="3"/>
  <c r="I462" i="3"/>
  <c r="I463" i="3"/>
  <c r="I464" i="3"/>
  <c r="I465" i="3"/>
  <c r="I466" i="3"/>
  <c r="I467" i="3"/>
  <c r="I468" i="3"/>
  <c r="I469" i="3"/>
  <c r="I470" i="3"/>
  <c r="I471" i="3"/>
  <c r="I472" i="3"/>
  <c r="I473" i="3"/>
  <c r="I474" i="3"/>
  <c r="I475" i="3"/>
  <c r="I476" i="3"/>
  <c r="I477" i="3"/>
  <c r="I478" i="3"/>
  <c r="I479" i="3"/>
  <c r="I480" i="3"/>
  <c r="I481" i="3"/>
  <c r="I482" i="3"/>
  <c r="I483" i="3"/>
  <c r="I484" i="3"/>
  <c r="I485" i="3"/>
  <c r="I486" i="3"/>
  <c r="I487" i="3"/>
  <c r="I488" i="3"/>
  <c r="I489" i="3"/>
  <c r="I490" i="3"/>
  <c r="I491" i="3"/>
  <c r="I492" i="3"/>
  <c r="I493" i="3"/>
  <c r="I494" i="3"/>
  <c r="I495" i="3"/>
  <c r="I496" i="3"/>
  <c r="I497" i="3"/>
  <c r="I498" i="3"/>
  <c r="I499" i="3"/>
  <c r="I500" i="3"/>
  <c r="I501" i="3"/>
  <c r="I502" i="3"/>
  <c r="I503" i="3"/>
  <c r="I504" i="3"/>
  <c r="I505" i="3"/>
  <c r="I506" i="3"/>
  <c r="I507" i="3"/>
  <c r="I508" i="3"/>
  <c r="I509" i="3"/>
  <c r="I510" i="3"/>
  <c r="I511" i="3"/>
  <c r="I512" i="3"/>
  <c r="I513" i="3"/>
  <c r="I514" i="3"/>
  <c r="I515" i="3"/>
  <c r="I516" i="3"/>
  <c r="I517" i="3"/>
  <c r="I518" i="3"/>
  <c r="I519" i="3"/>
  <c r="I520" i="3"/>
  <c r="I521" i="3"/>
  <c r="I522" i="3"/>
  <c r="I523" i="3"/>
  <c r="I524" i="3"/>
  <c r="I525" i="3"/>
  <c r="I526" i="3"/>
  <c r="I527" i="3"/>
  <c r="I528" i="3"/>
  <c r="I529" i="3"/>
  <c r="I530" i="3"/>
  <c r="I531" i="3"/>
  <c r="I532" i="3"/>
  <c r="I533" i="3"/>
  <c r="I534" i="3"/>
  <c r="I535" i="3"/>
  <c r="I536" i="3"/>
  <c r="I537" i="3"/>
  <c r="I538" i="3"/>
  <c r="I539" i="3"/>
  <c r="I540" i="3"/>
  <c r="I541" i="3"/>
  <c r="I542" i="3"/>
  <c r="I543" i="3"/>
  <c r="I544" i="3"/>
  <c r="I545" i="3"/>
  <c r="I546" i="3"/>
  <c r="I547" i="3"/>
  <c r="I548" i="3"/>
  <c r="I549" i="3"/>
  <c r="I550" i="3"/>
  <c r="I551" i="3"/>
  <c r="I552" i="3"/>
  <c r="I553" i="3"/>
  <c r="I554" i="3"/>
  <c r="I555" i="3"/>
  <c r="I556" i="3"/>
  <c r="I557" i="3"/>
  <c r="I558" i="3"/>
  <c r="I559" i="3"/>
  <c r="I560" i="3"/>
  <c r="I561" i="3"/>
  <c r="I562" i="3"/>
  <c r="I563" i="3"/>
  <c r="I564" i="3"/>
  <c r="I565" i="3"/>
  <c r="I566" i="3"/>
  <c r="I567" i="3"/>
  <c r="I568" i="3"/>
  <c r="I569" i="3"/>
  <c r="I570" i="3"/>
  <c r="I571" i="3"/>
  <c r="I572" i="3"/>
  <c r="I573" i="3"/>
  <c r="I574" i="3"/>
  <c r="I575" i="3"/>
  <c r="I576" i="3"/>
  <c r="I577" i="3"/>
  <c r="I578" i="3"/>
  <c r="I579" i="3"/>
  <c r="I580" i="3"/>
  <c r="I581" i="3"/>
  <c r="I582" i="3"/>
  <c r="I583" i="3"/>
  <c r="I584" i="3"/>
  <c r="I585" i="3"/>
  <c r="I586" i="3"/>
  <c r="I587" i="3"/>
  <c r="I588" i="3"/>
  <c r="I589" i="3"/>
  <c r="I590" i="3"/>
  <c r="I591" i="3"/>
  <c r="I592" i="3"/>
  <c r="I593" i="3"/>
  <c r="I594" i="3"/>
  <c r="I595" i="3"/>
  <c r="I596" i="3"/>
  <c r="I597" i="3"/>
  <c r="I598" i="3"/>
  <c r="I599" i="3"/>
  <c r="I600" i="3"/>
  <c r="I601" i="3"/>
  <c r="I602" i="3"/>
  <c r="I603" i="3"/>
  <c r="I604" i="3"/>
  <c r="I605" i="3"/>
  <c r="I606" i="3"/>
  <c r="I607" i="3"/>
  <c r="I608" i="3"/>
  <c r="I609" i="3"/>
  <c r="I610" i="3"/>
  <c r="I611" i="3"/>
  <c r="I612" i="3"/>
  <c r="I613" i="3"/>
  <c r="I614" i="3"/>
  <c r="I615" i="3"/>
  <c r="I616" i="3"/>
  <c r="I617" i="3"/>
  <c r="I618" i="3"/>
  <c r="I619" i="3"/>
  <c r="I620" i="3"/>
  <c r="I621" i="3"/>
  <c r="I622" i="3"/>
  <c r="I623" i="3"/>
  <c r="I624" i="3"/>
  <c r="I625" i="3"/>
  <c r="I626" i="3"/>
  <c r="I627" i="3"/>
  <c r="I628" i="3"/>
  <c r="I629" i="3"/>
  <c r="I630" i="3"/>
  <c r="I631" i="3"/>
  <c r="I632" i="3"/>
  <c r="I633" i="3"/>
  <c r="I634" i="3"/>
  <c r="I635" i="3"/>
  <c r="I636" i="3"/>
  <c r="I637" i="3"/>
  <c r="I638" i="3"/>
  <c r="I639" i="3"/>
  <c r="I640" i="3"/>
  <c r="I641" i="3"/>
  <c r="I642" i="3"/>
  <c r="I643" i="3"/>
  <c r="I644" i="3"/>
  <c r="I645" i="3"/>
  <c r="I646" i="3"/>
  <c r="I647" i="3"/>
  <c r="I648" i="3"/>
  <c r="I649" i="3"/>
  <c r="I650" i="3"/>
  <c r="I651" i="3"/>
  <c r="I652" i="3"/>
  <c r="I653" i="3"/>
  <c r="I654" i="3"/>
  <c r="I655" i="3"/>
  <c r="I656" i="3"/>
  <c r="I657" i="3"/>
  <c r="I658" i="3"/>
  <c r="I659" i="3"/>
  <c r="I660" i="3"/>
  <c r="I661" i="3"/>
  <c r="I662" i="3"/>
  <c r="I663" i="3"/>
  <c r="I664" i="3"/>
  <c r="I665" i="3"/>
  <c r="I666" i="3"/>
  <c r="I667" i="3"/>
  <c r="I668" i="3"/>
  <c r="I669" i="3"/>
  <c r="I670" i="3"/>
  <c r="I671" i="3"/>
  <c r="I672" i="3"/>
  <c r="I673" i="3"/>
  <c r="I674" i="3"/>
  <c r="I675" i="3"/>
  <c r="I676" i="3"/>
  <c r="I677" i="3"/>
  <c r="I678" i="3"/>
  <c r="I679" i="3"/>
  <c r="I680" i="3"/>
  <c r="I681" i="3"/>
  <c r="I682" i="3"/>
  <c r="I683" i="3"/>
  <c r="I684" i="3"/>
  <c r="I685" i="3"/>
  <c r="I686" i="3"/>
  <c r="I687" i="3"/>
  <c r="I688" i="3"/>
  <c r="I689" i="3"/>
  <c r="I690" i="3"/>
  <c r="I691" i="3"/>
  <c r="I692" i="3"/>
  <c r="I693" i="3"/>
  <c r="I694" i="3"/>
  <c r="I695" i="3"/>
  <c r="I696" i="3"/>
  <c r="I697" i="3"/>
  <c r="I698" i="3"/>
  <c r="I699" i="3"/>
  <c r="I700" i="3"/>
  <c r="I701" i="3"/>
  <c r="I702" i="3"/>
  <c r="I703" i="3"/>
  <c r="I704" i="3"/>
  <c r="I705" i="3"/>
  <c r="I706" i="3"/>
  <c r="I707" i="3"/>
  <c r="I708" i="3"/>
  <c r="I709" i="3"/>
  <c r="I710" i="3"/>
  <c r="I711" i="3"/>
  <c r="I712" i="3"/>
  <c r="I713" i="3"/>
  <c r="I714" i="3"/>
  <c r="I715" i="3"/>
  <c r="I716" i="3"/>
  <c r="I717" i="3"/>
  <c r="I718" i="3"/>
  <c r="I719" i="3"/>
  <c r="I720" i="3"/>
  <c r="I721" i="3"/>
  <c r="I722" i="3"/>
  <c r="I723" i="3"/>
  <c r="I724" i="3"/>
  <c r="I725" i="3"/>
  <c r="I726" i="3"/>
  <c r="I727" i="3"/>
  <c r="I728" i="3"/>
  <c r="I729" i="3"/>
  <c r="I730" i="3"/>
  <c r="I731" i="3"/>
  <c r="I732" i="3"/>
  <c r="I733" i="3"/>
  <c r="I734" i="3"/>
  <c r="I735" i="3"/>
  <c r="I736" i="3"/>
  <c r="I737" i="3"/>
  <c r="I738" i="3"/>
  <c r="I739" i="3"/>
  <c r="I740" i="3"/>
  <c r="I741" i="3"/>
  <c r="I742" i="3"/>
  <c r="I743" i="3"/>
  <c r="I744" i="3"/>
  <c r="I745" i="3"/>
  <c r="I746" i="3"/>
  <c r="I747" i="3"/>
  <c r="I748" i="3"/>
  <c r="I749" i="3"/>
  <c r="I750" i="3"/>
  <c r="I751" i="3"/>
  <c r="I752" i="3"/>
  <c r="I753" i="3"/>
  <c r="I754" i="3"/>
  <c r="I755" i="3"/>
  <c r="I756" i="3"/>
  <c r="I757" i="3"/>
  <c r="I758" i="3"/>
  <c r="I759" i="3"/>
  <c r="I760" i="3"/>
  <c r="I761" i="3"/>
  <c r="I762" i="3"/>
  <c r="I763" i="3"/>
  <c r="I764" i="3"/>
  <c r="I765" i="3"/>
  <c r="I766" i="3"/>
  <c r="I767" i="3"/>
  <c r="I768" i="3"/>
  <c r="I769" i="3"/>
  <c r="I770" i="3"/>
  <c r="I771" i="3"/>
  <c r="I772" i="3"/>
  <c r="I773" i="3"/>
  <c r="I774" i="3"/>
  <c r="I775" i="3"/>
  <c r="I776" i="3"/>
  <c r="I777" i="3"/>
  <c r="I778" i="3"/>
  <c r="I779" i="3"/>
  <c r="I780" i="3"/>
  <c r="I781" i="3"/>
  <c r="I782" i="3"/>
  <c r="I783" i="3"/>
  <c r="I784" i="3"/>
  <c r="I785" i="3"/>
  <c r="I786" i="3"/>
  <c r="I787" i="3"/>
  <c r="I788" i="3"/>
  <c r="I789" i="3"/>
  <c r="I790" i="3"/>
  <c r="I791" i="3"/>
  <c r="I792" i="3"/>
  <c r="I793" i="3"/>
  <c r="I794" i="3"/>
  <c r="I795" i="3"/>
  <c r="I796" i="3"/>
  <c r="I797" i="3"/>
  <c r="I798" i="3"/>
  <c r="I799" i="3"/>
  <c r="I800" i="3"/>
  <c r="I801" i="3"/>
  <c r="I802" i="3"/>
  <c r="I803" i="3"/>
  <c r="I804" i="3"/>
  <c r="I805" i="3"/>
  <c r="I806" i="3"/>
  <c r="I807" i="3"/>
  <c r="I808" i="3"/>
  <c r="I809" i="3"/>
  <c r="I810" i="3"/>
  <c r="I811" i="3"/>
  <c r="I812" i="3"/>
  <c r="I813" i="3"/>
  <c r="I814" i="3"/>
  <c r="I815" i="3"/>
  <c r="I816" i="3"/>
  <c r="I817" i="3"/>
  <c r="I818" i="3"/>
  <c r="I819" i="3"/>
  <c r="I820" i="3"/>
  <c r="I821" i="3"/>
  <c r="I822" i="3"/>
  <c r="I823" i="3"/>
  <c r="I824" i="3"/>
  <c r="I825" i="3"/>
  <c r="I826" i="3"/>
  <c r="I827" i="3"/>
  <c r="I828" i="3"/>
  <c r="I829" i="3"/>
  <c r="I830" i="3"/>
  <c r="I831" i="3"/>
  <c r="I832" i="3"/>
  <c r="I833" i="3"/>
  <c r="I834" i="3"/>
  <c r="I835" i="3"/>
  <c r="I836" i="3"/>
  <c r="I837" i="3"/>
  <c r="I838" i="3"/>
  <c r="I839" i="3"/>
  <c r="I840" i="3"/>
  <c r="I841" i="3"/>
  <c r="I842" i="3"/>
  <c r="I843" i="3"/>
  <c r="I844" i="3"/>
  <c r="I845" i="3"/>
  <c r="I846" i="3"/>
  <c r="I847" i="3"/>
  <c r="I848" i="3"/>
  <c r="I849" i="3"/>
  <c r="I850" i="3"/>
  <c r="I851" i="3"/>
  <c r="I852" i="3"/>
  <c r="I853" i="3"/>
  <c r="I854" i="3"/>
  <c r="I855" i="3"/>
  <c r="I856" i="3"/>
  <c r="I857" i="3"/>
  <c r="I858" i="3"/>
  <c r="I859" i="3"/>
  <c r="I860" i="3"/>
  <c r="I861" i="3"/>
  <c r="I862" i="3"/>
  <c r="I863" i="3"/>
  <c r="I864" i="3"/>
  <c r="I865" i="3"/>
  <c r="I866" i="3"/>
  <c r="I867" i="3"/>
  <c r="I868" i="3"/>
  <c r="I869" i="3"/>
  <c r="I870" i="3"/>
  <c r="I871" i="3"/>
  <c r="I872" i="3"/>
  <c r="I873" i="3"/>
  <c r="I874" i="3"/>
  <c r="I875" i="3"/>
  <c r="I876" i="3"/>
  <c r="I877" i="3"/>
  <c r="I878" i="3"/>
  <c r="I879" i="3"/>
  <c r="I880" i="3"/>
  <c r="I881" i="3"/>
  <c r="I882" i="3"/>
  <c r="I883" i="3"/>
  <c r="I884" i="3"/>
  <c r="I885" i="3"/>
  <c r="I886" i="3"/>
  <c r="I887" i="3"/>
  <c r="I888" i="3"/>
  <c r="I889" i="3"/>
  <c r="I890" i="3"/>
  <c r="I891" i="3"/>
  <c r="I892" i="3"/>
  <c r="I893" i="3"/>
  <c r="I894" i="3"/>
  <c r="I895" i="3"/>
  <c r="I896" i="3"/>
  <c r="I897" i="3"/>
  <c r="I898" i="3"/>
  <c r="I899" i="3"/>
  <c r="I900" i="3"/>
  <c r="I901" i="3"/>
  <c r="I902" i="3"/>
  <c r="I903" i="3"/>
  <c r="I904" i="3"/>
  <c r="I905" i="3"/>
  <c r="I906" i="3"/>
  <c r="I907" i="3"/>
  <c r="I908" i="3"/>
  <c r="I909" i="3"/>
  <c r="I910" i="3"/>
  <c r="I911" i="3"/>
  <c r="I912" i="3"/>
  <c r="I913" i="3"/>
  <c r="I914" i="3"/>
  <c r="I915" i="3"/>
  <c r="I916" i="3"/>
  <c r="I917" i="3"/>
  <c r="I918" i="3"/>
  <c r="I919" i="3"/>
  <c r="I920" i="3"/>
  <c r="I921" i="3"/>
  <c r="I922" i="3"/>
  <c r="I923" i="3"/>
  <c r="I924" i="3"/>
  <c r="I925" i="3"/>
  <c r="I926" i="3"/>
  <c r="I927" i="3"/>
  <c r="I928" i="3"/>
  <c r="I929" i="3"/>
  <c r="I930" i="3"/>
  <c r="I931" i="3"/>
  <c r="I932" i="3"/>
  <c r="I933" i="3"/>
  <c r="I934" i="3"/>
  <c r="I935" i="3"/>
  <c r="I936" i="3"/>
  <c r="I937" i="3"/>
  <c r="I938" i="3"/>
  <c r="I939" i="3"/>
  <c r="I940" i="3"/>
  <c r="I941" i="3"/>
  <c r="I942" i="3"/>
  <c r="I943" i="3"/>
  <c r="I944" i="3"/>
  <c r="I945" i="3"/>
  <c r="I946" i="3"/>
  <c r="I947" i="3"/>
  <c r="I948" i="3"/>
  <c r="I949" i="3"/>
  <c r="I950" i="3"/>
  <c r="I951" i="3"/>
  <c r="I952" i="3"/>
  <c r="I953" i="3"/>
  <c r="I954" i="3"/>
  <c r="I955" i="3"/>
  <c r="I956" i="3"/>
  <c r="I957" i="3"/>
  <c r="I958" i="3"/>
  <c r="I959" i="3"/>
  <c r="I960" i="3"/>
  <c r="I961" i="3"/>
  <c r="I962" i="3"/>
  <c r="I963" i="3"/>
  <c r="I964" i="3"/>
  <c r="I965" i="3"/>
  <c r="I966" i="3"/>
  <c r="I967" i="3"/>
  <c r="I968" i="3"/>
  <c r="I969" i="3"/>
  <c r="I970" i="3"/>
  <c r="I971" i="3"/>
  <c r="I972" i="3"/>
  <c r="I973" i="3"/>
  <c r="I974" i="3"/>
  <c r="I975" i="3"/>
  <c r="I976" i="3"/>
  <c r="I977" i="3"/>
  <c r="I978" i="3"/>
  <c r="I979" i="3"/>
  <c r="I980" i="3"/>
  <c r="I981" i="3"/>
  <c r="I982" i="3"/>
  <c r="I983" i="3"/>
  <c r="I984" i="3"/>
  <c r="I985" i="3"/>
  <c r="I986" i="3"/>
  <c r="I987" i="3"/>
  <c r="I988" i="3"/>
  <c r="I989" i="3"/>
  <c r="I990" i="3"/>
  <c r="I991" i="3"/>
  <c r="I992" i="3"/>
  <c r="I993" i="3"/>
  <c r="I994" i="3"/>
  <c r="I995" i="3"/>
  <c r="I996" i="3"/>
  <c r="I997" i="3"/>
  <c r="I998" i="3"/>
  <c r="I999" i="3"/>
  <c r="I1000" i="3"/>
  <c r="I1001" i="3"/>
  <c r="I1002" i="3"/>
  <c r="I1003" i="3"/>
  <c r="I1004" i="3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47" i="3"/>
  <c r="G48" i="3"/>
  <c r="G49" i="3"/>
  <c r="G50" i="3"/>
  <c r="G51" i="3"/>
  <c r="G52" i="3"/>
  <c r="G53" i="3"/>
  <c r="G54" i="3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95" i="3"/>
  <c r="G96" i="3"/>
  <c r="G97" i="3"/>
  <c r="G98" i="3"/>
  <c r="G99" i="3"/>
  <c r="G100" i="3"/>
  <c r="G101" i="3"/>
  <c r="G102" i="3"/>
  <c r="G103" i="3"/>
  <c r="G104" i="3"/>
  <c r="G105" i="3"/>
  <c r="G106" i="3"/>
  <c r="G107" i="3"/>
  <c r="G108" i="3"/>
  <c r="G109" i="3"/>
  <c r="G110" i="3"/>
  <c r="G111" i="3"/>
  <c r="G112" i="3"/>
  <c r="G113" i="3"/>
  <c r="G114" i="3"/>
  <c r="G115" i="3"/>
  <c r="G116" i="3"/>
  <c r="G117" i="3"/>
  <c r="G118" i="3"/>
  <c r="G119" i="3"/>
  <c r="G120" i="3"/>
  <c r="G121" i="3"/>
  <c r="G122" i="3"/>
  <c r="G123" i="3"/>
  <c r="G124" i="3"/>
  <c r="G125" i="3"/>
  <c r="G126" i="3"/>
  <c r="G127" i="3"/>
  <c r="G128" i="3"/>
  <c r="G129" i="3"/>
  <c r="G130" i="3"/>
  <c r="G131" i="3"/>
  <c r="G132" i="3"/>
  <c r="G133" i="3"/>
  <c r="G134" i="3"/>
  <c r="G13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2" i="3"/>
  <c r="G183" i="3"/>
  <c r="G184" i="3"/>
  <c r="G185" i="3"/>
  <c r="G186" i="3"/>
  <c r="G187" i="3"/>
  <c r="G188" i="3"/>
  <c r="G189" i="3"/>
  <c r="G190" i="3"/>
  <c r="G191" i="3"/>
  <c r="G192" i="3"/>
  <c r="G193" i="3"/>
  <c r="G194" i="3"/>
  <c r="G195" i="3"/>
  <c r="G196" i="3"/>
  <c r="G197" i="3"/>
  <c r="G198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214" i="3"/>
  <c r="G215" i="3"/>
  <c r="G216" i="3"/>
  <c r="G217" i="3"/>
  <c r="G218" i="3"/>
  <c r="G219" i="3"/>
  <c r="G220" i="3"/>
  <c r="G221" i="3"/>
  <c r="G222" i="3"/>
  <c r="G223" i="3"/>
  <c r="G224" i="3"/>
  <c r="G225" i="3"/>
  <c r="G226" i="3"/>
  <c r="G227" i="3"/>
  <c r="G228" i="3"/>
  <c r="G229" i="3"/>
  <c r="G230" i="3"/>
  <c r="G231" i="3"/>
  <c r="G232" i="3"/>
  <c r="G233" i="3"/>
  <c r="G234" i="3"/>
  <c r="G235" i="3"/>
  <c r="G236" i="3"/>
  <c r="G237" i="3"/>
  <c r="G238" i="3"/>
  <c r="G239" i="3"/>
  <c r="G240" i="3"/>
  <c r="G241" i="3"/>
  <c r="G242" i="3"/>
  <c r="G243" i="3"/>
  <c r="G244" i="3"/>
  <c r="G245" i="3"/>
  <c r="G246" i="3"/>
  <c r="G247" i="3"/>
  <c r="G248" i="3"/>
  <c r="G249" i="3"/>
  <c r="G250" i="3"/>
  <c r="G251" i="3"/>
  <c r="G252" i="3"/>
  <c r="G253" i="3"/>
  <c r="G254" i="3"/>
  <c r="G255" i="3"/>
  <c r="G256" i="3"/>
  <c r="G257" i="3"/>
  <c r="G258" i="3"/>
  <c r="G259" i="3"/>
  <c r="G260" i="3"/>
  <c r="G261" i="3"/>
  <c r="G262" i="3"/>
  <c r="G263" i="3"/>
  <c r="G264" i="3"/>
  <c r="G265" i="3"/>
  <c r="G266" i="3"/>
  <c r="G267" i="3"/>
  <c r="G268" i="3"/>
  <c r="G269" i="3"/>
  <c r="G270" i="3"/>
  <c r="G271" i="3"/>
  <c r="G272" i="3"/>
  <c r="G273" i="3"/>
  <c r="G274" i="3"/>
  <c r="G275" i="3"/>
  <c r="G276" i="3"/>
  <c r="G277" i="3"/>
  <c r="G278" i="3"/>
  <c r="G279" i="3"/>
  <c r="G280" i="3"/>
  <c r="G281" i="3"/>
  <c r="G282" i="3"/>
  <c r="G283" i="3"/>
  <c r="G284" i="3"/>
  <c r="G285" i="3"/>
  <c r="G286" i="3"/>
  <c r="G287" i="3"/>
  <c r="G288" i="3"/>
  <c r="G289" i="3"/>
  <c r="G290" i="3"/>
  <c r="G291" i="3"/>
  <c r="G292" i="3"/>
  <c r="G293" i="3"/>
  <c r="G294" i="3"/>
  <c r="G295" i="3"/>
  <c r="G296" i="3"/>
  <c r="G297" i="3"/>
  <c r="G298" i="3"/>
  <c r="G299" i="3"/>
  <c r="G300" i="3"/>
  <c r="G301" i="3"/>
  <c r="G302" i="3"/>
  <c r="G303" i="3"/>
  <c r="G304" i="3"/>
  <c r="G305" i="3"/>
  <c r="G306" i="3"/>
  <c r="G307" i="3"/>
  <c r="G308" i="3"/>
  <c r="G309" i="3"/>
  <c r="G310" i="3"/>
  <c r="G311" i="3"/>
  <c r="G312" i="3"/>
  <c r="G313" i="3"/>
  <c r="G314" i="3"/>
  <c r="G315" i="3"/>
  <c r="G316" i="3"/>
  <c r="G317" i="3"/>
  <c r="G318" i="3"/>
  <c r="G319" i="3"/>
  <c r="G320" i="3"/>
  <c r="G321" i="3"/>
  <c r="G322" i="3"/>
  <c r="G323" i="3"/>
  <c r="G324" i="3"/>
  <c r="G325" i="3"/>
  <c r="G326" i="3"/>
  <c r="G327" i="3"/>
  <c r="G328" i="3"/>
  <c r="G329" i="3"/>
  <c r="G330" i="3"/>
  <c r="G331" i="3"/>
  <c r="G332" i="3"/>
  <c r="G333" i="3"/>
  <c r="G334" i="3"/>
  <c r="G335" i="3"/>
  <c r="G336" i="3"/>
  <c r="G337" i="3"/>
  <c r="G338" i="3"/>
  <c r="G339" i="3"/>
  <c r="G340" i="3"/>
  <c r="G341" i="3"/>
  <c r="G342" i="3"/>
  <c r="G343" i="3"/>
  <c r="G344" i="3"/>
  <c r="G345" i="3"/>
  <c r="G346" i="3"/>
  <c r="G347" i="3"/>
  <c r="G348" i="3"/>
  <c r="G349" i="3"/>
  <c r="G350" i="3"/>
  <c r="G351" i="3"/>
  <c r="G352" i="3"/>
  <c r="G353" i="3"/>
  <c r="G354" i="3"/>
  <c r="G355" i="3"/>
  <c r="G356" i="3"/>
  <c r="G357" i="3"/>
  <c r="G358" i="3"/>
  <c r="G359" i="3"/>
  <c r="G360" i="3"/>
  <c r="G361" i="3"/>
  <c r="G362" i="3"/>
  <c r="G363" i="3"/>
  <c r="G364" i="3"/>
  <c r="G365" i="3"/>
  <c r="G366" i="3"/>
  <c r="G367" i="3"/>
  <c r="G368" i="3"/>
  <c r="G369" i="3"/>
  <c r="G370" i="3"/>
  <c r="G371" i="3"/>
  <c r="G372" i="3"/>
  <c r="G373" i="3"/>
  <c r="G374" i="3"/>
  <c r="G375" i="3"/>
  <c r="G376" i="3"/>
  <c r="G377" i="3"/>
  <c r="G378" i="3"/>
  <c r="G379" i="3"/>
  <c r="G380" i="3"/>
  <c r="G381" i="3"/>
  <c r="G382" i="3"/>
  <c r="G383" i="3"/>
  <c r="G384" i="3"/>
  <c r="G385" i="3"/>
  <c r="G386" i="3"/>
  <c r="G387" i="3"/>
  <c r="G388" i="3"/>
  <c r="G389" i="3"/>
  <c r="G390" i="3"/>
  <c r="G391" i="3"/>
  <c r="G392" i="3"/>
  <c r="G393" i="3"/>
  <c r="G394" i="3"/>
  <c r="G395" i="3"/>
  <c r="G396" i="3"/>
  <c r="G397" i="3"/>
  <c r="G398" i="3"/>
  <c r="G399" i="3"/>
  <c r="G400" i="3"/>
  <c r="G401" i="3"/>
  <c r="G402" i="3"/>
  <c r="G403" i="3"/>
  <c r="G404" i="3"/>
  <c r="G405" i="3"/>
  <c r="G406" i="3"/>
  <c r="G407" i="3"/>
  <c r="G408" i="3"/>
  <c r="G409" i="3"/>
  <c r="G410" i="3"/>
  <c r="G411" i="3"/>
  <c r="G412" i="3"/>
  <c r="G413" i="3"/>
  <c r="G414" i="3"/>
  <c r="G415" i="3"/>
  <c r="G416" i="3"/>
  <c r="G417" i="3"/>
  <c r="G418" i="3"/>
  <c r="G419" i="3"/>
  <c r="G420" i="3"/>
  <c r="G421" i="3"/>
  <c r="G422" i="3"/>
  <c r="G423" i="3"/>
  <c r="G424" i="3"/>
  <c r="G425" i="3"/>
  <c r="G426" i="3"/>
  <c r="G427" i="3"/>
  <c r="G428" i="3"/>
  <c r="G429" i="3"/>
  <c r="G430" i="3"/>
  <c r="G431" i="3"/>
  <c r="G432" i="3"/>
  <c r="G433" i="3"/>
  <c r="G434" i="3"/>
  <c r="G435" i="3"/>
  <c r="G436" i="3"/>
  <c r="G437" i="3"/>
  <c r="G438" i="3"/>
  <c r="G439" i="3"/>
  <c r="G440" i="3"/>
  <c r="G441" i="3"/>
  <c r="G442" i="3"/>
  <c r="G443" i="3"/>
  <c r="G444" i="3"/>
  <c r="G445" i="3"/>
  <c r="G446" i="3"/>
  <c r="G447" i="3"/>
  <c r="G448" i="3"/>
  <c r="G449" i="3"/>
  <c r="G450" i="3"/>
  <c r="G451" i="3"/>
  <c r="G452" i="3"/>
  <c r="G453" i="3"/>
  <c r="G454" i="3"/>
  <c r="G455" i="3"/>
  <c r="G456" i="3"/>
  <c r="G457" i="3"/>
  <c r="G458" i="3"/>
  <c r="G459" i="3"/>
  <c r="G460" i="3"/>
  <c r="G461" i="3"/>
  <c r="G462" i="3"/>
  <c r="G463" i="3"/>
  <c r="G464" i="3"/>
  <c r="G465" i="3"/>
  <c r="G466" i="3"/>
  <c r="G467" i="3"/>
  <c r="G468" i="3"/>
  <c r="G469" i="3"/>
  <c r="G470" i="3"/>
  <c r="G471" i="3"/>
  <c r="G472" i="3"/>
  <c r="G473" i="3"/>
  <c r="G474" i="3"/>
  <c r="G475" i="3"/>
  <c r="G476" i="3"/>
  <c r="G477" i="3"/>
  <c r="G478" i="3"/>
  <c r="G479" i="3"/>
  <c r="G480" i="3"/>
  <c r="G481" i="3"/>
  <c r="G482" i="3"/>
  <c r="G483" i="3"/>
  <c r="G484" i="3"/>
  <c r="G485" i="3"/>
  <c r="G486" i="3"/>
  <c r="G487" i="3"/>
  <c r="G488" i="3"/>
  <c r="G489" i="3"/>
  <c r="G490" i="3"/>
  <c r="G491" i="3"/>
  <c r="G492" i="3"/>
  <c r="G493" i="3"/>
  <c r="G494" i="3"/>
  <c r="G495" i="3"/>
  <c r="G496" i="3"/>
  <c r="G497" i="3"/>
  <c r="G498" i="3"/>
  <c r="G499" i="3"/>
  <c r="G500" i="3"/>
  <c r="G501" i="3"/>
  <c r="G502" i="3"/>
  <c r="G503" i="3"/>
  <c r="G504" i="3"/>
  <c r="G505" i="3"/>
  <c r="G506" i="3"/>
  <c r="G507" i="3"/>
  <c r="G508" i="3"/>
  <c r="G509" i="3"/>
  <c r="G510" i="3"/>
  <c r="G511" i="3"/>
  <c r="G512" i="3"/>
  <c r="G513" i="3"/>
  <c r="G514" i="3"/>
  <c r="G515" i="3"/>
  <c r="G516" i="3"/>
  <c r="G517" i="3"/>
  <c r="G518" i="3"/>
  <c r="G519" i="3"/>
  <c r="G520" i="3"/>
  <c r="G521" i="3"/>
  <c r="G522" i="3"/>
  <c r="G523" i="3"/>
  <c r="G524" i="3"/>
  <c r="G525" i="3"/>
  <c r="G526" i="3"/>
  <c r="G527" i="3"/>
  <c r="G528" i="3"/>
  <c r="G529" i="3"/>
  <c r="G530" i="3"/>
  <c r="G531" i="3"/>
  <c r="G532" i="3"/>
  <c r="G533" i="3"/>
  <c r="G534" i="3"/>
  <c r="G535" i="3"/>
  <c r="G536" i="3"/>
  <c r="G537" i="3"/>
  <c r="G538" i="3"/>
  <c r="G539" i="3"/>
  <c r="G540" i="3"/>
  <c r="G541" i="3"/>
  <c r="G542" i="3"/>
  <c r="G543" i="3"/>
  <c r="G544" i="3"/>
  <c r="G545" i="3"/>
  <c r="G546" i="3"/>
  <c r="G547" i="3"/>
  <c r="G548" i="3"/>
  <c r="G549" i="3"/>
  <c r="G550" i="3"/>
  <c r="G551" i="3"/>
  <c r="G552" i="3"/>
  <c r="G553" i="3"/>
  <c r="G554" i="3"/>
  <c r="G555" i="3"/>
  <c r="G556" i="3"/>
  <c r="G557" i="3"/>
  <c r="G558" i="3"/>
  <c r="G559" i="3"/>
  <c r="G560" i="3"/>
  <c r="G561" i="3"/>
  <c r="G562" i="3"/>
  <c r="G563" i="3"/>
  <c r="G564" i="3"/>
  <c r="G565" i="3"/>
  <c r="G566" i="3"/>
  <c r="G567" i="3"/>
  <c r="G568" i="3"/>
  <c r="G569" i="3"/>
  <c r="G570" i="3"/>
  <c r="G571" i="3"/>
  <c r="G572" i="3"/>
  <c r="G573" i="3"/>
  <c r="G574" i="3"/>
  <c r="G575" i="3"/>
  <c r="G576" i="3"/>
  <c r="G577" i="3"/>
  <c r="G578" i="3"/>
  <c r="G579" i="3"/>
  <c r="G580" i="3"/>
  <c r="G581" i="3"/>
  <c r="G582" i="3"/>
  <c r="G583" i="3"/>
  <c r="G584" i="3"/>
  <c r="G585" i="3"/>
  <c r="G586" i="3"/>
  <c r="G587" i="3"/>
  <c r="G588" i="3"/>
  <c r="G589" i="3"/>
  <c r="G590" i="3"/>
  <c r="G591" i="3"/>
  <c r="G592" i="3"/>
  <c r="G593" i="3"/>
  <c r="G594" i="3"/>
  <c r="G595" i="3"/>
  <c r="G596" i="3"/>
  <c r="G597" i="3"/>
  <c r="G598" i="3"/>
  <c r="G599" i="3"/>
  <c r="G600" i="3"/>
  <c r="G601" i="3"/>
  <c r="G602" i="3"/>
  <c r="G603" i="3"/>
  <c r="G604" i="3"/>
  <c r="G605" i="3"/>
  <c r="G606" i="3"/>
  <c r="G607" i="3"/>
  <c r="G608" i="3"/>
  <c r="G609" i="3"/>
  <c r="G610" i="3"/>
  <c r="G611" i="3"/>
  <c r="G612" i="3"/>
  <c r="G613" i="3"/>
  <c r="G614" i="3"/>
  <c r="G615" i="3"/>
  <c r="G616" i="3"/>
  <c r="G617" i="3"/>
  <c r="G618" i="3"/>
  <c r="G619" i="3"/>
  <c r="G620" i="3"/>
  <c r="G621" i="3"/>
  <c r="G622" i="3"/>
  <c r="G623" i="3"/>
  <c r="G624" i="3"/>
  <c r="G625" i="3"/>
  <c r="G626" i="3"/>
  <c r="G627" i="3"/>
  <c r="G628" i="3"/>
  <c r="G629" i="3"/>
  <c r="G630" i="3"/>
  <c r="G631" i="3"/>
  <c r="G632" i="3"/>
  <c r="G633" i="3"/>
  <c r="G634" i="3"/>
  <c r="G635" i="3"/>
  <c r="G636" i="3"/>
  <c r="G637" i="3"/>
  <c r="G638" i="3"/>
  <c r="G639" i="3"/>
  <c r="G640" i="3"/>
  <c r="G641" i="3"/>
  <c r="G642" i="3"/>
  <c r="G643" i="3"/>
  <c r="G644" i="3"/>
  <c r="G645" i="3"/>
  <c r="G646" i="3"/>
  <c r="G647" i="3"/>
  <c r="G648" i="3"/>
  <c r="G649" i="3"/>
  <c r="G650" i="3"/>
  <c r="G651" i="3"/>
  <c r="G652" i="3"/>
  <c r="G653" i="3"/>
  <c r="G654" i="3"/>
  <c r="G655" i="3"/>
  <c r="G656" i="3"/>
  <c r="G657" i="3"/>
  <c r="G658" i="3"/>
  <c r="G659" i="3"/>
  <c r="G660" i="3"/>
  <c r="G661" i="3"/>
  <c r="G662" i="3"/>
  <c r="G663" i="3"/>
  <c r="G664" i="3"/>
  <c r="G665" i="3"/>
  <c r="G666" i="3"/>
  <c r="G667" i="3"/>
  <c r="G668" i="3"/>
  <c r="G669" i="3"/>
  <c r="G670" i="3"/>
  <c r="G671" i="3"/>
  <c r="G672" i="3"/>
  <c r="G673" i="3"/>
  <c r="G674" i="3"/>
  <c r="G675" i="3"/>
  <c r="G676" i="3"/>
  <c r="G677" i="3"/>
  <c r="G678" i="3"/>
  <c r="G679" i="3"/>
  <c r="G680" i="3"/>
  <c r="G681" i="3"/>
  <c r="G682" i="3"/>
  <c r="G683" i="3"/>
  <c r="G684" i="3"/>
  <c r="G685" i="3"/>
  <c r="G686" i="3"/>
  <c r="G687" i="3"/>
  <c r="G688" i="3"/>
  <c r="G689" i="3"/>
  <c r="G690" i="3"/>
  <c r="G691" i="3"/>
  <c r="G692" i="3"/>
  <c r="G693" i="3"/>
  <c r="G694" i="3"/>
  <c r="G695" i="3"/>
  <c r="G696" i="3"/>
  <c r="G697" i="3"/>
  <c r="G698" i="3"/>
  <c r="G699" i="3"/>
  <c r="G700" i="3"/>
  <c r="G701" i="3"/>
  <c r="G702" i="3"/>
  <c r="G703" i="3"/>
  <c r="G704" i="3"/>
  <c r="G705" i="3"/>
  <c r="G706" i="3"/>
  <c r="G707" i="3"/>
  <c r="G708" i="3"/>
  <c r="G709" i="3"/>
  <c r="G710" i="3"/>
  <c r="G711" i="3"/>
  <c r="G712" i="3"/>
  <c r="G713" i="3"/>
  <c r="G714" i="3"/>
  <c r="G715" i="3"/>
  <c r="G716" i="3"/>
  <c r="G717" i="3"/>
  <c r="G718" i="3"/>
  <c r="G719" i="3"/>
  <c r="G720" i="3"/>
  <c r="G721" i="3"/>
  <c r="G722" i="3"/>
  <c r="G723" i="3"/>
  <c r="G724" i="3"/>
  <c r="G725" i="3"/>
  <c r="G726" i="3"/>
  <c r="G727" i="3"/>
  <c r="G728" i="3"/>
  <c r="G729" i="3"/>
  <c r="G730" i="3"/>
  <c r="G731" i="3"/>
  <c r="G732" i="3"/>
  <c r="G733" i="3"/>
  <c r="G734" i="3"/>
  <c r="G735" i="3"/>
  <c r="G736" i="3"/>
  <c r="G737" i="3"/>
  <c r="G738" i="3"/>
  <c r="G739" i="3"/>
  <c r="G740" i="3"/>
  <c r="G741" i="3"/>
  <c r="G742" i="3"/>
  <c r="G743" i="3"/>
  <c r="G744" i="3"/>
  <c r="G745" i="3"/>
  <c r="G746" i="3"/>
  <c r="G747" i="3"/>
  <c r="G748" i="3"/>
  <c r="G749" i="3"/>
  <c r="G750" i="3"/>
  <c r="G751" i="3"/>
  <c r="G752" i="3"/>
  <c r="G753" i="3"/>
  <c r="G754" i="3"/>
  <c r="G755" i="3"/>
  <c r="G756" i="3"/>
  <c r="G757" i="3"/>
  <c r="G758" i="3"/>
  <c r="G759" i="3"/>
  <c r="G760" i="3"/>
  <c r="G761" i="3"/>
  <c r="G762" i="3"/>
  <c r="G763" i="3"/>
  <c r="G764" i="3"/>
  <c r="G765" i="3"/>
  <c r="G766" i="3"/>
  <c r="G767" i="3"/>
  <c r="G768" i="3"/>
  <c r="G769" i="3"/>
  <c r="G770" i="3"/>
  <c r="G771" i="3"/>
  <c r="G772" i="3"/>
  <c r="G773" i="3"/>
  <c r="G774" i="3"/>
  <c r="G775" i="3"/>
  <c r="G776" i="3"/>
  <c r="G777" i="3"/>
  <c r="G778" i="3"/>
  <c r="G779" i="3"/>
  <c r="G780" i="3"/>
  <c r="G781" i="3"/>
  <c r="G782" i="3"/>
  <c r="G783" i="3"/>
  <c r="G784" i="3"/>
  <c r="G785" i="3"/>
  <c r="G786" i="3"/>
  <c r="G787" i="3"/>
  <c r="G788" i="3"/>
  <c r="G789" i="3"/>
  <c r="G790" i="3"/>
  <c r="G791" i="3"/>
  <c r="G792" i="3"/>
  <c r="G793" i="3"/>
  <c r="G794" i="3"/>
  <c r="G795" i="3"/>
  <c r="G796" i="3"/>
  <c r="G797" i="3"/>
  <c r="G798" i="3"/>
  <c r="G799" i="3"/>
  <c r="G800" i="3"/>
  <c r="G801" i="3"/>
  <c r="G802" i="3"/>
  <c r="G803" i="3"/>
  <c r="G804" i="3"/>
  <c r="G805" i="3"/>
  <c r="G806" i="3"/>
  <c r="G807" i="3"/>
  <c r="G808" i="3"/>
  <c r="G809" i="3"/>
  <c r="G810" i="3"/>
  <c r="G811" i="3"/>
  <c r="G812" i="3"/>
  <c r="G813" i="3"/>
  <c r="G814" i="3"/>
  <c r="G815" i="3"/>
  <c r="G816" i="3"/>
  <c r="G817" i="3"/>
  <c r="G818" i="3"/>
  <c r="G819" i="3"/>
  <c r="G820" i="3"/>
  <c r="G821" i="3"/>
  <c r="G822" i="3"/>
  <c r="G823" i="3"/>
  <c r="G824" i="3"/>
  <c r="G825" i="3"/>
  <c r="G826" i="3"/>
  <c r="G827" i="3"/>
  <c r="G828" i="3"/>
  <c r="G829" i="3"/>
  <c r="G830" i="3"/>
  <c r="G831" i="3"/>
  <c r="G832" i="3"/>
  <c r="G833" i="3"/>
  <c r="G834" i="3"/>
  <c r="G835" i="3"/>
  <c r="G836" i="3"/>
  <c r="G837" i="3"/>
  <c r="G838" i="3"/>
  <c r="G839" i="3"/>
  <c r="G840" i="3"/>
  <c r="G841" i="3"/>
  <c r="G842" i="3"/>
  <c r="G843" i="3"/>
  <c r="G844" i="3"/>
  <c r="G845" i="3"/>
  <c r="G846" i="3"/>
  <c r="G847" i="3"/>
  <c r="G848" i="3"/>
  <c r="G849" i="3"/>
  <c r="G850" i="3"/>
  <c r="G851" i="3"/>
  <c r="G852" i="3"/>
  <c r="G853" i="3"/>
  <c r="G854" i="3"/>
  <c r="G855" i="3"/>
  <c r="G856" i="3"/>
  <c r="G857" i="3"/>
  <c r="G858" i="3"/>
  <c r="G859" i="3"/>
  <c r="G860" i="3"/>
  <c r="G861" i="3"/>
  <c r="G862" i="3"/>
  <c r="G863" i="3"/>
  <c r="G864" i="3"/>
  <c r="G865" i="3"/>
  <c r="G866" i="3"/>
  <c r="G867" i="3"/>
  <c r="G868" i="3"/>
  <c r="G869" i="3"/>
  <c r="G870" i="3"/>
  <c r="G871" i="3"/>
  <c r="G872" i="3"/>
  <c r="G873" i="3"/>
  <c r="G874" i="3"/>
  <c r="G875" i="3"/>
  <c r="G876" i="3"/>
  <c r="G877" i="3"/>
  <c r="G878" i="3"/>
  <c r="G879" i="3"/>
  <c r="G880" i="3"/>
  <c r="G881" i="3"/>
  <c r="G882" i="3"/>
  <c r="G883" i="3"/>
  <c r="G884" i="3"/>
  <c r="G885" i="3"/>
  <c r="G886" i="3"/>
  <c r="G887" i="3"/>
  <c r="G888" i="3"/>
  <c r="G889" i="3"/>
  <c r="G890" i="3"/>
  <c r="G891" i="3"/>
  <c r="G892" i="3"/>
  <c r="G893" i="3"/>
  <c r="G894" i="3"/>
  <c r="G895" i="3"/>
  <c r="G896" i="3"/>
  <c r="G897" i="3"/>
  <c r="G898" i="3"/>
  <c r="G899" i="3"/>
  <c r="G900" i="3"/>
  <c r="G901" i="3"/>
  <c r="G902" i="3"/>
  <c r="G903" i="3"/>
  <c r="G904" i="3"/>
  <c r="G905" i="3"/>
  <c r="G906" i="3"/>
  <c r="G907" i="3"/>
  <c r="G908" i="3"/>
  <c r="G909" i="3"/>
  <c r="G910" i="3"/>
  <c r="G911" i="3"/>
  <c r="G912" i="3"/>
  <c r="G913" i="3"/>
  <c r="G914" i="3"/>
  <c r="G915" i="3"/>
  <c r="G916" i="3"/>
  <c r="G917" i="3"/>
  <c r="G918" i="3"/>
  <c r="G919" i="3"/>
  <c r="G920" i="3"/>
  <c r="G921" i="3"/>
  <c r="G922" i="3"/>
  <c r="G923" i="3"/>
  <c r="G924" i="3"/>
  <c r="G925" i="3"/>
  <c r="G926" i="3"/>
  <c r="G927" i="3"/>
  <c r="G928" i="3"/>
  <c r="G929" i="3"/>
  <c r="G930" i="3"/>
  <c r="G931" i="3"/>
  <c r="G932" i="3"/>
  <c r="G933" i="3"/>
  <c r="G934" i="3"/>
  <c r="G935" i="3"/>
  <c r="G936" i="3"/>
  <c r="G937" i="3"/>
  <c r="G938" i="3"/>
  <c r="G939" i="3"/>
  <c r="G940" i="3"/>
  <c r="G941" i="3"/>
  <c r="G942" i="3"/>
  <c r="G943" i="3"/>
  <c r="G944" i="3"/>
  <c r="G945" i="3"/>
  <c r="G946" i="3"/>
  <c r="G947" i="3"/>
  <c r="G948" i="3"/>
  <c r="G949" i="3"/>
  <c r="G950" i="3"/>
  <c r="G951" i="3"/>
  <c r="G952" i="3"/>
  <c r="G953" i="3"/>
  <c r="G954" i="3"/>
  <c r="G955" i="3"/>
  <c r="G956" i="3"/>
  <c r="G957" i="3"/>
  <c r="G958" i="3"/>
  <c r="G959" i="3"/>
  <c r="G960" i="3"/>
  <c r="G961" i="3"/>
  <c r="G962" i="3"/>
  <c r="G963" i="3"/>
  <c r="G964" i="3"/>
  <c r="G965" i="3"/>
  <c r="G966" i="3"/>
  <c r="G967" i="3"/>
  <c r="G968" i="3"/>
  <c r="G969" i="3"/>
  <c r="G970" i="3"/>
  <c r="G971" i="3"/>
  <c r="G972" i="3"/>
  <c r="G973" i="3"/>
  <c r="G974" i="3"/>
  <c r="G975" i="3"/>
  <c r="G976" i="3"/>
  <c r="G977" i="3"/>
  <c r="G978" i="3"/>
  <c r="G979" i="3"/>
  <c r="G980" i="3"/>
  <c r="G981" i="3"/>
  <c r="G982" i="3"/>
  <c r="G983" i="3"/>
  <c r="G984" i="3"/>
  <c r="G985" i="3"/>
  <c r="G986" i="3"/>
  <c r="G987" i="3"/>
  <c r="G988" i="3"/>
  <c r="G989" i="3"/>
  <c r="G990" i="3"/>
  <c r="G991" i="3"/>
  <c r="G992" i="3"/>
  <c r="G993" i="3"/>
  <c r="G994" i="3"/>
  <c r="G995" i="3"/>
  <c r="G996" i="3"/>
  <c r="G997" i="3"/>
  <c r="G998" i="3"/>
  <c r="G999" i="3"/>
  <c r="G1000" i="3"/>
  <c r="G1001" i="3"/>
  <c r="G1002" i="3"/>
  <c r="G1003" i="3"/>
  <c r="G100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F497" i="3"/>
  <c r="F498" i="3"/>
  <c r="F499" i="3"/>
  <c r="F500" i="3"/>
  <c r="F501" i="3"/>
  <c r="F502" i="3"/>
  <c r="F503" i="3"/>
  <c r="F504" i="3"/>
  <c r="F505" i="3"/>
  <c r="F506" i="3"/>
  <c r="F507" i="3"/>
  <c r="F508" i="3"/>
  <c r="F509" i="3"/>
  <c r="F510" i="3"/>
  <c r="F511" i="3"/>
  <c r="F512" i="3"/>
  <c r="F513" i="3"/>
  <c r="F514" i="3"/>
  <c r="F515" i="3"/>
  <c r="F516" i="3"/>
  <c r="F517" i="3"/>
  <c r="F518" i="3"/>
  <c r="F519" i="3"/>
  <c r="F520" i="3"/>
  <c r="F521" i="3"/>
  <c r="F522" i="3"/>
  <c r="F523" i="3"/>
  <c r="F524" i="3"/>
  <c r="F525" i="3"/>
  <c r="F526" i="3"/>
  <c r="F527" i="3"/>
  <c r="F528" i="3"/>
  <c r="F529" i="3"/>
  <c r="F530" i="3"/>
  <c r="F531" i="3"/>
  <c r="F532" i="3"/>
  <c r="F533" i="3"/>
  <c r="F534" i="3"/>
  <c r="F535" i="3"/>
  <c r="F536" i="3"/>
  <c r="F537" i="3"/>
  <c r="F538" i="3"/>
  <c r="F539" i="3"/>
  <c r="F540" i="3"/>
  <c r="F541" i="3"/>
  <c r="F542" i="3"/>
  <c r="F543" i="3"/>
  <c r="F544" i="3"/>
  <c r="F545" i="3"/>
  <c r="F546" i="3"/>
  <c r="F547" i="3"/>
  <c r="F548" i="3"/>
  <c r="F549" i="3"/>
  <c r="F550" i="3"/>
  <c r="F551" i="3"/>
  <c r="F552" i="3"/>
  <c r="F553" i="3"/>
  <c r="F554" i="3"/>
  <c r="F555" i="3"/>
  <c r="F556" i="3"/>
  <c r="F557" i="3"/>
  <c r="F558" i="3"/>
  <c r="F559" i="3"/>
  <c r="F560" i="3"/>
  <c r="F561" i="3"/>
  <c r="F562" i="3"/>
  <c r="F563" i="3"/>
  <c r="F564" i="3"/>
  <c r="F565" i="3"/>
  <c r="F566" i="3"/>
  <c r="F567" i="3"/>
  <c r="F568" i="3"/>
  <c r="F569" i="3"/>
  <c r="F570" i="3"/>
  <c r="F571" i="3"/>
  <c r="F572" i="3"/>
  <c r="F573" i="3"/>
  <c r="F574" i="3"/>
  <c r="F575" i="3"/>
  <c r="F576" i="3"/>
  <c r="F577" i="3"/>
  <c r="F578" i="3"/>
  <c r="F579" i="3"/>
  <c r="F580" i="3"/>
  <c r="F581" i="3"/>
  <c r="F582" i="3"/>
  <c r="F583" i="3"/>
  <c r="F584" i="3"/>
  <c r="F585" i="3"/>
  <c r="F586" i="3"/>
  <c r="F587" i="3"/>
  <c r="F588" i="3"/>
  <c r="F589" i="3"/>
  <c r="F590" i="3"/>
  <c r="F591" i="3"/>
  <c r="F592" i="3"/>
  <c r="F593" i="3"/>
  <c r="F594" i="3"/>
  <c r="F595" i="3"/>
  <c r="F596" i="3"/>
  <c r="F597" i="3"/>
  <c r="F598" i="3"/>
  <c r="F599" i="3"/>
  <c r="F600" i="3"/>
  <c r="F601" i="3"/>
  <c r="F602" i="3"/>
  <c r="F603" i="3"/>
  <c r="F604" i="3"/>
  <c r="F605" i="3"/>
  <c r="F606" i="3"/>
  <c r="F607" i="3"/>
  <c r="F608" i="3"/>
  <c r="F609" i="3"/>
  <c r="F610" i="3"/>
  <c r="F611" i="3"/>
  <c r="F612" i="3"/>
  <c r="F613" i="3"/>
  <c r="F614" i="3"/>
  <c r="F615" i="3"/>
  <c r="F616" i="3"/>
  <c r="F617" i="3"/>
  <c r="F618" i="3"/>
  <c r="F619" i="3"/>
  <c r="F620" i="3"/>
  <c r="F621" i="3"/>
  <c r="F622" i="3"/>
  <c r="F623" i="3"/>
  <c r="F624" i="3"/>
  <c r="F625" i="3"/>
  <c r="F626" i="3"/>
  <c r="F627" i="3"/>
  <c r="F628" i="3"/>
  <c r="F629" i="3"/>
  <c r="F630" i="3"/>
  <c r="F631" i="3"/>
  <c r="F632" i="3"/>
  <c r="F633" i="3"/>
  <c r="F634" i="3"/>
  <c r="F635" i="3"/>
  <c r="F636" i="3"/>
  <c r="F637" i="3"/>
  <c r="F638" i="3"/>
  <c r="F639" i="3"/>
  <c r="F640" i="3"/>
  <c r="F641" i="3"/>
  <c r="F642" i="3"/>
  <c r="F643" i="3"/>
  <c r="F644" i="3"/>
  <c r="F645" i="3"/>
  <c r="F646" i="3"/>
  <c r="F647" i="3"/>
  <c r="F648" i="3"/>
  <c r="F649" i="3"/>
  <c r="F650" i="3"/>
  <c r="F651" i="3"/>
  <c r="F652" i="3"/>
  <c r="F653" i="3"/>
  <c r="F654" i="3"/>
  <c r="F655" i="3"/>
  <c r="F656" i="3"/>
  <c r="F657" i="3"/>
  <c r="F658" i="3"/>
  <c r="F659" i="3"/>
  <c r="F660" i="3"/>
  <c r="F661" i="3"/>
  <c r="F662" i="3"/>
  <c r="F663" i="3"/>
  <c r="F664" i="3"/>
  <c r="F665" i="3"/>
  <c r="F666" i="3"/>
  <c r="F667" i="3"/>
  <c r="F668" i="3"/>
  <c r="F669" i="3"/>
  <c r="F670" i="3"/>
  <c r="F671" i="3"/>
  <c r="F672" i="3"/>
  <c r="F673" i="3"/>
  <c r="F674" i="3"/>
  <c r="F675" i="3"/>
  <c r="F676" i="3"/>
  <c r="F677" i="3"/>
  <c r="F678" i="3"/>
  <c r="F679" i="3"/>
  <c r="F680" i="3"/>
  <c r="F681" i="3"/>
  <c r="F682" i="3"/>
  <c r="F683" i="3"/>
  <c r="F684" i="3"/>
  <c r="F685" i="3"/>
  <c r="F686" i="3"/>
  <c r="F687" i="3"/>
  <c r="F688" i="3"/>
  <c r="F689" i="3"/>
  <c r="F690" i="3"/>
  <c r="F691" i="3"/>
  <c r="F692" i="3"/>
  <c r="F693" i="3"/>
  <c r="F694" i="3"/>
  <c r="F695" i="3"/>
  <c r="F696" i="3"/>
  <c r="F697" i="3"/>
  <c r="F698" i="3"/>
  <c r="F699" i="3"/>
  <c r="F700" i="3"/>
  <c r="F701" i="3"/>
  <c r="F702" i="3"/>
  <c r="F703" i="3"/>
  <c r="F704" i="3"/>
  <c r="F705" i="3"/>
  <c r="F706" i="3"/>
  <c r="F707" i="3"/>
  <c r="F708" i="3"/>
  <c r="F709" i="3"/>
  <c r="F710" i="3"/>
  <c r="F711" i="3"/>
  <c r="F712" i="3"/>
  <c r="F713" i="3"/>
  <c r="F714" i="3"/>
  <c r="F715" i="3"/>
  <c r="F716" i="3"/>
  <c r="F717" i="3"/>
  <c r="F718" i="3"/>
  <c r="F719" i="3"/>
  <c r="F720" i="3"/>
  <c r="F721" i="3"/>
  <c r="F722" i="3"/>
  <c r="F723" i="3"/>
  <c r="F724" i="3"/>
  <c r="F725" i="3"/>
  <c r="F726" i="3"/>
  <c r="F727" i="3"/>
  <c r="F728" i="3"/>
  <c r="F729" i="3"/>
  <c r="F730" i="3"/>
  <c r="F731" i="3"/>
  <c r="F732" i="3"/>
  <c r="F733" i="3"/>
  <c r="F734" i="3"/>
  <c r="F735" i="3"/>
  <c r="F736" i="3"/>
  <c r="F737" i="3"/>
  <c r="F738" i="3"/>
  <c r="F739" i="3"/>
  <c r="F740" i="3"/>
  <c r="F741" i="3"/>
  <c r="F742" i="3"/>
  <c r="F743" i="3"/>
  <c r="F744" i="3"/>
  <c r="F745" i="3"/>
  <c r="F746" i="3"/>
  <c r="F747" i="3"/>
  <c r="F748" i="3"/>
  <c r="F749" i="3"/>
  <c r="F750" i="3"/>
  <c r="F751" i="3"/>
  <c r="F752" i="3"/>
  <c r="F753" i="3"/>
  <c r="F754" i="3"/>
  <c r="F755" i="3"/>
  <c r="F756" i="3"/>
  <c r="F757" i="3"/>
  <c r="F758" i="3"/>
  <c r="F759" i="3"/>
  <c r="F760" i="3"/>
  <c r="F761" i="3"/>
  <c r="F762" i="3"/>
  <c r="F763" i="3"/>
  <c r="F764" i="3"/>
  <c r="F765" i="3"/>
  <c r="F766" i="3"/>
  <c r="F767" i="3"/>
  <c r="F768" i="3"/>
  <c r="F769" i="3"/>
  <c r="F770" i="3"/>
  <c r="F771" i="3"/>
  <c r="F772" i="3"/>
  <c r="F773" i="3"/>
  <c r="F774" i="3"/>
  <c r="F775" i="3"/>
  <c r="F776" i="3"/>
  <c r="F777" i="3"/>
  <c r="F778" i="3"/>
  <c r="F779" i="3"/>
  <c r="F780" i="3"/>
  <c r="F781" i="3"/>
  <c r="F782" i="3"/>
  <c r="F783" i="3"/>
  <c r="F784" i="3"/>
  <c r="F785" i="3"/>
  <c r="F786" i="3"/>
  <c r="F787" i="3"/>
  <c r="F788" i="3"/>
  <c r="F789" i="3"/>
  <c r="F790" i="3"/>
  <c r="F791" i="3"/>
  <c r="F792" i="3"/>
  <c r="F793" i="3"/>
  <c r="F794" i="3"/>
  <c r="F795" i="3"/>
  <c r="F796" i="3"/>
  <c r="F797" i="3"/>
  <c r="F798" i="3"/>
  <c r="F799" i="3"/>
  <c r="F800" i="3"/>
  <c r="F801" i="3"/>
  <c r="F802" i="3"/>
  <c r="F803" i="3"/>
  <c r="F804" i="3"/>
  <c r="F805" i="3"/>
  <c r="F806" i="3"/>
  <c r="F807" i="3"/>
  <c r="F808" i="3"/>
  <c r="F809" i="3"/>
  <c r="F810" i="3"/>
  <c r="F811" i="3"/>
  <c r="F812" i="3"/>
  <c r="F813" i="3"/>
  <c r="F814" i="3"/>
  <c r="F815" i="3"/>
  <c r="F816" i="3"/>
  <c r="F817" i="3"/>
  <c r="F818" i="3"/>
  <c r="F819" i="3"/>
  <c r="F820" i="3"/>
  <c r="F821" i="3"/>
  <c r="F822" i="3"/>
  <c r="F823" i="3"/>
  <c r="F824" i="3"/>
  <c r="F825" i="3"/>
  <c r="F826" i="3"/>
  <c r="F827" i="3"/>
  <c r="F828" i="3"/>
  <c r="F829" i="3"/>
  <c r="F830" i="3"/>
  <c r="F831" i="3"/>
  <c r="F832" i="3"/>
  <c r="F833" i="3"/>
  <c r="F834" i="3"/>
  <c r="F835" i="3"/>
  <c r="F836" i="3"/>
  <c r="F837" i="3"/>
  <c r="F838" i="3"/>
  <c r="F839" i="3"/>
  <c r="F840" i="3"/>
  <c r="F841" i="3"/>
  <c r="F842" i="3"/>
  <c r="F843" i="3"/>
  <c r="F844" i="3"/>
  <c r="F845" i="3"/>
  <c r="F846" i="3"/>
  <c r="F847" i="3"/>
  <c r="F848" i="3"/>
  <c r="F849" i="3"/>
  <c r="F850" i="3"/>
  <c r="F851" i="3"/>
  <c r="F852" i="3"/>
  <c r="F853" i="3"/>
  <c r="F854" i="3"/>
  <c r="F855" i="3"/>
  <c r="F856" i="3"/>
  <c r="F857" i="3"/>
  <c r="F858" i="3"/>
  <c r="F859" i="3"/>
  <c r="F860" i="3"/>
  <c r="F861" i="3"/>
  <c r="F862" i="3"/>
  <c r="F863" i="3"/>
  <c r="F864" i="3"/>
  <c r="F865" i="3"/>
  <c r="F866" i="3"/>
  <c r="F867" i="3"/>
  <c r="F868" i="3"/>
  <c r="F869" i="3"/>
  <c r="F870" i="3"/>
  <c r="F871" i="3"/>
  <c r="F872" i="3"/>
  <c r="F873" i="3"/>
  <c r="F874" i="3"/>
  <c r="F875" i="3"/>
  <c r="F876" i="3"/>
  <c r="F877" i="3"/>
  <c r="F878" i="3"/>
  <c r="F879" i="3"/>
  <c r="F880" i="3"/>
  <c r="F881" i="3"/>
  <c r="F882" i="3"/>
  <c r="F883" i="3"/>
  <c r="F884" i="3"/>
  <c r="F885" i="3"/>
  <c r="F886" i="3"/>
  <c r="F887" i="3"/>
  <c r="F888" i="3"/>
  <c r="F889" i="3"/>
  <c r="F890" i="3"/>
  <c r="F891" i="3"/>
  <c r="F892" i="3"/>
  <c r="F893" i="3"/>
  <c r="F894" i="3"/>
  <c r="F895" i="3"/>
  <c r="F896" i="3"/>
  <c r="F897" i="3"/>
  <c r="F898" i="3"/>
  <c r="F899" i="3"/>
  <c r="F900" i="3"/>
  <c r="F901" i="3"/>
  <c r="F902" i="3"/>
  <c r="F903" i="3"/>
  <c r="F904" i="3"/>
  <c r="F905" i="3"/>
  <c r="F906" i="3"/>
  <c r="F907" i="3"/>
  <c r="F908" i="3"/>
  <c r="F909" i="3"/>
  <c r="F910" i="3"/>
  <c r="F911" i="3"/>
  <c r="F912" i="3"/>
  <c r="F913" i="3"/>
  <c r="F914" i="3"/>
  <c r="F915" i="3"/>
  <c r="F916" i="3"/>
  <c r="F917" i="3"/>
  <c r="F918" i="3"/>
  <c r="F919" i="3"/>
  <c r="F920" i="3"/>
  <c r="F921" i="3"/>
  <c r="F922" i="3"/>
  <c r="F923" i="3"/>
  <c r="F924" i="3"/>
  <c r="F925" i="3"/>
  <c r="F926" i="3"/>
  <c r="F927" i="3"/>
  <c r="F928" i="3"/>
  <c r="F929" i="3"/>
  <c r="F930" i="3"/>
  <c r="F931" i="3"/>
  <c r="F932" i="3"/>
  <c r="F933" i="3"/>
  <c r="F934" i="3"/>
  <c r="F935" i="3"/>
  <c r="F936" i="3"/>
  <c r="F937" i="3"/>
  <c r="F938" i="3"/>
  <c r="F939" i="3"/>
  <c r="F940" i="3"/>
  <c r="F941" i="3"/>
  <c r="F942" i="3"/>
  <c r="F943" i="3"/>
  <c r="F944" i="3"/>
  <c r="F945" i="3"/>
  <c r="F946" i="3"/>
  <c r="F947" i="3"/>
  <c r="F948" i="3"/>
  <c r="F949" i="3"/>
  <c r="F950" i="3"/>
  <c r="F951" i="3"/>
  <c r="F952" i="3"/>
  <c r="F953" i="3"/>
  <c r="F954" i="3"/>
  <c r="F955" i="3"/>
  <c r="F956" i="3"/>
  <c r="F957" i="3"/>
  <c r="F958" i="3"/>
  <c r="F959" i="3"/>
  <c r="F960" i="3"/>
  <c r="F961" i="3"/>
  <c r="F962" i="3"/>
  <c r="F963" i="3"/>
  <c r="F964" i="3"/>
  <c r="F965" i="3"/>
  <c r="F966" i="3"/>
  <c r="F967" i="3"/>
  <c r="F968" i="3"/>
  <c r="F969" i="3"/>
  <c r="F970" i="3"/>
  <c r="F971" i="3"/>
  <c r="F972" i="3"/>
  <c r="F973" i="3"/>
  <c r="F974" i="3"/>
  <c r="F975" i="3"/>
  <c r="F976" i="3"/>
  <c r="F977" i="3"/>
  <c r="F978" i="3"/>
  <c r="F979" i="3"/>
  <c r="F980" i="3"/>
  <c r="F981" i="3"/>
  <c r="F982" i="3"/>
  <c r="F983" i="3"/>
  <c r="F984" i="3"/>
  <c r="F985" i="3"/>
  <c r="F986" i="3"/>
  <c r="F987" i="3"/>
  <c r="F988" i="3"/>
  <c r="F989" i="3"/>
  <c r="F990" i="3"/>
  <c r="F991" i="3"/>
  <c r="F992" i="3"/>
  <c r="F993" i="3"/>
  <c r="F994" i="3"/>
  <c r="F995" i="3"/>
  <c r="F996" i="3"/>
  <c r="F997" i="3"/>
  <c r="F998" i="3"/>
  <c r="F999" i="3"/>
  <c r="F1000" i="3"/>
  <c r="F1001" i="3"/>
  <c r="F1002" i="3"/>
  <c r="F1003" i="3"/>
  <c r="F100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341" i="3"/>
  <c r="E342" i="3"/>
  <c r="E343" i="3"/>
  <c r="E344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63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97" i="3"/>
  <c r="E398" i="3"/>
  <c r="E399" i="3"/>
  <c r="E400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47" i="3"/>
  <c r="E448" i="3"/>
  <c r="E449" i="3"/>
  <c r="E450" i="3"/>
  <c r="E451" i="3"/>
  <c r="E452" i="3"/>
  <c r="E453" i="3"/>
  <c r="E454" i="3"/>
  <c r="E455" i="3"/>
  <c r="E456" i="3"/>
  <c r="E457" i="3"/>
  <c r="E458" i="3"/>
  <c r="E459" i="3"/>
  <c r="E460" i="3"/>
  <c r="E461" i="3"/>
  <c r="E462" i="3"/>
  <c r="E463" i="3"/>
  <c r="E464" i="3"/>
  <c r="E465" i="3"/>
  <c r="E466" i="3"/>
  <c r="E467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90" i="3"/>
  <c r="E491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533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79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9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626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68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99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744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85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813" i="3"/>
  <c r="E814" i="3"/>
  <c r="E815" i="3"/>
  <c r="E816" i="3"/>
  <c r="E817" i="3"/>
  <c r="E818" i="3"/>
  <c r="E819" i="3"/>
  <c r="E820" i="3"/>
  <c r="E821" i="3"/>
  <c r="E822" i="3"/>
  <c r="E82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73" i="3"/>
  <c r="E874" i="3"/>
  <c r="E875" i="3"/>
  <c r="E876" i="3"/>
  <c r="E877" i="3"/>
  <c r="E878" i="3"/>
  <c r="E879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905" i="3"/>
  <c r="E906" i="3"/>
  <c r="E907" i="3"/>
  <c r="E908" i="3"/>
  <c r="E909" i="3"/>
  <c r="E910" i="3"/>
  <c r="E911" i="3"/>
  <c r="E912" i="3"/>
  <c r="E913" i="3"/>
  <c r="E914" i="3"/>
  <c r="E915" i="3"/>
  <c r="E916" i="3"/>
  <c r="E917" i="3"/>
  <c r="E918" i="3"/>
  <c r="E919" i="3"/>
  <c r="E920" i="3"/>
  <c r="E921" i="3"/>
  <c r="E922" i="3"/>
  <c r="E923" i="3"/>
  <c r="E924" i="3"/>
  <c r="E925" i="3"/>
  <c r="E926" i="3"/>
  <c r="E927" i="3"/>
  <c r="E928" i="3"/>
  <c r="E929" i="3"/>
  <c r="E930" i="3"/>
  <c r="E931" i="3"/>
  <c r="E932" i="3"/>
  <c r="E933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67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1000" i="3"/>
  <c r="E1001" i="3"/>
  <c r="E1002" i="3"/>
  <c r="E1003" i="3"/>
  <c r="E1004" i="3"/>
  <c r="C5" i="3"/>
  <c r="C6" i="3"/>
  <c r="C7" i="3"/>
  <c r="C8" i="3"/>
  <c r="C9" i="3"/>
  <c r="C10" i="3"/>
  <c r="C11" i="3"/>
  <c r="C12" i="3"/>
  <c r="C13" i="3"/>
  <c r="C14" i="3"/>
  <c r="C15" i="3"/>
  <c r="C16" i="3"/>
  <c r="C17" i="3"/>
  <c r="C18" i="3"/>
  <c r="C19" i="3"/>
  <c r="C20" i="3"/>
  <c r="C21" i="3"/>
  <c r="C22" i="3"/>
  <c r="C23" i="3"/>
  <c r="C24" i="3"/>
  <c r="C25" i="3"/>
  <c r="C26" i="3"/>
  <c r="C27" i="3"/>
  <c r="C28" i="3"/>
  <c r="C29" i="3"/>
  <c r="C30" i="3"/>
  <c r="C31" i="3"/>
  <c r="C32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46" i="3"/>
  <c r="C47" i="3"/>
  <c r="C48" i="3"/>
  <c r="C49" i="3"/>
  <c r="C50" i="3"/>
  <c r="C51" i="3"/>
  <c r="C52" i="3"/>
  <c r="C53" i="3"/>
  <c r="C54" i="3"/>
  <c r="C55" i="3"/>
  <c r="C56" i="3"/>
  <c r="C57" i="3"/>
  <c r="C58" i="3"/>
  <c r="C59" i="3"/>
  <c r="C60" i="3"/>
  <c r="C61" i="3"/>
  <c r="C62" i="3"/>
  <c r="C63" i="3"/>
  <c r="C64" i="3"/>
  <c r="C65" i="3"/>
  <c r="C66" i="3"/>
  <c r="C67" i="3"/>
  <c r="C68" i="3"/>
  <c r="C69" i="3"/>
  <c r="C70" i="3"/>
  <c r="C71" i="3"/>
  <c r="C72" i="3"/>
  <c r="C73" i="3"/>
  <c r="C74" i="3"/>
  <c r="C75" i="3"/>
  <c r="C76" i="3"/>
  <c r="C77" i="3"/>
  <c r="C78" i="3"/>
  <c r="C79" i="3"/>
  <c r="C80" i="3"/>
  <c r="C81" i="3"/>
  <c r="C82" i="3"/>
  <c r="C83" i="3"/>
  <c r="C84" i="3"/>
  <c r="C85" i="3"/>
  <c r="C86" i="3"/>
  <c r="C87" i="3"/>
  <c r="C88" i="3"/>
  <c r="C89" i="3"/>
  <c r="C90" i="3"/>
  <c r="C91" i="3"/>
  <c r="C92" i="3"/>
  <c r="C93" i="3"/>
  <c r="C94" i="3"/>
  <c r="C95" i="3"/>
  <c r="C96" i="3"/>
  <c r="C97" i="3"/>
  <c r="C98" i="3"/>
  <c r="C99" i="3"/>
  <c r="C100" i="3"/>
  <c r="C101" i="3"/>
  <c r="C102" i="3"/>
  <c r="C103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6" i="3"/>
  <c r="C117" i="3"/>
  <c r="C118" i="3"/>
  <c r="C119" i="3"/>
  <c r="C120" i="3"/>
  <c r="C121" i="3"/>
  <c r="C122" i="3"/>
  <c r="C123" i="3"/>
  <c r="C124" i="3"/>
  <c r="C125" i="3"/>
  <c r="C126" i="3"/>
  <c r="C127" i="3"/>
  <c r="C128" i="3"/>
  <c r="C129" i="3"/>
  <c r="C130" i="3"/>
  <c r="C131" i="3"/>
  <c r="C132" i="3"/>
  <c r="C133" i="3"/>
  <c r="C134" i="3"/>
  <c r="C135" i="3"/>
  <c r="C136" i="3"/>
  <c r="C137" i="3"/>
  <c r="C138" i="3"/>
  <c r="C139" i="3"/>
  <c r="C140" i="3"/>
  <c r="C141" i="3"/>
  <c r="C142" i="3"/>
  <c r="C143" i="3"/>
  <c r="C144" i="3"/>
  <c r="C145" i="3"/>
  <c r="C146" i="3"/>
  <c r="C147" i="3"/>
  <c r="C148" i="3"/>
  <c r="C149" i="3"/>
  <c r="C150" i="3"/>
  <c r="C151" i="3"/>
  <c r="C152" i="3"/>
  <c r="C153" i="3"/>
  <c r="C154" i="3"/>
  <c r="C155" i="3"/>
  <c r="C156" i="3"/>
  <c r="C157" i="3"/>
  <c r="C158" i="3"/>
  <c r="C159" i="3"/>
  <c r="C160" i="3"/>
  <c r="C161" i="3"/>
  <c r="C162" i="3"/>
  <c r="C163" i="3"/>
  <c r="C164" i="3"/>
  <c r="C165" i="3"/>
  <c r="C166" i="3"/>
  <c r="C167" i="3"/>
  <c r="C168" i="3"/>
  <c r="C169" i="3"/>
  <c r="C170" i="3"/>
  <c r="C171" i="3"/>
  <c r="C172" i="3"/>
  <c r="C173" i="3"/>
  <c r="C174" i="3"/>
  <c r="C175" i="3"/>
  <c r="C176" i="3"/>
  <c r="C177" i="3"/>
  <c r="C178" i="3"/>
  <c r="C179" i="3"/>
  <c r="C180" i="3"/>
  <c r="C181" i="3"/>
  <c r="C182" i="3"/>
  <c r="C183" i="3"/>
  <c r="C184" i="3"/>
  <c r="C185" i="3"/>
  <c r="C186" i="3"/>
  <c r="C187" i="3"/>
  <c r="C188" i="3"/>
  <c r="C189" i="3"/>
  <c r="C190" i="3"/>
  <c r="C191" i="3"/>
  <c r="C192" i="3"/>
  <c r="C193" i="3"/>
  <c r="C194" i="3"/>
  <c r="C195" i="3"/>
  <c r="C196" i="3"/>
  <c r="C197" i="3"/>
  <c r="C198" i="3"/>
  <c r="C199" i="3"/>
  <c r="C200" i="3"/>
  <c r="C201" i="3"/>
  <c r="C202" i="3"/>
  <c r="C203" i="3"/>
  <c r="C204" i="3"/>
  <c r="C205" i="3"/>
  <c r="C206" i="3"/>
  <c r="C207" i="3"/>
  <c r="C208" i="3"/>
  <c r="C209" i="3"/>
  <c r="C210" i="3"/>
  <c r="C211" i="3"/>
  <c r="C212" i="3"/>
  <c r="C213" i="3"/>
  <c r="C214" i="3"/>
  <c r="C215" i="3"/>
  <c r="C216" i="3"/>
  <c r="C217" i="3"/>
  <c r="C218" i="3"/>
  <c r="C219" i="3"/>
  <c r="C220" i="3"/>
  <c r="C221" i="3"/>
  <c r="C222" i="3"/>
  <c r="C223" i="3"/>
  <c r="C224" i="3"/>
  <c r="C225" i="3"/>
  <c r="C226" i="3"/>
  <c r="C227" i="3"/>
  <c r="C228" i="3"/>
  <c r="C229" i="3"/>
  <c r="C230" i="3"/>
  <c r="C231" i="3"/>
  <c r="C232" i="3"/>
  <c r="C233" i="3"/>
  <c r="C234" i="3"/>
  <c r="C235" i="3"/>
  <c r="C236" i="3"/>
  <c r="C237" i="3"/>
  <c r="C238" i="3"/>
  <c r="C239" i="3"/>
  <c r="C240" i="3"/>
  <c r="C241" i="3"/>
  <c r="C242" i="3"/>
  <c r="C243" i="3"/>
  <c r="C244" i="3"/>
  <c r="C245" i="3"/>
  <c r="C246" i="3"/>
  <c r="C247" i="3"/>
  <c r="C248" i="3"/>
  <c r="C249" i="3"/>
  <c r="C250" i="3"/>
  <c r="C251" i="3"/>
  <c r="C252" i="3"/>
  <c r="C253" i="3"/>
  <c r="C254" i="3"/>
  <c r="C255" i="3"/>
  <c r="C256" i="3"/>
  <c r="C257" i="3"/>
  <c r="C258" i="3"/>
  <c r="C259" i="3"/>
  <c r="C260" i="3"/>
  <c r="C261" i="3"/>
  <c r="C262" i="3"/>
  <c r="C263" i="3"/>
  <c r="C264" i="3"/>
  <c r="C265" i="3"/>
  <c r="C266" i="3"/>
  <c r="C267" i="3"/>
  <c r="C268" i="3"/>
  <c r="C269" i="3"/>
  <c r="C270" i="3"/>
  <c r="C271" i="3"/>
  <c r="C272" i="3"/>
  <c r="C273" i="3"/>
  <c r="C274" i="3"/>
  <c r="C275" i="3"/>
  <c r="C276" i="3"/>
  <c r="C277" i="3"/>
  <c r="C278" i="3"/>
  <c r="C279" i="3"/>
  <c r="C280" i="3"/>
  <c r="C281" i="3"/>
  <c r="C282" i="3"/>
  <c r="C283" i="3"/>
  <c r="C284" i="3"/>
  <c r="C285" i="3"/>
  <c r="C286" i="3"/>
  <c r="C287" i="3"/>
  <c r="C288" i="3"/>
  <c r="C289" i="3"/>
  <c r="C290" i="3"/>
  <c r="C291" i="3"/>
  <c r="C292" i="3"/>
  <c r="C293" i="3"/>
  <c r="C294" i="3"/>
  <c r="C295" i="3"/>
  <c r="C296" i="3"/>
  <c r="C297" i="3"/>
  <c r="C298" i="3"/>
  <c r="C299" i="3"/>
  <c r="C300" i="3"/>
  <c r="C301" i="3"/>
  <c r="C302" i="3"/>
  <c r="C303" i="3"/>
  <c r="C304" i="3"/>
  <c r="C305" i="3"/>
  <c r="C306" i="3"/>
  <c r="C307" i="3"/>
  <c r="C308" i="3"/>
  <c r="C309" i="3"/>
  <c r="C310" i="3"/>
  <c r="C311" i="3"/>
  <c r="C312" i="3"/>
  <c r="C313" i="3"/>
  <c r="C314" i="3"/>
  <c r="C315" i="3"/>
  <c r="C316" i="3"/>
  <c r="C317" i="3"/>
  <c r="C318" i="3"/>
  <c r="C319" i="3"/>
  <c r="C320" i="3"/>
  <c r="C321" i="3"/>
  <c r="C322" i="3"/>
  <c r="C323" i="3"/>
  <c r="C324" i="3"/>
  <c r="C325" i="3"/>
  <c r="C326" i="3"/>
  <c r="C327" i="3"/>
  <c r="C328" i="3"/>
  <c r="C329" i="3"/>
  <c r="C330" i="3"/>
  <c r="C331" i="3"/>
  <c r="C332" i="3"/>
  <c r="C333" i="3"/>
  <c r="C334" i="3"/>
  <c r="C335" i="3"/>
  <c r="C336" i="3"/>
  <c r="C337" i="3"/>
  <c r="C338" i="3"/>
  <c r="C339" i="3"/>
  <c r="C340" i="3"/>
  <c r="C341" i="3"/>
  <c r="C342" i="3"/>
  <c r="C343" i="3"/>
  <c r="C344" i="3"/>
  <c r="C345" i="3"/>
  <c r="C346" i="3"/>
  <c r="C347" i="3"/>
  <c r="C348" i="3"/>
  <c r="C349" i="3"/>
  <c r="C350" i="3"/>
  <c r="C351" i="3"/>
  <c r="C352" i="3"/>
  <c r="C353" i="3"/>
  <c r="C354" i="3"/>
  <c r="C355" i="3"/>
  <c r="C356" i="3"/>
  <c r="C357" i="3"/>
  <c r="C358" i="3"/>
  <c r="C359" i="3"/>
  <c r="C360" i="3"/>
  <c r="C361" i="3"/>
  <c r="C362" i="3"/>
  <c r="C363" i="3"/>
  <c r="C364" i="3"/>
  <c r="C365" i="3"/>
  <c r="C366" i="3"/>
  <c r="C367" i="3"/>
  <c r="C368" i="3"/>
  <c r="C369" i="3"/>
  <c r="C370" i="3"/>
  <c r="C371" i="3"/>
  <c r="C372" i="3"/>
  <c r="C373" i="3"/>
  <c r="C374" i="3"/>
  <c r="C375" i="3"/>
  <c r="C376" i="3"/>
  <c r="C377" i="3"/>
  <c r="C378" i="3"/>
  <c r="C379" i="3"/>
  <c r="C380" i="3"/>
  <c r="C381" i="3"/>
  <c r="C382" i="3"/>
  <c r="C383" i="3"/>
  <c r="C384" i="3"/>
  <c r="C385" i="3"/>
  <c r="C386" i="3"/>
  <c r="C387" i="3"/>
  <c r="C388" i="3"/>
  <c r="C389" i="3"/>
  <c r="C390" i="3"/>
  <c r="C391" i="3"/>
  <c r="C392" i="3"/>
  <c r="C393" i="3"/>
  <c r="C394" i="3"/>
  <c r="C395" i="3"/>
  <c r="C396" i="3"/>
  <c r="C397" i="3"/>
  <c r="C398" i="3"/>
  <c r="C399" i="3"/>
  <c r="C400" i="3"/>
  <c r="C401" i="3"/>
  <c r="C402" i="3"/>
  <c r="C403" i="3"/>
  <c r="C404" i="3"/>
  <c r="C405" i="3"/>
  <c r="C406" i="3"/>
  <c r="C407" i="3"/>
  <c r="C408" i="3"/>
  <c r="C409" i="3"/>
  <c r="C410" i="3"/>
  <c r="C411" i="3"/>
  <c r="C412" i="3"/>
  <c r="C413" i="3"/>
  <c r="C414" i="3"/>
  <c r="C415" i="3"/>
  <c r="C416" i="3"/>
  <c r="C417" i="3"/>
  <c r="C418" i="3"/>
  <c r="C419" i="3"/>
  <c r="C420" i="3"/>
  <c r="C421" i="3"/>
  <c r="C422" i="3"/>
  <c r="C423" i="3"/>
  <c r="C424" i="3"/>
  <c r="C425" i="3"/>
  <c r="C426" i="3"/>
  <c r="C427" i="3"/>
  <c r="C428" i="3"/>
  <c r="C429" i="3"/>
  <c r="C430" i="3"/>
  <c r="C431" i="3"/>
  <c r="C432" i="3"/>
  <c r="C433" i="3"/>
  <c r="C434" i="3"/>
  <c r="C435" i="3"/>
  <c r="C436" i="3"/>
  <c r="C437" i="3"/>
  <c r="C438" i="3"/>
  <c r="C439" i="3"/>
  <c r="C440" i="3"/>
  <c r="C441" i="3"/>
  <c r="C442" i="3"/>
  <c r="C443" i="3"/>
  <c r="C444" i="3"/>
  <c r="C445" i="3"/>
  <c r="C446" i="3"/>
  <c r="C447" i="3"/>
  <c r="C448" i="3"/>
  <c r="C449" i="3"/>
  <c r="C450" i="3"/>
  <c r="C451" i="3"/>
  <c r="C452" i="3"/>
  <c r="C453" i="3"/>
  <c r="C454" i="3"/>
  <c r="C455" i="3"/>
  <c r="C456" i="3"/>
  <c r="C457" i="3"/>
  <c r="C458" i="3"/>
  <c r="C459" i="3"/>
  <c r="C460" i="3"/>
  <c r="C461" i="3"/>
  <c r="C462" i="3"/>
  <c r="C463" i="3"/>
  <c r="C464" i="3"/>
  <c r="C465" i="3"/>
  <c r="C466" i="3"/>
  <c r="C467" i="3"/>
  <c r="C468" i="3"/>
  <c r="C469" i="3"/>
  <c r="C470" i="3"/>
  <c r="C471" i="3"/>
  <c r="C472" i="3"/>
  <c r="C473" i="3"/>
  <c r="C474" i="3"/>
  <c r="C475" i="3"/>
  <c r="C476" i="3"/>
  <c r="C477" i="3"/>
  <c r="C478" i="3"/>
  <c r="C479" i="3"/>
  <c r="C480" i="3"/>
  <c r="C481" i="3"/>
  <c r="C482" i="3"/>
  <c r="C483" i="3"/>
  <c r="C484" i="3"/>
  <c r="C485" i="3"/>
  <c r="C486" i="3"/>
  <c r="C487" i="3"/>
  <c r="C488" i="3"/>
  <c r="C489" i="3"/>
  <c r="C490" i="3"/>
  <c r="C491" i="3"/>
  <c r="C492" i="3"/>
  <c r="C493" i="3"/>
  <c r="C494" i="3"/>
  <c r="C495" i="3"/>
  <c r="C496" i="3"/>
  <c r="C497" i="3"/>
  <c r="C498" i="3"/>
  <c r="C499" i="3"/>
  <c r="C500" i="3"/>
  <c r="C501" i="3"/>
  <c r="C502" i="3"/>
  <c r="C503" i="3"/>
  <c r="C504" i="3"/>
  <c r="C505" i="3"/>
  <c r="C506" i="3"/>
  <c r="C507" i="3"/>
  <c r="C508" i="3"/>
  <c r="C509" i="3"/>
  <c r="C510" i="3"/>
  <c r="C511" i="3"/>
  <c r="C512" i="3"/>
  <c r="C513" i="3"/>
  <c r="C514" i="3"/>
  <c r="C515" i="3"/>
  <c r="C516" i="3"/>
  <c r="C517" i="3"/>
  <c r="C518" i="3"/>
  <c r="C519" i="3"/>
  <c r="C520" i="3"/>
  <c r="C521" i="3"/>
  <c r="C522" i="3"/>
  <c r="C523" i="3"/>
  <c r="C524" i="3"/>
  <c r="C525" i="3"/>
  <c r="C526" i="3"/>
  <c r="C527" i="3"/>
  <c r="C528" i="3"/>
  <c r="C529" i="3"/>
  <c r="C530" i="3"/>
  <c r="C531" i="3"/>
  <c r="C532" i="3"/>
  <c r="C533" i="3"/>
  <c r="C534" i="3"/>
  <c r="C535" i="3"/>
  <c r="C536" i="3"/>
  <c r="C537" i="3"/>
  <c r="C538" i="3"/>
  <c r="C539" i="3"/>
  <c r="C540" i="3"/>
  <c r="C541" i="3"/>
  <c r="C542" i="3"/>
  <c r="C543" i="3"/>
  <c r="C544" i="3"/>
  <c r="C545" i="3"/>
  <c r="C546" i="3"/>
  <c r="C547" i="3"/>
  <c r="C548" i="3"/>
  <c r="C549" i="3"/>
  <c r="C550" i="3"/>
  <c r="C551" i="3"/>
  <c r="C552" i="3"/>
  <c r="C553" i="3"/>
  <c r="C554" i="3"/>
  <c r="C555" i="3"/>
  <c r="C556" i="3"/>
  <c r="C557" i="3"/>
  <c r="C558" i="3"/>
  <c r="C559" i="3"/>
  <c r="C560" i="3"/>
  <c r="C561" i="3"/>
  <c r="C562" i="3"/>
  <c r="C563" i="3"/>
  <c r="C564" i="3"/>
  <c r="C565" i="3"/>
  <c r="C566" i="3"/>
  <c r="C567" i="3"/>
  <c r="C568" i="3"/>
  <c r="C569" i="3"/>
  <c r="C570" i="3"/>
  <c r="C571" i="3"/>
  <c r="C572" i="3"/>
  <c r="C573" i="3"/>
  <c r="C574" i="3"/>
  <c r="C575" i="3"/>
  <c r="C576" i="3"/>
  <c r="C577" i="3"/>
  <c r="C578" i="3"/>
  <c r="C579" i="3"/>
  <c r="C580" i="3"/>
  <c r="C581" i="3"/>
  <c r="C582" i="3"/>
  <c r="C583" i="3"/>
  <c r="C584" i="3"/>
  <c r="C585" i="3"/>
  <c r="C586" i="3"/>
  <c r="C587" i="3"/>
  <c r="C588" i="3"/>
  <c r="C589" i="3"/>
  <c r="C590" i="3"/>
  <c r="C591" i="3"/>
  <c r="C592" i="3"/>
  <c r="C593" i="3"/>
  <c r="C594" i="3"/>
  <c r="C595" i="3"/>
  <c r="C596" i="3"/>
  <c r="C597" i="3"/>
  <c r="C598" i="3"/>
  <c r="C599" i="3"/>
  <c r="C600" i="3"/>
  <c r="C601" i="3"/>
  <c r="C602" i="3"/>
  <c r="C603" i="3"/>
  <c r="C604" i="3"/>
  <c r="C605" i="3"/>
  <c r="C606" i="3"/>
  <c r="C607" i="3"/>
  <c r="C608" i="3"/>
  <c r="C609" i="3"/>
  <c r="C610" i="3"/>
  <c r="C611" i="3"/>
  <c r="C612" i="3"/>
  <c r="C613" i="3"/>
  <c r="C614" i="3"/>
  <c r="C615" i="3"/>
  <c r="C616" i="3"/>
  <c r="C617" i="3"/>
  <c r="C618" i="3"/>
  <c r="C619" i="3"/>
  <c r="C620" i="3"/>
  <c r="C621" i="3"/>
  <c r="C622" i="3"/>
  <c r="C623" i="3"/>
  <c r="C624" i="3"/>
  <c r="C625" i="3"/>
  <c r="C626" i="3"/>
  <c r="C627" i="3"/>
  <c r="C628" i="3"/>
  <c r="C629" i="3"/>
  <c r="C630" i="3"/>
  <c r="C631" i="3"/>
  <c r="C632" i="3"/>
  <c r="C633" i="3"/>
  <c r="C634" i="3"/>
  <c r="C635" i="3"/>
  <c r="C636" i="3"/>
  <c r="C637" i="3"/>
  <c r="C638" i="3"/>
  <c r="C639" i="3"/>
  <c r="C640" i="3"/>
  <c r="C641" i="3"/>
  <c r="C642" i="3"/>
  <c r="C643" i="3"/>
  <c r="C644" i="3"/>
  <c r="C645" i="3"/>
  <c r="C646" i="3"/>
  <c r="C647" i="3"/>
  <c r="C648" i="3"/>
  <c r="C649" i="3"/>
  <c r="C650" i="3"/>
  <c r="C651" i="3"/>
  <c r="C652" i="3"/>
  <c r="C653" i="3"/>
  <c r="C654" i="3"/>
  <c r="C655" i="3"/>
  <c r="C656" i="3"/>
  <c r="C657" i="3"/>
  <c r="C658" i="3"/>
  <c r="C659" i="3"/>
  <c r="C660" i="3"/>
  <c r="C661" i="3"/>
  <c r="C662" i="3"/>
  <c r="C663" i="3"/>
  <c r="C664" i="3"/>
  <c r="C665" i="3"/>
  <c r="C666" i="3"/>
  <c r="C667" i="3"/>
  <c r="C668" i="3"/>
  <c r="C669" i="3"/>
  <c r="C670" i="3"/>
  <c r="C671" i="3"/>
  <c r="C672" i="3"/>
  <c r="C673" i="3"/>
  <c r="C674" i="3"/>
  <c r="C675" i="3"/>
  <c r="C676" i="3"/>
  <c r="C677" i="3"/>
  <c r="C678" i="3"/>
  <c r="C679" i="3"/>
  <c r="C680" i="3"/>
  <c r="C681" i="3"/>
  <c r="C682" i="3"/>
  <c r="C683" i="3"/>
  <c r="C684" i="3"/>
  <c r="C685" i="3"/>
  <c r="C686" i="3"/>
  <c r="C687" i="3"/>
  <c r="C688" i="3"/>
  <c r="C689" i="3"/>
  <c r="C690" i="3"/>
  <c r="C691" i="3"/>
  <c r="C692" i="3"/>
  <c r="C693" i="3"/>
  <c r="C694" i="3"/>
  <c r="C695" i="3"/>
  <c r="C696" i="3"/>
  <c r="C697" i="3"/>
  <c r="C698" i="3"/>
  <c r="C699" i="3"/>
  <c r="C700" i="3"/>
  <c r="C701" i="3"/>
  <c r="C702" i="3"/>
  <c r="C703" i="3"/>
  <c r="C704" i="3"/>
  <c r="C705" i="3"/>
  <c r="C706" i="3"/>
  <c r="C707" i="3"/>
  <c r="C708" i="3"/>
  <c r="C709" i="3"/>
  <c r="C710" i="3"/>
  <c r="C711" i="3"/>
  <c r="C712" i="3"/>
  <c r="C713" i="3"/>
  <c r="C714" i="3"/>
  <c r="C715" i="3"/>
  <c r="C716" i="3"/>
  <c r="C717" i="3"/>
  <c r="C718" i="3"/>
  <c r="C719" i="3"/>
  <c r="C720" i="3"/>
  <c r="C721" i="3"/>
  <c r="C722" i="3"/>
  <c r="C723" i="3"/>
  <c r="C724" i="3"/>
  <c r="C725" i="3"/>
  <c r="C726" i="3"/>
  <c r="C727" i="3"/>
  <c r="C728" i="3"/>
  <c r="C729" i="3"/>
  <c r="C730" i="3"/>
  <c r="C731" i="3"/>
  <c r="C732" i="3"/>
  <c r="C733" i="3"/>
  <c r="C734" i="3"/>
  <c r="C735" i="3"/>
  <c r="C736" i="3"/>
  <c r="C737" i="3"/>
  <c r="C738" i="3"/>
  <c r="C739" i="3"/>
  <c r="C740" i="3"/>
  <c r="C741" i="3"/>
  <c r="C742" i="3"/>
  <c r="C743" i="3"/>
  <c r="C744" i="3"/>
  <c r="C745" i="3"/>
  <c r="C746" i="3"/>
  <c r="C747" i="3"/>
  <c r="C748" i="3"/>
  <c r="C749" i="3"/>
  <c r="C750" i="3"/>
  <c r="C751" i="3"/>
  <c r="C752" i="3"/>
  <c r="C753" i="3"/>
  <c r="C754" i="3"/>
  <c r="C755" i="3"/>
  <c r="C756" i="3"/>
  <c r="C757" i="3"/>
  <c r="C758" i="3"/>
  <c r="C759" i="3"/>
  <c r="C760" i="3"/>
  <c r="C761" i="3"/>
  <c r="C762" i="3"/>
  <c r="C763" i="3"/>
  <c r="C764" i="3"/>
  <c r="C765" i="3"/>
  <c r="C766" i="3"/>
  <c r="C767" i="3"/>
  <c r="C768" i="3"/>
  <c r="C769" i="3"/>
  <c r="C770" i="3"/>
  <c r="C771" i="3"/>
  <c r="C772" i="3"/>
  <c r="C773" i="3"/>
  <c r="C774" i="3"/>
  <c r="C775" i="3"/>
  <c r="C776" i="3"/>
  <c r="C777" i="3"/>
  <c r="C778" i="3"/>
  <c r="C779" i="3"/>
  <c r="C780" i="3"/>
  <c r="C781" i="3"/>
  <c r="C782" i="3"/>
  <c r="C783" i="3"/>
  <c r="C784" i="3"/>
  <c r="C785" i="3"/>
  <c r="C786" i="3"/>
  <c r="C787" i="3"/>
  <c r="C788" i="3"/>
  <c r="C789" i="3"/>
  <c r="C790" i="3"/>
  <c r="C791" i="3"/>
  <c r="C792" i="3"/>
  <c r="C793" i="3"/>
  <c r="C794" i="3"/>
  <c r="C795" i="3"/>
  <c r="C796" i="3"/>
  <c r="C797" i="3"/>
  <c r="C798" i="3"/>
  <c r="C799" i="3"/>
  <c r="C800" i="3"/>
  <c r="C801" i="3"/>
  <c r="C802" i="3"/>
  <c r="C803" i="3"/>
  <c r="C804" i="3"/>
  <c r="C805" i="3"/>
  <c r="C806" i="3"/>
  <c r="C807" i="3"/>
  <c r="C808" i="3"/>
  <c r="C809" i="3"/>
  <c r="C810" i="3"/>
  <c r="C811" i="3"/>
  <c r="C812" i="3"/>
  <c r="C813" i="3"/>
  <c r="C814" i="3"/>
  <c r="C815" i="3"/>
  <c r="C816" i="3"/>
  <c r="C817" i="3"/>
  <c r="C818" i="3"/>
  <c r="C819" i="3"/>
  <c r="C820" i="3"/>
  <c r="C821" i="3"/>
  <c r="C822" i="3"/>
  <c r="C823" i="3"/>
  <c r="C824" i="3"/>
  <c r="C825" i="3"/>
  <c r="C826" i="3"/>
  <c r="C827" i="3"/>
  <c r="C828" i="3"/>
  <c r="C829" i="3"/>
  <c r="C830" i="3"/>
  <c r="C831" i="3"/>
  <c r="C832" i="3"/>
  <c r="C833" i="3"/>
  <c r="C834" i="3"/>
  <c r="C835" i="3"/>
  <c r="C836" i="3"/>
  <c r="C837" i="3"/>
  <c r="C838" i="3"/>
  <c r="C839" i="3"/>
  <c r="C840" i="3"/>
  <c r="C841" i="3"/>
  <c r="C842" i="3"/>
  <c r="C843" i="3"/>
  <c r="C844" i="3"/>
  <c r="C845" i="3"/>
  <c r="C846" i="3"/>
  <c r="C847" i="3"/>
  <c r="C848" i="3"/>
  <c r="C849" i="3"/>
  <c r="C850" i="3"/>
  <c r="C851" i="3"/>
  <c r="C852" i="3"/>
  <c r="C853" i="3"/>
  <c r="C854" i="3"/>
  <c r="C855" i="3"/>
  <c r="C856" i="3"/>
  <c r="C857" i="3"/>
  <c r="C858" i="3"/>
  <c r="C859" i="3"/>
  <c r="C860" i="3"/>
  <c r="C861" i="3"/>
  <c r="C862" i="3"/>
  <c r="C863" i="3"/>
  <c r="C864" i="3"/>
  <c r="C865" i="3"/>
  <c r="C866" i="3"/>
  <c r="C867" i="3"/>
  <c r="C868" i="3"/>
  <c r="C869" i="3"/>
  <c r="C870" i="3"/>
  <c r="C871" i="3"/>
  <c r="C872" i="3"/>
  <c r="C873" i="3"/>
  <c r="C874" i="3"/>
  <c r="C875" i="3"/>
  <c r="C876" i="3"/>
  <c r="C877" i="3"/>
  <c r="C878" i="3"/>
  <c r="C879" i="3"/>
  <c r="C880" i="3"/>
  <c r="C881" i="3"/>
  <c r="C882" i="3"/>
  <c r="C883" i="3"/>
  <c r="C884" i="3"/>
  <c r="C885" i="3"/>
  <c r="C886" i="3"/>
  <c r="C887" i="3"/>
  <c r="C888" i="3"/>
  <c r="C889" i="3"/>
  <c r="C890" i="3"/>
  <c r="C891" i="3"/>
  <c r="C892" i="3"/>
  <c r="C893" i="3"/>
  <c r="C894" i="3"/>
  <c r="C895" i="3"/>
  <c r="C896" i="3"/>
  <c r="C897" i="3"/>
  <c r="C898" i="3"/>
  <c r="C899" i="3"/>
  <c r="C900" i="3"/>
  <c r="C901" i="3"/>
  <c r="C902" i="3"/>
  <c r="C903" i="3"/>
  <c r="C904" i="3"/>
  <c r="C905" i="3"/>
  <c r="C906" i="3"/>
  <c r="C907" i="3"/>
  <c r="C908" i="3"/>
  <c r="C909" i="3"/>
  <c r="C910" i="3"/>
  <c r="C911" i="3"/>
  <c r="C912" i="3"/>
  <c r="C913" i="3"/>
  <c r="C914" i="3"/>
  <c r="C915" i="3"/>
  <c r="C916" i="3"/>
  <c r="C917" i="3"/>
  <c r="C918" i="3"/>
  <c r="C919" i="3"/>
  <c r="C920" i="3"/>
  <c r="C921" i="3"/>
  <c r="C922" i="3"/>
  <c r="C923" i="3"/>
  <c r="C924" i="3"/>
  <c r="C925" i="3"/>
  <c r="C926" i="3"/>
  <c r="C927" i="3"/>
  <c r="C928" i="3"/>
  <c r="C929" i="3"/>
  <c r="C930" i="3"/>
  <c r="C931" i="3"/>
  <c r="C932" i="3"/>
  <c r="C933" i="3"/>
  <c r="C934" i="3"/>
  <c r="C935" i="3"/>
  <c r="C936" i="3"/>
  <c r="C937" i="3"/>
  <c r="C938" i="3"/>
  <c r="C939" i="3"/>
  <c r="C940" i="3"/>
  <c r="C941" i="3"/>
  <c r="C942" i="3"/>
  <c r="C943" i="3"/>
  <c r="C944" i="3"/>
  <c r="C945" i="3"/>
  <c r="C946" i="3"/>
  <c r="C947" i="3"/>
  <c r="C948" i="3"/>
  <c r="C949" i="3"/>
  <c r="C950" i="3"/>
  <c r="C951" i="3"/>
  <c r="C952" i="3"/>
  <c r="C953" i="3"/>
  <c r="C954" i="3"/>
  <c r="C955" i="3"/>
  <c r="C956" i="3"/>
  <c r="C957" i="3"/>
  <c r="C958" i="3"/>
  <c r="C959" i="3"/>
  <c r="C960" i="3"/>
  <c r="C961" i="3"/>
  <c r="C962" i="3"/>
  <c r="C963" i="3"/>
  <c r="C964" i="3"/>
  <c r="C965" i="3"/>
  <c r="C966" i="3"/>
  <c r="C967" i="3"/>
  <c r="C968" i="3"/>
  <c r="C969" i="3"/>
  <c r="C970" i="3"/>
  <c r="C971" i="3"/>
  <c r="C972" i="3"/>
  <c r="C973" i="3"/>
  <c r="C974" i="3"/>
  <c r="C975" i="3"/>
  <c r="C976" i="3"/>
  <c r="C977" i="3"/>
  <c r="C978" i="3"/>
  <c r="C979" i="3"/>
  <c r="C980" i="3"/>
  <c r="C981" i="3"/>
  <c r="C982" i="3"/>
  <c r="C983" i="3"/>
  <c r="C984" i="3"/>
  <c r="C985" i="3"/>
  <c r="C986" i="3"/>
  <c r="C987" i="3"/>
  <c r="C988" i="3"/>
  <c r="C989" i="3"/>
  <c r="C990" i="3"/>
  <c r="C991" i="3"/>
  <c r="C992" i="3"/>
  <c r="C993" i="3"/>
  <c r="C994" i="3"/>
  <c r="C995" i="3"/>
  <c r="C996" i="3"/>
  <c r="C997" i="3"/>
  <c r="C998" i="3"/>
  <c r="C999" i="3"/>
  <c r="C1000" i="3"/>
  <c r="C1001" i="3"/>
  <c r="C1002" i="3"/>
  <c r="C1003" i="3"/>
  <c r="C1004" i="3"/>
  <c r="B304" i="2"/>
  <c r="T304" i="2" s="1"/>
  <c r="B303" i="2"/>
  <c r="T303" i="2" s="1"/>
  <c r="B302" i="2"/>
  <c r="T302" i="2" s="1"/>
  <c r="B301" i="2"/>
  <c r="B300" i="2"/>
  <c r="B299" i="2"/>
  <c r="B298" i="2"/>
  <c r="T298" i="2" s="1"/>
  <c r="B297" i="2"/>
  <c r="B296" i="2"/>
  <c r="T296" i="2" s="1"/>
  <c r="B295" i="2"/>
  <c r="B294" i="2"/>
  <c r="B293" i="2"/>
  <c r="B292" i="2"/>
  <c r="T292" i="2" s="1"/>
  <c r="B291" i="2"/>
  <c r="B290" i="2"/>
  <c r="B289" i="2"/>
  <c r="T289" i="2" s="1"/>
  <c r="B288" i="2"/>
  <c r="T288" i="2" s="1"/>
  <c r="B287" i="2"/>
  <c r="B286" i="2"/>
  <c r="B285" i="2"/>
  <c r="B284" i="2"/>
  <c r="B283" i="2"/>
  <c r="B282" i="2"/>
  <c r="T282" i="2" s="1"/>
  <c r="B281" i="2"/>
  <c r="T281" i="2" s="1"/>
  <c r="B280" i="2"/>
  <c r="T280" i="2" s="1"/>
  <c r="B279" i="2"/>
  <c r="B278" i="2"/>
  <c r="T278" i="2" s="1"/>
  <c r="B277" i="2"/>
  <c r="B276" i="2"/>
  <c r="B275" i="2"/>
  <c r="T275" i="2" s="1"/>
  <c r="B274" i="2"/>
  <c r="T274" i="2" s="1"/>
  <c r="B273" i="2"/>
  <c r="B272" i="2"/>
  <c r="T272" i="2" s="1"/>
  <c r="B271" i="2"/>
  <c r="T271" i="2" s="1"/>
  <c r="B270" i="2"/>
  <c r="B269" i="2"/>
  <c r="T269" i="2" s="1"/>
  <c r="B268" i="2"/>
  <c r="B267" i="2"/>
  <c r="T267" i="2" s="1"/>
  <c r="B266" i="2"/>
  <c r="B265" i="2"/>
  <c r="T265" i="2" s="1"/>
  <c r="B264" i="2"/>
  <c r="T264" i="2" s="1"/>
  <c r="B263" i="2"/>
  <c r="B262" i="2"/>
  <c r="B261" i="2"/>
  <c r="B260" i="2"/>
  <c r="B259" i="2"/>
  <c r="T259" i="2" s="1"/>
  <c r="B258" i="2"/>
  <c r="B257" i="2"/>
  <c r="T257" i="2" s="1"/>
  <c r="B256" i="2"/>
  <c r="T256" i="2" s="1"/>
  <c r="B255" i="2"/>
  <c r="B254" i="2"/>
  <c r="T254" i="2" s="1"/>
  <c r="B253" i="2"/>
  <c r="T253" i="2" s="1"/>
  <c r="B252" i="2"/>
  <c r="B251" i="2"/>
  <c r="B250" i="2"/>
  <c r="B249" i="2"/>
  <c r="B248" i="2"/>
  <c r="T248" i="2" s="1"/>
  <c r="B247" i="2"/>
  <c r="B246" i="2"/>
  <c r="B245" i="2"/>
  <c r="B244" i="2"/>
  <c r="B243" i="2"/>
  <c r="B242" i="2"/>
  <c r="T242" i="2" s="1"/>
  <c r="B241" i="2"/>
  <c r="B240" i="2"/>
  <c r="T240" i="2" s="1"/>
  <c r="B239" i="2"/>
  <c r="B238" i="2"/>
  <c r="B237" i="2"/>
  <c r="B236" i="2"/>
  <c r="S236" i="2" s="1"/>
  <c r="B235" i="2"/>
  <c r="B234" i="2"/>
  <c r="B233" i="2"/>
  <c r="S233" i="2" s="1"/>
  <c r="B232" i="2"/>
  <c r="S232" i="2" s="1"/>
  <c r="B231" i="2"/>
  <c r="B230" i="2"/>
  <c r="B229" i="2"/>
  <c r="B228" i="2"/>
  <c r="B227" i="2"/>
  <c r="S227" i="2" s="1"/>
  <c r="B226" i="2"/>
  <c r="S226" i="2" s="1"/>
  <c r="B225" i="2"/>
  <c r="B224" i="2"/>
  <c r="S224" i="2" s="1"/>
  <c r="B223" i="2"/>
  <c r="B222" i="2"/>
  <c r="Q222" i="2" s="1"/>
  <c r="B221" i="2"/>
  <c r="B220" i="2"/>
  <c r="S220" i="2" s="1"/>
  <c r="B219" i="2"/>
  <c r="B218" i="2"/>
  <c r="B217" i="2"/>
  <c r="B216" i="2"/>
  <c r="B215" i="2"/>
  <c r="B214" i="2"/>
  <c r="B213" i="2"/>
  <c r="B212" i="2"/>
  <c r="Q212" i="2" s="1"/>
  <c r="B211" i="2"/>
  <c r="B210" i="2"/>
  <c r="S210" i="2" s="1"/>
  <c r="B209" i="2"/>
  <c r="B208" i="2"/>
  <c r="B207" i="2"/>
  <c r="B206" i="2"/>
  <c r="B205" i="2"/>
  <c r="B204" i="2"/>
  <c r="B203" i="2"/>
  <c r="B202" i="2"/>
  <c r="B201" i="2"/>
  <c r="S201" i="2" s="1"/>
  <c r="B200" i="2"/>
  <c r="B199" i="2"/>
  <c r="B198" i="2"/>
  <c r="S198" i="2" s="1"/>
  <c r="B197" i="2"/>
  <c r="B196" i="2"/>
  <c r="B195" i="2"/>
  <c r="B194" i="2"/>
  <c r="B193" i="2"/>
  <c r="S193" i="2" s="1"/>
  <c r="B192" i="2"/>
  <c r="B191" i="2"/>
  <c r="B190" i="2"/>
  <c r="B189" i="2"/>
  <c r="B188" i="2"/>
  <c r="B187" i="2"/>
  <c r="S187" i="2" s="1"/>
  <c r="B186" i="2"/>
  <c r="B185" i="2"/>
  <c r="B184" i="2"/>
  <c r="B183" i="2"/>
  <c r="B182" i="2"/>
  <c r="B181" i="2"/>
  <c r="S181" i="2" s="1"/>
  <c r="B180" i="2"/>
  <c r="S180" i="2" s="1"/>
  <c r="B179" i="2"/>
  <c r="B178" i="2"/>
  <c r="B177" i="2"/>
  <c r="B176" i="2"/>
  <c r="B175" i="2"/>
  <c r="B174" i="2"/>
  <c r="B173" i="2"/>
  <c r="S173" i="2" s="1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T156" i="2" s="1"/>
  <c r="B155" i="2"/>
  <c r="B154" i="2"/>
  <c r="B153" i="2"/>
  <c r="B152" i="2"/>
  <c r="B151" i="2"/>
  <c r="B150" i="2"/>
  <c r="B149" i="2"/>
  <c r="B148" i="2"/>
  <c r="B147" i="2"/>
  <c r="B146" i="2"/>
  <c r="B145" i="2"/>
  <c r="T145" i="2" s="1"/>
  <c r="B144" i="2"/>
  <c r="B143" i="2"/>
  <c r="T143" i="2" s="1"/>
  <c r="B142" i="2"/>
  <c r="B141" i="2"/>
  <c r="B140" i="2"/>
  <c r="B139" i="2"/>
  <c r="T139" i="2" s="1"/>
  <c r="B138" i="2"/>
  <c r="B137" i="2"/>
  <c r="T137" i="2" s="1"/>
  <c r="B136" i="2"/>
  <c r="B135" i="2"/>
  <c r="B134" i="2"/>
  <c r="B133" i="2"/>
  <c r="T133" i="2" s="1"/>
  <c r="B132" i="2"/>
  <c r="B131" i="2"/>
  <c r="B130" i="2"/>
  <c r="S130" i="2" s="1"/>
  <c r="B129" i="2"/>
  <c r="B128" i="2"/>
  <c r="T128" i="2" s="1"/>
  <c r="B127" i="2"/>
  <c r="B126" i="2"/>
  <c r="S126" i="2" s="1"/>
  <c r="B125" i="2"/>
  <c r="B124" i="2"/>
  <c r="T124" i="2" s="1"/>
  <c r="B123" i="2"/>
  <c r="B122" i="2"/>
  <c r="B121" i="2"/>
  <c r="B120" i="2"/>
  <c r="B119" i="2"/>
  <c r="T119" i="2" s="1"/>
  <c r="B118" i="2"/>
  <c r="T118" i="2" s="1"/>
  <c r="B117" i="2"/>
  <c r="B116" i="2"/>
  <c r="T116" i="2" s="1"/>
  <c r="B115" i="2"/>
  <c r="B114" i="2"/>
  <c r="B113" i="2"/>
  <c r="T113" i="2" s="1"/>
  <c r="B112" i="2"/>
  <c r="T112" i="2" s="1"/>
  <c r="B111" i="2"/>
  <c r="T111" i="2" s="1"/>
  <c r="B110" i="2"/>
  <c r="B109" i="2"/>
  <c r="B108" i="2"/>
  <c r="T108" i="2" s="1"/>
  <c r="B107" i="2"/>
  <c r="T107" i="2" s="1"/>
  <c r="B106" i="2"/>
  <c r="T106" i="2" s="1"/>
  <c r="B105" i="2"/>
  <c r="T105" i="2" s="1"/>
  <c r="B104" i="2"/>
  <c r="T104" i="2" s="1"/>
  <c r="B103" i="2"/>
  <c r="B102" i="2"/>
  <c r="T102" i="2" s="1"/>
  <c r="B101" i="2"/>
  <c r="T101" i="2" s="1"/>
  <c r="B100" i="2"/>
  <c r="T100" i="2" s="1"/>
  <c r="B99" i="2"/>
  <c r="S99" i="2" s="1"/>
  <c r="B98" i="2"/>
  <c r="B97" i="2"/>
  <c r="B96" i="2"/>
  <c r="S96" i="2" s="1"/>
  <c r="B95" i="2"/>
  <c r="S95" i="2" s="1"/>
  <c r="B94" i="2"/>
  <c r="B93" i="2"/>
  <c r="B92" i="2"/>
  <c r="B91" i="2"/>
  <c r="S91" i="2" s="1"/>
  <c r="B90" i="2"/>
  <c r="B89" i="2"/>
  <c r="S89" i="2" s="1"/>
  <c r="B88" i="2"/>
  <c r="S88" i="2" s="1"/>
  <c r="B87" i="2"/>
  <c r="S87" i="2" s="1"/>
  <c r="B86" i="2"/>
  <c r="B85" i="2"/>
  <c r="S85" i="2" s="1"/>
  <c r="B84" i="2"/>
  <c r="S84" i="2" s="1"/>
  <c r="B83" i="2"/>
  <c r="S83" i="2" s="1"/>
  <c r="B82" i="2"/>
  <c r="B81" i="2"/>
  <c r="S81" i="2" s="1"/>
  <c r="B80" i="2"/>
  <c r="B79" i="2"/>
  <c r="S79" i="2" s="1"/>
  <c r="B78" i="2"/>
  <c r="S78" i="2" s="1"/>
  <c r="B77" i="2"/>
  <c r="B76" i="2"/>
  <c r="S76" i="2" s="1"/>
  <c r="B75" i="2"/>
  <c r="S75" i="2" s="1"/>
  <c r="B74" i="2"/>
  <c r="B73" i="2"/>
  <c r="B72" i="2"/>
  <c r="S72" i="2" s="1"/>
  <c r="B71" i="2"/>
  <c r="S71" i="2" s="1"/>
  <c r="B70" i="2"/>
  <c r="B69" i="2"/>
  <c r="S69" i="2" s="1"/>
  <c r="B68" i="2"/>
  <c r="B67" i="2"/>
  <c r="S67" i="2" s="1"/>
  <c r="B66" i="2"/>
  <c r="B65" i="2"/>
  <c r="B64" i="2"/>
  <c r="S64" i="2" s="1"/>
  <c r="B63" i="2"/>
  <c r="S63" i="2" s="1"/>
  <c r="B62" i="2"/>
  <c r="B61" i="2"/>
  <c r="B60" i="2"/>
  <c r="B59" i="2"/>
  <c r="S59" i="2" s="1"/>
  <c r="B58" i="2"/>
  <c r="S58" i="2" s="1"/>
  <c r="B57" i="2"/>
  <c r="S57" i="2" s="1"/>
  <c r="B56" i="2"/>
  <c r="B55" i="2"/>
  <c r="S55" i="2" s="1"/>
  <c r="B54" i="2"/>
  <c r="B53" i="2"/>
  <c r="B52" i="2"/>
  <c r="S52" i="2" s="1"/>
  <c r="B51" i="2"/>
  <c r="S51" i="2" s="1"/>
  <c r="B50" i="2"/>
  <c r="B49" i="2"/>
  <c r="B48" i="2"/>
  <c r="S48" i="2" s="1"/>
  <c r="B47" i="2"/>
  <c r="S47" i="2" s="1"/>
  <c r="B46" i="2"/>
  <c r="B45" i="2"/>
  <c r="S45" i="2" s="1"/>
  <c r="B44" i="2"/>
  <c r="B43" i="2"/>
  <c r="B42" i="2"/>
  <c r="B41" i="2"/>
  <c r="S41" i="2" s="1"/>
  <c r="B40" i="2"/>
  <c r="S40" i="2" s="1"/>
  <c r="B39" i="2"/>
  <c r="S39" i="2" s="1"/>
  <c r="B38" i="2"/>
  <c r="B37" i="2"/>
  <c r="B36" i="2"/>
  <c r="B35" i="2"/>
  <c r="S35" i="2" s="1"/>
  <c r="B34" i="2"/>
  <c r="B33" i="2"/>
  <c r="S33" i="2" s="1"/>
  <c r="B32" i="2"/>
  <c r="B31" i="2"/>
  <c r="S31" i="2" s="1"/>
  <c r="B30" i="2"/>
  <c r="S30" i="2" s="1"/>
  <c r="B29" i="2"/>
  <c r="S29" i="2" s="1"/>
  <c r="B28" i="2"/>
  <c r="S28" i="2" s="1"/>
  <c r="B27" i="2"/>
  <c r="B26" i="2"/>
  <c r="S26" i="2" s="1"/>
  <c r="B25" i="2"/>
  <c r="B24" i="2"/>
  <c r="S24" i="2" s="1"/>
  <c r="B23" i="2"/>
  <c r="S23" i="2" s="1"/>
  <c r="B22" i="2"/>
  <c r="S22" i="2" s="1"/>
  <c r="B21" i="2"/>
  <c r="S21" i="2" s="1"/>
  <c r="B20" i="2"/>
  <c r="S20" i="2" s="1"/>
  <c r="B19" i="2"/>
  <c r="S19" i="2" s="1"/>
  <c r="B18" i="2"/>
  <c r="S18" i="2" s="1"/>
  <c r="B17" i="2"/>
  <c r="B16" i="2"/>
  <c r="B15" i="2"/>
  <c r="S15" i="2" s="1"/>
  <c r="B14" i="2"/>
  <c r="S14" i="2" s="1"/>
  <c r="B13" i="2"/>
  <c r="S13" i="2" s="1"/>
  <c r="B12" i="2"/>
  <c r="B11" i="2"/>
  <c r="B10" i="2"/>
  <c r="S10" i="2" s="1"/>
  <c r="B9" i="2"/>
  <c r="S9" i="2" s="1"/>
  <c r="B8" i="2"/>
  <c r="S8" i="2" s="1"/>
  <c r="K7" i="2"/>
  <c r="C7" i="2"/>
  <c r="K6" i="2"/>
  <c r="C6" i="2"/>
  <c r="M5" i="2"/>
  <c r="K5" i="2"/>
  <c r="C5" i="2"/>
  <c r="U8" i="2"/>
  <c r="U9" i="2"/>
  <c r="U10" i="2"/>
  <c r="U11" i="2"/>
  <c r="U12" i="2"/>
  <c r="U13" i="2"/>
  <c r="U14" i="2"/>
  <c r="U15" i="2"/>
  <c r="U16" i="2"/>
  <c r="U17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3" i="2"/>
  <c r="U64" i="2"/>
  <c r="U65" i="2"/>
  <c r="U66" i="2"/>
  <c r="U67" i="2"/>
  <c r="U68" i="2"/>
  <c r="U69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83" i="2"/>
  <c r="U84" i="2"/>
  <c r="U85" i="2"/>
  <c r="U86" i="2"/>
  <c r="U87" i="2"/>
  <c r="U88" i="2"/>
  <c r="U89" i="2"/>
  <c r="U90" i="2"/>
  <c r="U91" i="2"/>
  <c r="U92" i="2"/>
  <c r="U93" i="2"/>
  <c r="U94" i="2"/>
  <c r="U95" i="2"/>
  <c r="U96" i="2"/>
  <c r="U97" i="2"/>
  <c r="U98" i="2"/>
  <c r="U99" i="2"/>
  <c r="U100" i="2"/>
  <c r="U101" i="2"/>
  <c r="U102" i="2"/>
  <c r="U103" i="2"/>
  <c r="U104" i="2"/>
  <c r="U105" i="2"/>
  <c r="U106" i="2"/>
  <c r="U107" i="2"/>
  <c r="U108" i="2"/>
  <c r="U109" i="2"/>
  <c r="U110" i="2"/>
  <c r="U111" i="2"/>
  <c r="U112" i="2"/>
  <c r="U113" i="2"/>
  <c r="U114" i="2"/>
  <c r="U115" i="2"/>
  <c r="U116" i="2"/>
  <c r="U117" i="2"/>
  <c r="U118" i="2"/>
  <c r="U119" i="2"/>
  <c r="U120" i="2"/>
  <c r="U121" i="2"/>
  <c r="U122" i="2"/>
  <c r="U123" i="2"/>
  <c r="U124" i="2"/>
  <c r="U125" i="2"/>
  <c r="U126" i="2"/>
  <c r="U127" i="2"/>
  <c r="U128" i="2"/>
  <c r="U130" i="2"/>
  <c r="U131" i="2"/>
  <c r="U132" i="2"/>
  <c r="U133" i="2"/>
  <c r="U134" i="2"/>
  <c r="U135" i="2"/>
  <c r="U136" i="2"/>
  <c r="U137" i="2"/>
  <c r="U138" i="2"/>
  <c r="U139" i="2"/>
  <c r="U140" i="2"/>
  <c r="U141" i="2"/>
  <c r="U142" i="2"/>
  <c r="U143" i="2"/>
  <c r="U144" i="2"/>
  <c r="U145" i="2"/>
  <c r="U146" i="2"/>
  <c r="U147" i="2"/>
  <c r="U148" i="2"/>
  <c r="U149" i="2"/>
  <c r="U150" i="2"/>
  <c r="U151" i="2"/>
  <c r="U152" i="2"/>
  <c r="U153" i="2"/>
  <c r="U154" i="2"/>
  <c r="U155" i="2"/>
  <c r="U156" i="2"/>
  <c r="U157" i="2"/>
  <c r="U158" i="2"/>
  <c r="U159" i="2"/>
  <c r="U160" i="2"/>
  <c r="U161" i="2"/>
  <c r="U162" i="2"/>
  <c r="U163" i="2"/>
  <c r="U164" i="2"/>
  <c r="U165" i="2"/>
  <c r="U166" i="2"/>
  <c r="U167" i="2"/>
  <c r="U168" i="2"/>
  <c r="U169" i="2"/>
  <c r="U170" i="2"/>
  <c r="U171" i="2"/>
  <c r="U172" i="2"/>
  <c r="U173" i="2"/>
  <c r="U174" i="2"/>
  <c r="U175" i="2"/>
  <c r="U176" i="2"/>
  <c r="U177" i="2"/>
  <c r="U178" i="2"/>
  <c r="U179" i="2"/>
  <c r="U180" i="2"/>
  <c r="U181" i="2"/>
  <c r="U182" i="2"/>
  <c r="U183" i="2"/>
  <c r="U184" i="2"/>
  <c r="U185" i="2"/>
  <c r="U186" i="2"/>
  <c r="U187" i="2"/>
  <c r="U188" i="2"/>
  <c r="U189" i="2"/>
  <c r="U190" i="2"/>
  <c r="U191" i="2"/>
  <c r="U192" i="2"/>
  <c r="U193" i="2"/>
  <c r="U194" i="2"/>
  <c r="U195" i="2"/>
  <c r="U196" i="2"/>
  <c r="U197" i="2"/>
  <c r="U198" i="2"/>
  <c r="U199" i="2"/>
  <c r="U200" i="2"/>
  <c r="U201" i="2"/>
  <c r="U202" i="2"/>
  <c r="U203" i="2"/>
  <c r="U204" i="2"/>
  <c r="U205" i="2"/>
  <c r="U206" i="2"/>
  <c r="U207" i="2"/>
  <c r="U208" i="2"/>
  <c r="U209" i="2"/>
  <c r="U210" i="2"/>
  <c r="U211" i="2"/>
  <c r="U212" i="2"/>
  <c r="U213" i="2"/>
  <c r="U214" i="2"/>
  <c r="U215" i="2"/>
  <c r="U216" i="2"/>
  <c r="U217" i="2"/>
  <c r="U218" i="2"/>
  <c r="U219" i="2"/>
  <c r="U220" i="2"/>
  <c r="U221" i="2"/>
  <c r="U222" i="2"/>
  <c r="U223" i="2"/>
  <c r="U224" i="2"/>
  <c r="U225" i="2"/>
  <c r="U226" i="2"/>
  <c r="U227" i="2"/>
  <c r="U228" i="2"/>
  <c r="U229" i="2"/>
  <c r="U230" i="2"/>
  <c r="U231" i="2"/>
  <c r="U232" i="2"/>
  <c r="U233" i="2"/>
  <c r="U234" i="2"/>
  <c r="U235" i="2"/>
  <c r="U236" i="2"/>
  <c r="U237" i="2"/>
  <c r="U238" i="2"/>
  <c r="U239" i="2"/>
  <c r="U240" i="2"/>
  <c r="U241" i="2"/>
  <c r="U242" i="2"/>
  <c r="U243" i="2"/>
  <c r="U244" i="2"/>
  <c r="U245" i="2"/>
  <c r="U246" i="2"/>
  <c r="U247" i="2"/>
  <c r="U248" i="2"/>
  <c r="U249" i="2"/>
  <c r="U250" i="2"/>
  <c r="U251" i="2"/>
  <c r="U252" i="2"/>
  <c r="U253" i="2"/>
  <c r="U254" i="2"/>
  <c r="U255" i="2"/>
  <c r="U256" i="2"/>
  <c r="U257" i="2"/>
  <c r="U258" i="2"/>
  <c r="U259" i="2"/>
  <c r="U260" i="2"/>
  <c r="U261" i="2"/>
  <c r="U262" i="2"/>
  <c r="U263" i="2"/>
  <c r="U264" i="2"/>
  <c r="U265" i="2"/>
  <c r="U266" i="2"/>
  <c r="U267" i="2"/>
  <c r="U268" i="2"/>
  <c r="U269" i="2"/>
  <c r="U270" i="2"/>
  <c r="U271" i="2"/>
  <c r="U272" i="2"/>
  <c r="U273" i="2"/>
  <c r="U274" i="2"/>
  <c r="U275" i="2"/>
  <c r="U276" i="2"/>
  <c r="U277" i="2"/>
  <c r="U278" i="2"/>
  <c r="U279" i="2"/>
  <c r="U280" i="2"/>
  <c r="U281" i="2"/>
  <c r="U282" i="2"/>
  <c r="U283" i="2"/>
  <c r="U284" i="2"/>
  <c r="U285" i="2"/>
  <c r="U286" i="2"/>
  <c r="U287" i="2"/>
  <c r="U288" i="2"/>
  <c r="U289" i="2"/>
  <c r="U290" i="2"/>
  <c r="U291" i="2"/>
  <c r="U292" i="2"/>
  <c r="U293" i="2"/>
  <c r="U294" i="2"/>
  <c r="U295" i="2"/>
  <c r="U296" i="2"/>
  <c r="U297" i="2"/>
  <c r="U298" i="2"/>
  <c r="U299" i="2"/>
  <c r="U300" i="2"/>
  <c r="U301" i="2"/>
  <c r="U302" i="2"/>
  <c r="U303" i="2"/>
  <c r="U304" i="2"/>
  <c r="T5" i="2"/>
  <c r="T6" i="2"/>
  <c r="T7" i="2"/>
  <c r="T8" i="2"/>
  <c r="T9" i="2"/>
  <c r="T10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96" i="2"/>
  <c r="T97" i="2"/>
  <c r="T98" i="2"/>
  <c r="T99" i="2"/>
  <c r="T103" i="2"/>
  <c r="T109" i="2"/>
  <c r="T110" i="2"/>
  <c r="T114" i="2"/>
  <c r="T115" i="2"/>
  <c r="T117" i="2"/>
  <c r="T125" i="2"/>
  <c r="T126" i="2"/>
  <c r="T127" i="2"/>
  <c r="T130" i="2"/>
  <c r="T144" i="2"/>
  <c r="T146" i="2"/>
  <c r="T147" i="2"/>
  <c r="T149" i="2"/>
  <c r="T151" i="2"/>
  <c r="T152" i="2"/>
  <c r="T155" i="2"/>
  <c r="T160" i="2"/>
  <c r="T162" i="2"/>
  <c r="T163" i="2"/>
  <c r="T170" i="2"/>
  <c r="T171" i="2"/>
  <c r="T172" i="2"/>
  <c r="T173" i="2"/>
  <c r="T174" i="2"/>
  <c r="T176" i="2"/>
  <c r="T177" i="2"/>
  <c r="T178" i="2"/>
  <c r="T179" i="2"/>
  <c r="T180" i="2"/>
  <c r="T181" i="2"/>
  <c r="T182" i="2"/>
  <c r="T183" i="2"/>
  <c r="T185" i="2"/>
  <c r="T186" i="2"/>
  <c r="T187" i="2"/>
  <c r="T188" i="2"/>
  <c r="T189" i="2"/>
  <c r="T190" i="2"/>
  <c r="T191" i="2"/>
  <c r="T192" i="2"/>
  <c r="T193" i="2"/>
  <c r="T194" i="2"/>
  <c r="T195" i="2"/>
  <c r="T196" i="2"/>
  <c r="T197" i="2"/>
  <c r="T198" i="2"/>
  <c r="T199" i="2"/>
  <c r="T200" i="2"/>
  <c r="T201" i="2"/>
  <c r="T202" i="2"/>
  <c r="T203" i="2"/>
  <c r="T204" i="2"/>
  <c r="T205" i="2"/>
  <c r="T206" i="2"/>
  <c r="T207" i="2"/>
  <c r="T208" i="2"/>
  <c r="T209" i="2"/>
  <c r="T210" i="2"/>
  <c r="T211" i="2"/>
  <c r="T212" i="2"/>
  <c r="T213" i="2"/>
  <c r="T214" i="2"/>
  <c r="T215" i="2"/>
  <c r="T216" i="2"/>
  <c r="T217" i="2"/>
  <c r="T218" i="2"/>
  <c r="T219" i="2"/>
  <c r="T220" i="2"/>
  <c r="T221" i="2"/>
  <c r="T222" i="2"/>
  <c r="T223" i="2"/>
  <c r="T224" i="2"/>
  <c r="T225" i="2"/>
  <c r="T226" i="2"/>
  <c r="T227" i="2"/>
  <c r="T228" i="2"/>
  <c r="T229" i="2"/>
  <c r="T230" i="2"/>
  <c r="T231" i="2"/>
  <c r="T232" i="2"/>
  <c r="T233" i="2"/>
  <c r="T234" i="2"/>
  <c r="T235" i="2"/>
  <c r="T236" i="2"/>
  <c r="T237" i="2"/>
  <c r="T238" i="2"/>
  <c r="T239" i="2"/>
  <c r="T241" i="2"/>
  <c r="T245" i="2"/>
  <c r="T246" i="2"/>
  <c r="T250" i="2"/>
  <c r="T260" i="2"/>
  <c r="T261" i="2"/>
  <c r="T263" i="2"/>
  <c r="T266" i="2"/>
  <c r="T268" i="2"/>
  <c r="T270" i="2"/>
  <c r="T276" i="2"/>
  <c r="T277" i="2"/>
  <c r="T279" i="2"/>
  <c r="T283" i="2"/>
  <c r="T284" i="2"/>
  <c r="T285" i="2"/>
  <c r="T286" i="2"/>
  <c r="T290" i="2"/>
  <c r="T291" i="2"/>
  <c r="T293" i="2"/>
  <c r="T295" i="2"/>
  <c r="T297" i="2"/>
  <c r="T299" i="2"/>
  <c r="T300" i="2"/>
  <c r="T301" i="2"/>
  <c r="S11" i="2"/>
  <c r="S12" i="2"/>
  <c r="S17" i="2"/>
  <c r="S25" i="2"/>
  <c r="S32" i="2"/>
  <c r="S36" i="2"/>
  <c r="S38" i="2"/>
  <c r="S42" i="2"/>
  <c r="S44" i="2"/>
  <c r="S46" i="2"/>
  <c r="S49" i="2"/>
  <c r="S50" i="2"/>
  <c r="S53" i="2"/>
  <c r="S54" i="2"/>
  <c r="S56" i="2"/>
  <c r="S60" i="2"/>
  <c r="S61" i="2"/>
  <c r="S62" i="2"/>
  <c r="S65" i="2"/>
  <c r="S66" i="2"/>
  <c r="S68" i="2"/>
  <c r="S70" i="2"/>
  <c r="S73" i="2"/>
  <c r="S74" i="2"/>
  <c r="S77" i="2"/>
  <c r="S80" i="2"/>
  <c r="S82" i="2"/>
  <c r="S86" i="2"/>
  <c r="S90" i="2"/>
  <c r="S92" i="2"/>
  <c r="S93" i="2"/>
  <c r="S94" i="2"/>
  <c r="S97" i="2"/>
  <c r="S98" i="2"/>
  <c r="S100" i="2"/>
  <c r="S101" i="2"/>
  <c r="S102" i="2"/>
  <c r="S103" i="2"/>
  <c r="S104" i="2"/>
  <c r="S105" i="2"/>
  <c r="S106" i="2"/>
  <c r="S107" i="2"/>
  <c r="S108" i="2"/>
  <c r="S109" i="2"/>
  <c r="S110" i="2"/>
  <c r="S111" i="2"/>
  <c r="S112" i="2"/>
  <c r="S113" i="2"/>
  <c r="S114" i="2"/>
  <c r="S115" i="2"/>
  <c r="S116" i="2"/>
  <c r="S117" i="2"/>
  <c r="S118" i="2"/>
  <c r="S119" i="2"/>
  <c r="S124" i="2"/>
  <c r="S125" i="2"/>
  <c r="S127" i="2"/>
  <c r="S128" i="2"/>
  <c r="S133" i="2"/>
  <c r="S137" i="2"/>
  <c r="S139" i="2"/>
  <c r="S143" i="2"/>
  <c r="S144" i="2"/>
  <c r="S145" i="2"/>
  <c r="S146" i="2"/>
  <c r="S147" i="2"/>
  <c r="S149" i="2"/>
  <c r="S151" i="2"/>
  <c r="S152" i="2"/>
  <c r="S155" i="2"/>
  <c r="S156" i="2"/>
  <c r="S160" i="2"/>
  <c r="S162" i="2"/>
  <c r="S163" i="2"/>
  <c r="S174" i="2"/>
  <c r="S177" i="2"/>
  <c r="S178" i="2"/>
  <c r="S179" i="2"/>
  <c r="S182" i="2"/>
  <c r="S183" i="2"/>
  <c r="S186" i="2"/>
  <c r="S188" i="2"/>
  <c r="S190" i="2"/>
  <c r="S194" i="2"/>
  <c r="S195" i="2"/>
  <c r="S197" i="2"/>
  <c r="S199" i="2"/>
  <c r="S200" i="2"/>
  <c r="S202" i="2"/>
  <c r="S203" i="2"/>
  <c r="S204" i="2"/>
  <c r="S206" i="2"/>
  <c r="S209" i="2"/>
  <c r="S212" i="2"/>
  <c r="S215" i="2"/>
  <c r="S217" i="2"/>
  <c r="S218" i="2"/>
  <c r="S219" i="2"/>
  <c r="S221" i="2"/>
  <c r="S222" i="2"/>
  <c r="S223" i="2"/>
  <c r="S225" i="2"/>
  <c r="S228" i="2"/>
  <c r="S229" i="2"/>
  <c r="S230" i="2"/>
  <c r="S231" i="2"/>
  <c r="S234" i="2"/>
  <c r="S235" i="2"/>
  <c r="S237" i="2"/>
  <c r="S238" i="2"/>
  <c r="S239" i="2"/>
  <c r="S240" i="2"/>
  <c r="S241" i="2"/>
  <c r="S242" i="2"/>
  <c r="S245" i="2"/>
  <c r="S246" i="2"/>
  <c r="S248" i="2"/>
  <c r="S250" i="2"/>
  <c r="S251" i="2"/>
  <c r="S252" i="2"/>
  <c r="S253" i="2"/>
  <c r="S254" i="2"/>
  <c r="S256" i="2"/>
  <c r="S257" i="2"/>
  <c r="S259" i="2"/>
  <c r="S260" i="2"/>
  <c r="S261" i="2"/>
  <c r="S263" i="2"/>
  <c r="S264" i="2"/>
  <c r="S265" i="2"/>
  <c r="S266" i="2"/>
  <c r="S267" i="2"/>
  <c r="S268" i="2"/>
  <c r="S269" i="2"/>
  <c r="S270" i="2"/>
  <c r="S271" i="2"/>
  <c r="S272" i="2"/>
  <c r="S274" i="2"/>
  <c r="S275" i="2"/>
  <c r="S276" i="2"/>
  <c r="S277" i="2"/>
  <c r="S278" i="2"/>
  <c r="S279" i="2"/>
  <c r="S280" i="2"/>
  <c r="S281" i="2"/>
  <c r="S282" i="2"/>
  <c r="S283" i="2"/>
  <c r="S284" i="2"/>
  <c r="S285" i="2"/>
  <c r="S286" i="2"/>
  <c r="S287" i="2"/>
  <c r="S288" i="2"/>
  <c r="S289" i="2"/>
  <c r="S290" i="2"/>
  <c r="S291" i="2"/>
  <c r="S292" i="2"/>
  <c r="S293" i="2"/>
  <c r="S295" i="2"/>
  <c r="S296" i="2"/>
  <c r="S297" i="2"/>
  <c r="S298" i="2"/>
  <c r="S299" i="2"/>
  <c r="S300" i="2"/>
  <c r="S301" i="2"/>
  <c r="S302" i="2"/>
  <c r="S303" i="2"/>
  <c r="S304" i="2"/>
  <c r="Q5" i="2"/>
  <c r="Q6" i="2"/>
  <c r="Q7" i="2"/>
  <c r="Q8" i="2"/>
  <c r="Q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1" i="2"/>
  <c r="Q122" i="2"/>
  <c r="Q124" i="2"/>
  <c r="Q125" i="2"/>
  <c r="Q126" i="2"/>
  <c r="Q127" i="2"/>
  <c r="Q128" i="2"/>
  <c r="Q130" i="2"/>
  <c r="Q132" i="2"/>
  <c r="Q133" i="2"/>
  <c r="Q134" i="2"/>
  <c r="Q136" i="2"/>
  <c r="Q137" i="2"/>
  <c r="Q139" i="2"/>
  <c r="Q141" i="2"/>
  <c r="Q142" i="2"/>
  <c r="Q143" i="2"/>
  <c r="Q145" i="2"/>
  <c r="Q146" i="2"/>
  <c r="Q147" i="2"/>
  <c r="Q148" i="2"/>
  <c r="Q149" i="2"/>
  <c r="Q150" i="2"/>
  <c r="Q151" i="2"/>
  <c r="Q152" i="2"/>
  <c r="Q153" i="2"/>
  <c r="Q155" i="2"/>
  <c r="Q156" i="2"/>
  <c r="Q157" i="2"/>
  <c r="Q159" i="2"/>
  <c r="Q160" i="2"/>
  <c r="Q161" i="2"/>
  <c r="Q162" i="2"/>
  <c r="Q163" i="2"/>
  <c r="Q164" i="2"/>
  <c r="Q167" i="2"/>
  <c r="Q173" i="2"/>
  <c r="Q174" i="2"/>
  <c r="Q177" i="2"/>
  <c r="Q179" i="2"/>
  <c r="Q180" i="2"/>
  <c r="Q181" i="2"/>
  <c r="Q182" i="2"/>
  <c r="Q183" i="2"/>
  <c r="Q184" i="2"/>
  <c r="Q186" i="2"/>
  <c r="Q187" i="2"/>
  <c r="Q188" i="2"/>
  <c r="Q190" i="2"/>
  <c r="Q193" i="2"/>
  <c r="Q194" i="2"/>
  <c r="Q195" i="2"/>
  <c r="Q197" i="2"/>
  <c r="Q198" i="2"/>
  <c r="Q199" i="2"/>
  <c r="Q200" i="2"/>
  <c r="Q201" i="2"/>
  <c r="Q202" i="2"/>
  <c r="Q203" i="2"/>
  <c r="Q204" i="2"/>
  <c r="Q206" i="2"/>
  <c r="Q209" i="2"/>
  <c r="Q210" i="2"/>
  <c r="Q215" i="2"/>
  <c r="Q217" i="2"/>
  <c r="Q218" i="2"/>
  <c r="Q219" i="2"/>
  <c r="Q220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5" i="2"/>
  <c r="Q246" i="2"/>
  <c r="Q248" i="2"/>
  <c r="Q250" i="2"/>
  <c r="Q253" i="2"/>
  <c r="Q254" i="2"/>
  <c r="Q256" i="2"/>
  <c r="Q257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O7" i="2"/>
  <c r="S7" i="2" s="1"/>
  <c r="O8" i="2"/>
  <c r="O9" i="2"/>
  <c r="O10" i="2"/>
  <c r="O11" i="2"/>
  <c r="O12" i="2"/>
  <c r="O13" i="2"/>
  <c r="O14" i="2"/>
  <c r="O15" i="2"/>
  <c r="O16" i="2"/>
  <c r="O17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83" i="2"/>
  <c r="O84" i="2"/>
  <c r="O85" i="2"/>
  <c r="O86" i="2"/>
  <c r="O87" i="2"/>
  <c r="O88" i="2"/>
  <c r="O89" i="2"/>
  <c r="O90" i="2"/>
  <c r="O91" i="2"/>
  <c r="O92" i="2"/>
  <c r="O93" i="2"/>
  <c r="O94" i="2"/>
  <c r="O95" i="2"/>
  <c r="O96" i="2"/>
  <c r="O97" i="2"/>
  <c r="O98" i="2"/>
  <c r="O99" i="2"/>
  <c r="O100" i="2"/>
  <c r="O101" i="2"/>
  <c r="O102" i="2"/>
  <c r="O103" i="2"/>
  <c r="O104" i="2"/>
  <c r="O105" i="2"/>
  <c r="O106" i="2"/>
  <c r="O107" i="2"/>
  <c r="O108" i="2"/>
  <c r="O109" i="2"/>
  <c r="O110" i="2"/>
  <c r="O111" i="2"/>
  <c r="O112" i="2"/>
  <c r="O113" i="2"/>
  <c r="O114" i="2"/>
  <c r="O115" i="2"/>
  <c r="O116" i="2"/>
  <c r="O117" i="2"/>
  <c r="O118" i="2"/>
  <c r="O119" i="2"/>
  <c r="O120" i="2"/>
  <c r="O121" i="2"/>
  <c r="O122" i="2"/>
  <c r="O124" i="2"/>
  <c r="O125" i="2"/>
  <c r="O126" i="2"/>
  <c r="O127" i="2"/>
  <c r="O128" i="2"/>
  <c r="O130" i="2"/>
  <c r="O131" i="2"/>
  <c r="O132" i="2"/>
  <c r="O133" i="2"/>
  <c r="O134" i="2"/>
  <c r="O135" i="2"/>
  <c r="O136" i="2"/>
  <c r="O137" i="2"/>
  <c r="O138" i="2"/>
  <c r="O139" i="2"/>
  <c r="O140" i="2"/>
  <c r="O141" i="2"/>
  <c r="O142" i="2"/>
  <c r="O143" i="2"/>
  <c r="O144" i="2"/>
  <c r="O145" i="2"/>
  <c r="O146" i="2"/>
  <c r="O147" i="2"/>
  <c r="O148" i="2"/>
  <c r="O149" i="2"/>
  <c r="O150" i="2"/>
  <c r="O151" i="2"/>
  <c r="O152" i="2"/>
  <c r="O153" i="2"/>
  <c r="O154" i="2"/>
  <c r="O155" i="2"/>
  <c r="O156" i="2"/>
  <c r="O157" i="2"/>
  <c r="O158" i="2"/>
  <c r="O159" i="2"/>
  <c r="O160" i="2"/>
  <c r="O161" i="2"/>
  <c r="O162" i="2"/>
  <c r="O163" i="2"/>
  <c r="O164" i="2"/>
  <c r="O165" i="2"/>
  <c r="O166" i="2"/>
  <c r="O167" i="2"/>
  <c r="O168" i="2"/>
  <c r="O170" i="2"/>
  <c r="O171" i="2"/>
  <c r="O172" i="2"/>
  <c r="O173" i="2"/>
  <c r="O174" i="2"/>
  <c r="O175" i="2"/>
  <c r="O176" i="2"/>
  <c r="O177" i="2"/>
  <c r="O179" i="2"/>
  <c r="O180" i="2"/>
  <c r="O181" i="2"/>
  <c r="O182" i="2"/>
  <c r="O183" i="2"/>
  <c r="O184" i="2"/>
  <c r="O185" i="2"/>
  <c r="O186" i="2"/>
  <c r="O187" i="2"/>
  <c r="O188" i="2"/>
  <c r="O189" i="2"/>
  <c r="O190" i="2"/>
  <c r="O191" i="2"/>
  <c r="O192" i="2"/>
  <c r="O193" i="2"/>
  <c r="O194" i="2"/>
  <c r="O195" i="2"/>
  <c r="O196" i="2"/>
  <c r="O197" i="2"/>
  <c r="O198" i="2"/>
  <c r="O199" i="2"/>
  <c r="O200" i="2"/>
  <c r="O201" i="2"/>
  <c r="O202" i="2"/>
  <c r="O203" i="2"/>
  <c r="O204" i="2"/>
  <c r="O205" i="2"/>
  <c r="O206" i="2"/>
  <c r="O207" i="2"/>
  <c r="O208" i="2"/>
  <c r="O209" i="2"/>
  <c r="O210" i="2"/>
  <c r="O212" i="2"/>
  <c r="O213" i="2"/>
  <c r="O214" i="2"/>
  <c r="O215" i="2"/>
  <c r="O216" i="2"/>
  <c r="O217" i="2"/>
  <c r="O218" i="2"/>
  <c r="O219" i="2"/>
  <c r="O220" i="2"/>
  <c r="O222" i="2"/>
  <c r="O224" i="2"/>
  <c r="O225" i="2"/>
  <c r="O226" i="2"/>
  <c r="O227" i="2"/>
  <c r="O228" i="2"/>
  <c r="O229" i="2"/>
  <c r="O230" i="2"/>
  <c r="O231" i="2"/>
  <c r="O232" i="2"/>
  <c r="O233" i="2"/>
  <c r="O234" i="2"/>
  <c r="O235" i="2"/>
  <c r="O236" i="2"/>
  <c r="O237" i="2"/>
  <c r="O238" i="2"/>
  <c r="O239" i="2"/>
  <c r="O240" i="2"/>
  <c r="O241" i="2"/>
  <c r="O242" i="2"/>
  <c r="O243" i="2"/>
  <c r="O244" i="2"/>
  <c r="O245" i="2"/>
  <c r="O246" i="2"/>
  <c r="O247" i="2"/>
  <c r="O248" i="2"/>
  <c r="O249" i="2"/>
  <c r="O250" i="2"/>
  <c r="O251" i="2"/>
  <c r="O252" i="2"/>
  <c r="O253" i="2"/>
  <c r="O254" i="2"/>
  <c r="O256" i="2"/>
  <c r="O257" i="2"/>
  <c r="O258" i="2"/>
  <c r="O259" i="2"/>
  <c r="O260" i="2"/>
  <c r="O261" i="2"/>
  <c r="O262" i="2"/>
  <c r="O263" i="2"/>
  <c r="O264" i="2"/>
  <c r="O265" i="2"/>
  <c r="O266" i="2"/>
  <c r="O267" i="2"/>
  <c r="O268" i="2"/>
  <c r="O269" i="2"/>
  <c r="O270" i="2"/>
  <c r="O271" i="2"/>
  <c r="O272" i="2"/>
  <c r="O274" i="2"/>
  <c r="O275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6" i="2"/>
  <c r="O297" i="2"/>
  <c r="O298" i="2"/>
  <c r="O299" i="2"/>
  <c r="O300" i="2"/>
  <c r="O301" i="2"/>
  <c r="O302" i="2"/>
  <c r="O303" i="2"/>
  <c r="O304" i="2"/>
  <c r="N5" i="2"/>
  <c r="N6" i="2"/>
  <c r="N7" i="2"/>
  <c r="P7" i="2" s="1"/>
  <c r="N8" i="2"/>
  <c r="P8" i="2" s="1"/>
  <c r="N9" i="2"/>
  <c r="P9" i="2" s="1"/>
  <c r="N10" i="2"/>
  <c r="P10" i="2" s="1"/>
  <c r="N11" i="2"/>
  <c r="P11" i="2" s="1"/>
  <c r="N12" i="2"/>
  <c r="N13" i="2"/>
  <c r="P13" i="2" s="1"/>
  <c r="N14" i="2"/>
  <c r="P14" i="2" s="1"/>
  <c r="N15" i="2"/>
  <c r="P15" i="2" s="1"/>
  <c r="N16" i="2"/>
  <c r="N17" i="2"/>
  <c r="P17" i="2" s="1"/>
  <c r="N18" i="2"/>
  <c r="P18" i="2" s="1"/>
  <c r="N19" i="2"/>
  <c r="P19" i="2" s="1"/>
  <c r="N20" i="2"/>
  <c r="P20" i="2" s="1"/>
  <c r="N21" i="2"/>
  <c r="P21" i="2" s="1"/>
  <c r="N22" i="2"/>
  <c r="P22" i="2" s="1"/>
  <c r="N23" i="2"/>
  <c r="P23" i="2" s="1"/>
  <c r="N24" i="2"/>
  <c r="P24" i="2" s="1"/>
  <c r="N25" i="2"/>
  <c r="P25" i="2" s="1"/>
  <c r="N26" i="2"/>
  <c r="P26" i="2" s="1"/>
  <c r="N27" i="2"/>
  <c r="N28" i="2"/>
  <c r="P28" i="2" s="1"/>
  <c r="N29" i="2"/>
  <c r="P29" i="2" s="1"/>
  <c r="N30" i="2"/>
  <c r="P30" i="2" s="1"/>
  <c r="N31" i="2"/>
  <c r="P31" i="2" s="1"/>
  <c r="N32" i="2"/>
  <c r="P32" i="2" s="1"/>
  <c r="N33" i="2"/>
  <c r="P33" i="2" s="1"/>
  <c r="N34" i="2"/>
  <c r="N35" i="2"/>
  <c r="P35" i="2" s="1"/>
  <c r="N36" i="2"/>
  <c r="N37" i="2"/>
  <c r="N38" i="2"/>
  <c r="P38" i="2" s="1"/>
  <c r="N39" i="2"/>
  <c r="P39" i="2" s="1"/>
  <c r="N40" i="2"/>
  <c r="P40" i="2" s="1"/>
  <c r="N41" i="2"/>
  <c r="P41" i="2" s="1"/>
  <c r="N42" i="2"/>
  <c r="P42" i="2" s="1"/>
  <c r="N44" i="2"/>
  <c r="P44" i="2" s="1"/>
  <c r="N45" i="2"/>
  <c r="P45" i="2" s="1"/>
  <c r="N46" i="2"/>
  <c r="P46" i="2" s="1"/>
  <c r="N47" i="2"/>
  <c r="P47" i="2" s="1"/>
  <c r="N48" i="2"/>
  <c r="P48" i="2" s="1"/>
  <c r="N49" i="2"/>
  <c r="P49" i="2" s="1"/>
  <c r="N50" i="2"/>
  <c r="P50" i="2" s="1"/>
  <c r="N51" i="2"/>
  <c r="P51" i="2" s="1"/>
  <c r="N52" i="2"/>
  <c r="P52" i="2" s="1"/>
  <c r="N53" i="2"/>
  <c r="P53" i="2" s="1"/>
  <c r="N54" i="2"/>
  <c r="P54" i="2" s="1"/>
  <c r="N55" i="2"/>
  <c r="P55" i="2" s="1"/>
  <c r="N56" i="2"/>
  <c r="P56" i="2" s="1"/>
  <c r="N57" i="2"/>
  <c r="P57" i="2" s="1"/>
  <c r="N58" i="2"/>
  <c r="P58" i="2" s="1"/>
  <c r="N59" i="2"/>
  <c r="P59" i="2" s="1"/>
  <c r="N60" i="2"/>
  <c r="P60" i="2" s="1"/>
  <c r="N61" i="2"/>
  <c r="P61" i="2" s="1"/>
  <c r="N62" i="2"/>
  <c r="P62" i="2" s="1"/>
  <c r="N63" i="2"/>
  <c r="P63" i="2" s="1"/>
  <c r="N64" i="2"/>
  <c r="P64" i="2" s="1"/>
  <c r="N65" i="2"/>
  <c r="P65" i="2" s="1"/>
  <c r="N66" i="2"/>
  <c r="P66" i="2" s="1"/>
  <c r="N67" i="2"/>
  <c r="P67" i="2" s="1"/>
  <c r="N68" i="2"/>
  <c r="P68" i="2" s="1"/>
  <c r="N69" i="2"/>
  <c r="P69" i="2" s="1"/>
  <c r="N70" i="2"/>
  <c r="P70" i="2" s="1"/>
  <c r="N71" i="2"/>
  <c r="P71" i="2" s="1"/>
  <c r="N72" i="2"/>
  <c r="P72" i="2" s="1"/>
  <c r="N73" i="2"/>
  <c r="P73" i="2" s="1"/>
  <c r="N74" i="2"/>
  <c r="P74" i="2" s="1"/>
  <c r="N75" i="2"/>
  <c r="P75" i="2" s="1"/>
  <c r="N76" i="2"/>
  <c r="P76" i="2" s="1"/>
  <c r="N77" i="2"/>
  <c r="P77" i="2" s="1"/>
  <c r="N78" i="2"/>
  <c r="P78" i="2" s="1"/>
  <c r="N79" i="2"/>
  <c r="P79" i="2" s="1"/>
  <c r="N80" i="2"/>
  <c r="P80" i="2" s="1"/>
  <c r="N81" i="2"/>
  <c r="P81" i="2" s="1"/>
  <c r="N82" i="2"/>
  <c r="P82" i="2" s="1"/>
  <c r="N83" i="2"/>
  <c r="P83" i="2" s="1"/>
  <c r="N84" i="2"/>
  <c r="P84" i="2" s="1"/>
  <c r="N85" i="2"/>
  <c r="P85" i="2" s="1"/>
  <c r="N86" i="2"/>
  <c r="P86" i="2" s="1"/>
  <c r="N87" i="2"/>
  <c r="P87" i="2" s="1"/>
  <c r="N88" i="2"/>
  <c r="P88" i="2" s="1"/>
  <c r="N89" i="2"/>
  <c r="P89" i="2" s="1"/>
  <c r="N90" i="2"/>
  <c r="P90" i="2" s="1"/>
  <c r="N91" i="2"/>
  <c r="P91" i="2" s="1"/>
  <c r="N92" i="2"/>
  <c r="P92" i="2" s="1"/>
  <c r="N93" i="2"/>
  <c r="P93" i="2" s="1"/>
  <c r="N94" i="2"/>
  <c r="P94" i="2" s="1"/>
  <c r="N95" i="2"/>
  <c r="P95" i="2" s="1"/>
  <c r="N96" i="2"/>
  <c r="P96" i="2" s="1"/>
  <c r="N97" i="2"/>
  <c r="P97" i="2" s="1"/>
  <c r="N98" i="2"/>
  <c r="P98" i="2" s="1"/>
  <c r="N99" i="2"/>
  <c r="P99" i="2" s="1"/>
  <c r="N100" i="2"/>
  <c r="P100" i="2" s="1"/>
  <c r="N101" i="2"/>
  <c r="P101" i="2" s="1"/>
  <c r="N102" i="2"/>
  <c r="P102" i="2" s="1"/>
  <c r="N103" i="2"/>
  <c r="P103" i="2" s="1"/>
  <c r="N104" i="2"/>
  <c r="P104" i="2" s="1"/>
  <c r="N105" i="2"/>
  <c r="P105" i="2" s="1"/>
  <c r="N106" i="2"/>
  <c r="P106" i="2" s="1"/>
  <c r="N107" i="2"/>
  <c r="P107" i="2" s="1"/>
  <c r="N108" i="2"/>
  <c r="P108" i="2" s="1"/>
  <c r="N109" i="2"/>
  <c r="P109" i="2" s="1"/>
  <c r="N110" i="2"/>
  <c r="P110" i="2" s="1"/>
  <c r="N111" i="2"/>
  <c r="P111" i="2" s="1"/>
  <c r="N112" i="2"/>
  <c r="P112" i="2" s="1"/>
  <c r="N113" i="2"/>
  <c r="P113" i="2" s="1"/>
  <c r="N114" i="2"/>
  <c r="P114" i="2" s="1"/>
  <c r="N115" i="2"/>
  <c r="P115" i="2" s="1"/>
  <c r="N116" i="2"/>
  <c r="P116" i="2" s="1"/>
  <c r="N117" i="2"/>
  <c r="P117" i="2" s="1"/>
  <c r="N118" i="2"/>
  <c r="P118" i="2" s="1"/>
  <c r="N119" i="2"/>
  <c r="P119" i="2" s="1"/>
  <c r="N120" i="2"/>
  <c r="P120" i="2" s="1"/>
  <c r="N121" i="2"/>
  <c r="P121" i="2" s="1"/>
  <c r="N122" i="2"/>
  <c r="P122" i="2" s="1"/>
  <c r="N123" i="2"/>
  <c r="N124" i="2"/>
  <c r="P124" i="2" s="1"/>
  <c r="N125" i="2"/>
  <c r="P125" i="2" s="1"/>
  <c r="N126" i="2"/>
  <c r="P126" i="2" s="1"/>
  <c r="N127" i="2"/>
  <c r="P127" i="2" s="1"/>
  <c r="N128" i="2"/>
  <c r="P128" i="2" s="1"/>
  <c r="N130" i="2"/>
  <c r="P130" i="2" s="1"/>
  <c r="N131" i="2"/>
  <c r="P131" i="2" s="1"/>
  <c r="N132" i="2"/>
  <c r="P132" i="2" s="1"/>
  <c r="N133" i="2"/>
  <c r="P133" i="2" s="1"/>
  <c r="N134" i="2"/>
  <c r="P134" i="2" s="1"/>
  <c r="N135" i="2"/>
  <c r="N136" i="2"/>
  <c r="P136" i="2" s="1"/>
  <c r="N137" i="2"/>
  <c r="P137" i="2" s="1"/>
  <c r="N139" i="2"/>
  <c r="P139" i="2" s="1"/>
  <c r="N140" i="2"/>
  <c r="N141" i="2"/>
  <c r="P141" i="2" s="1"/>
  <c r="N142" i="2"/>
  <c r="P142" i="2" s="1"/>
  <c r="N143" i="2"/>
  <c r="P143" i="2" s="1"/>
  <c r="N145" i="2"/>
  <c r="P145" i="2" s="1"/>
  <c r="N146" i="2"/>
  <c r="P146" i="2" s="1"/>
  <c r="N147" i="2"/>
  <c r="P147" i="2" s="1"/>
  <c r="N148" i="2"/>
  <c r="P148" i="2" s="1"/>
  <c r="N149" i="2"/>
  <c r="P149" i="2" s="1"/>
  <c r="N150" i="2"/>
  <c r="P150" i="2" s="1"/>
  <c r="N151" i="2"/>
  <c r="P151" i="2" s="1"/>
  <c r="N152" i="2"/>
  <c r="P152" i="2" s="1"/>
  <c r="N153" i="2"/>
  <c r="P153" i="2" s="1"/>
  <c r="N155" i="2"/>
  <c r="P155" i="2" s="1"/>
  <c r="N156" i="2"/>
  <c r="P156" i="2" s="1"/>
  <c r="N157" i="2"/>
  <c r="P157" i="2" s="1"/>
  <c r="N158" i="2"/>
  <c r="P158" i="2" s="1"/>
  <c r="N159" i="2"/>
  <c r="P159" i="2" s="1"/>
  <c r="N160" i="2"/>
  <c r="P160" i="2" s="1"/>
  <c r="N161" i="2"/>
  <c r="P161" i="2" s="1"/>
  <c r="N162" i="2"/>
  <c r="P162" i="2" s="1"/>
  <c r="N163" i="2"/>
  <c r="P163" i="2" s="1"/>
  <c r="N164" i="2"/>
  <c r="P164" i="2" s="1"/>
  <c r="N165" i="2"/>
  <c r="P165" i="2" s="1"/>
  <c r="N166" i="2"/>
  <c r="P166" i="2" s="1"/>
  <c r="N167" i="2"/>
  <c r="P167" i="2" s="1"/>
  <c r="N168" i="2"/>
  <c r="P168" i="2" s="1"/>
  <c r="N170" i="2"/>
  <c r="N171" i="2"/>
  <c r="P171" i="2" s="1"/>
  <c r="N172" i="2"/>
  <c r="N173" i="2"/>
  <c r="P173" i="2" s="1"/>
  <c r="N174" i="2"/>
  <c r="P174" i="2" s="1"/>
  <c r="N175" i="2"/>
  <c r="N176" i="2"/>
  <c r="P176" i="2" s="1"/>
  <c r="N177" i="2"/>
  <c r="P177" i="2" s="1"/>
  <c r="N179" i="2"/>
  <c r="P179" i="2" s="1"/>
  <c r="N180" i="2"/>
  <c r="P180" i="2" s="1"/>
  <c r="N181" i="2"/>
  <c r="P181" i="2" s="1"/>
  <c r="N182" i="2"/>
  <c r="P182" i="2" s="1"/>
  <c r="N183" i="2"/>
  <c r="P183" i="2" s="1"/>
  <c r="N184" i="2"/>
  <c r="P184" i="2" s="1"/>
  <c r="N186" i="2"/>
  <c r="P186" i="2" s="1"/>
  <c r="N187" i="2"/>
  <c r="P187" i="2" s="1"/>
  <c r="N188" i="2"/>
  <c r="P188" i="2" s="1"/>
  <c r="N190" i="2"/>
  <c r="P190" i="2" s="1"/>
  <c r="N192" i="2"/>
  <c r="N193" i="2"/>
  <c r="P193" i="2" s="1"/>
  <c r="N194" i="2"/>
  <c r="P194" i="2" s="1"/>
  <c r="N195" i="2"/>
  <c r="P195" i="2" s="1"/>
  <c r="N197" i="2"/>
  <c r="P197" i="2" s="1"/>
  <c r="N198" i="2"/>
  <c r="P198" i="2" s="1"/>
  <c r="N199" i="2"/>
  <c r="P199" i="2" s="1"/>
  <c r="N200" i="2"/>
  <c r="P200" i="2" s="1"/>
  <c r="N201" i="2"/>
  <c r="P201" i="2" s="1"/>
  <c r="N202" i="2"/>
  <c r="P202" i="2" s="1"/>
  <c r="N203" i="2"/>
  <c r="P203" i="2" s="1"/>
  <c r="N204" i="2"/>
  <c r="P204" i="2" s="1"/>
  <c r="N206" i="2"/>
  <c r="P206" i="2" s="1"/>
  <c r="N207" i="2"/>
  <c r="N208" i="2"/>
  <c r="N209" i="2"/>
  <c r="P209" i="2" s="1"/>
  <c r="N210" i="2"/>
  <c r="P210" i="2" s="1"/>
  <c r="N211" i="2"/>
  <c r="N212" i="2"/>
  <c r="P212" i="2" s="1"/>
  <c r="N213" i="2"/>
  <c r="N214" i="2"/>
  <c r="P214" i="2" s="1"/>
  <c r="N215" i="2"/>
  <c r="P215" i="2" s="1"/>
  <c r="N217" i="2"/>
  <c r="P217" i="2" s="1"/>
  <c r="N218" i="2"/>
  <c r="P218" i="2" s="1"/>
  <c r="N219" i="2"/>
  <c r="P219" i="2" s="1"/>
  <c r="N220" i="2"/>
  <c r="P220" i="2" s="1"/>
  <c r="N222" i="2"/>
  <c r="P222" i="2" s="1"/>
  <c r="N223" i="2"/>
  <c r="N224" i="2"/>
  <c r="P224" i="2" s="1"/>
  <c r="N225" i="2"/>
  <c r="P225" i="2" s="1"/>
  <c r="N226" i="2"/>
  <c r="P226" i="2" s="1"/>
  <c r="N227" i="2"/>
  <c r="P227" i="2" s="1"/>
  <c r="N228" i="2"/>
  <c r="P228" i="2" s="1"/>
  <c r="N229" i="2"/>
  <c r="P229" i="2" s="1"/>
  <c r="N230" i="2"/>
  <c r="P230" i="2" s="1"/>
  <c r="N231" i="2"/>
  <c r="P231" i="2" s="1"/>
  <c r="N232" i="2"/>
  <c r="P232" i="2" s="1"/>
  <c r="N233" i="2"/>
  <c r="P233" i="2" s="1"/>
  <c r="N234" i="2"/>
  <c r="P234" i="2" s="1"/>
  <c r="N235" i="2"/>
  <c r="P235" i="2" s="1"/>
  <c r="N236" i="2"/>
  <c r="P236" i="2" s="1"/>
  <c r="N237" i="2"/>
  <c r="P237" i="2" s="1"/>
  <c r="N238" i="2"/>
  <c r="P238" i="2" s="1"/>
  <c r="N239" i="2"/>
  <c r="P239" i="2" s="1"/>
  <c r="N240" i="2"/>
  <c r="P240" i="2" s="1"/>
  <c r="N241" i="2"/>
  <c r="P241" i="2" s="1"/>
  <c r="N242" i="2"/>
  <c r="P242" i="2" s="1"/>
  <c r="N243" i="2"/>
  <c r="P243" i="2" s="1"/>
  <c r="N245" i="2"/>
  <c r="P245" i="2" s="1"/>
  <c r="N246" i="2"/>
  <c r="P246" i="2" s="1"/>
  <c r="N247" i="2"/>
  <c r="N248" i="2"/>
  <c r="P248" i="2" s="1"/>
  <c r="N249" i="2"/>
  <c r="P249" i="2" s="1"/>
  <c r="N250" i="2"/>
  <c r="P250" i="2" s="1"/>
  <c r="N251" i="2"/>
  <c r="P251" i="2" s="1"/>
  <c r="N252" i="2"/>
  <c r="P252" i="2" s="1"/>
  <c r="N253" i="2"/>
  <c r="P253" i="2" s="1"/>
  <c r="N254" i="2"/>
  <c r="P254" i="2" s="1"/>
  <c r="N256" i="2"/>
  <c r="P256" i="2" s="1"/>
  <c r="N257" i="2"/>
  <c r="P257" i="2" s="1"/>
  <c r="N258" i="2"/>
  <c r="P258" i="2" s="1"/>
  <c r="N259" i="2"/>
  <c r="P259" i="2" s="1"/>
  <c r="N260" i="2"/>
  <c r="P260" i="2" s="1"/>
  <c r="N261" i="2"/>
  <c r="P261" i="2" s="1"/>
  <c r="N262" i="2"/>
  <c r="P262" i="2" s="1"/>
  <c r="N263" i="2"/>
  <c r="P263" i="2" s="1"/>
  <c r="N264" i="2"/>
  <c r="P264" i="2" s="1"/>
  <c r="N265" i="2"/>
  <c r="P265" i="2" s="1"/>
  <c r="N266" i="2"/>
  <c r="P266" i="2" s="1"/>
  <c r="N267" i="2"/>
  <c r="P267" i="2" s="1"/>
  <c r="N268" i="2"/>
  <c r="P268" i="2" s="1"/>
  <c r="N269" i="2"/>
  <c r="P269" i="2" s="1"/>
  <c r="N270" i="2"/>
  <c r="P270" i="2" s="1"/>
  <c r="N271" i="2"/>
  <c r="P271" i="2" s="1"/>
  <c r="N272" i="2"/>
  <c r="P272" i="2" s="1"/>
  <c r="N274" i="2"/>
  <c r="P274" i="2" s="1"/>
  <c r="N275" i="2"/>
  <c r="P275" i="2" s="1"/>
  <c r="N276" i="2"/>
  <c r="P276" i="2" s="1"/>
  <c r="N277" i="2"/>
  <c r="P277" i="2" s="1"/>
  <c r="N278" i="2"/>
  <c r="P278" i="2" s="1"/>
  <c r="N279" i="2"/>
  <c r="P279" i="2" s="1"/>
  <c r="N280" i="2"/>
  <c r="P280" i="2" s="1"/>
  <c r="N281" i="2"/>
  <c r="P281" i="2" s="1"/>
  <c r="N282" i="2"/>
  <c r="P282" i="2" s="1"/>
  <c r="N283" i="2"/>
  <c r="P283" i="2" s="1"/>
  <c r="N284" i="2"/>
  <c r="P284" i="2" s="1"/>
  <c r="N285" i="2"/>
  <c r="P285" i="2" s="1"/>
  <c r="N286" i="2"/>
  <c r="P286" i="2" s="1"/>
  <c r="N287" i="2"/>
  <c r="P287" i="2" s="1"/>
  <c r="N288" i="2"/>
  <c r="P288" i="2" s="1"/>
  <c r="N289" i="2"/>
  <c r="P289" i="2" s="1"/>
  <c r="N290" i="2"/>
  <c r="P290" i="2" s="1"/>
  <c r="N291" i="2"/>
  <c r="P291" i="2" s="1"/>
  <c r="N292" i="2"/>
  <c r="P292" i="2" s="1"/>
  <c r="N293" i="2"/>
  <c r="P293" i="2" s="1"/>
  <c r="N294" i="2"/>
  <c r="P294" i="2" s="1"/>
  <c r="N296" i="2"/>
  <c r="P296" i="2" s="1"/>
  <c r="N297" i="2"/>
  <c r="P297" i="2" s="1"/>
  <c r="N298" i="2"/>
  <c r="P298" i="2" s="1"/>
  <c r="N299" i="2"/>
  <c r="P299" i="2" s="1"/>
  <c r="N300" i="2"/>
  <c r="P300" i="2" s="1"/>
  <c r="N301" i="2"/>
  <c r="P301" i="2" s="1"/>
  <c r="N302" i="2"/>
  <c r="P302" i="2" s="1"/>
  <c r="N303" i="2"/>
  <c r="P303" i="2" s="1"/>
  <c r="N304" i="2"/>
  <c r="P304" i="2" s="1"/>
  <c r="N22" i="1" l="1"/>
  <c r="N21" i="1"/>
  <c r="N20" i="1"/>
  <c r="N19" i="1"/>
  <c r="N18" i="1"/>
  <c r="B17" i="1"/>
  <c r="F17" i="1"/>
  <c r="D17" i="1"/>
  <c r="C17" i="1"/>
  <c r="G17" i="1"/>
  <c r="H17" i="1"/>
  <c r="I17" i="1"/>
  <c r="J17" i="1"/>
  <c r="F16" i="1"/>
  <c r="G16" i="1"/>
  <c r="I16" i="1"/>
  <c r="B16" i="1"/>
  <c r="D16" i="1"/>
  <c r="C16" i="1"/>
  <c r="H16" i="1"/>
  <c r="J16" i="1"/>
  <c r="I15" i="1"/>
  <c r="G15" i="1"/>
  <c r="D15" i="1"/>
  <c r="F15" i="1"/>
  <c r="B15" i="1"/>
  <c r="H15" i="1"/>
  <c r="C15" i="1"/>
  <c r="J15" i="1"/>
  <c r="I14" i="1"/>
  <c r="B14" i="1"/>
  <c r="F14" i="1"/>
  <c r="C14" i="1"/>
  <c r="G14" i="1"/>
  <c r="J14" i="1"/>
  <c r="H14" i="1"/>
  <c r="D14" i="1"/>
  <c r="J35" i="1"/>
  <c r="B38" i="1"/>
  <c r="F8" i="1"/>
  <c r="B11" i="1"/>
  <c r="F4" i="1"/>
  <c r="B9" i="1"/>
  <c r="J30" i="1"/>
  <c r="F9" i="1"/>
  <c r="B39" i="1"/>
  <c r="B8" i="1"/>
  <c r="B42" i="1"/>
  <c r="J31" i="1"/>
  <c r="R29" i="3"/>
  <c r="J29" i="3"/>
  <c r="L29" i="3" s="1"/>
  <c r="P29" i="3" s="1"/>
  <c r="I29" i="3"/>
  <c r="U28" i="3"/>
  <c r="R28" i="3"/>
  <c r="J28" i="3"/>
  <c r="L28" i="3" s="1"/>
  <c r="P28" i="3" s="1"/>
  <c r="I28" i="3"/>
  <c r="U27" i="3"/>
  <c r="R27" i="3"/>
  <c r="J27" i="3"/>
  <c r="L27" i="3" s="1"/>
  <c r="P27" i="3" s="1"/>
  <c r="I27" i="3"/>
  <c r="R26" i="3"/>
  <c r="J26" i="3"/>
  <c r="L26" i="3" s="1"/>
  <c r="P26" i="3" s="1"/>
  <c r="I26" i="3"/>
  <c r="U25" i="3"/>
  <c r="R25" i="3"/>
  <c r="J25" i="3"/>
  <c r="L25" i="3" s="1"/>
  <c r="P25" i="3" s="1"/>
  <c r="I25" i="3"/>
  <c r="U24" i="3"/>
  <c r="R24" i="3"/>
  <c r="J24" i="3"/>
  <c r="L24" i="3" s="1"/>
  <c r="P24" i="3" s="1"/>
  <c r="I24" i="3"/>
  <c r="U23" i="3"/>
  <c r="R23" i="3"/>
  <c r="J23" i="3"/>
  <c r="L23" i="3" s="1"/>
  <c r="P23" i="3" s="1"/>
  <c r="I23" i="3"/>
  <c r="R22" i="3"/>
  <c r="J22" i="3"/>
  <c r="L22" i="3" s="1"/>
  <c r="P22" i="3" s="1"/>
  <c r="I22" i="3"/>
  <c r="U21" i="3"/>
  <c r="R21" i="3"/>
  <c r="J21" i="3"/>
  <c r="L21" i="3" s="1"/>
  <c r="P21" i="3" s="1"/>
  <c r="I21" i="3"/>
  <c r="T20" i="3"/>
  <c r="O6" i="2"/>
  <c r="R20" i="3"/>
  <c r="J20" i="3"/>
  <c r="L20" i="3" s="1"/>
  <c r="P20" i="3" s="1"/>
  <c r="I20" i="3"/>
  <c r="U19" i="3"/>
  <c r="R19" i="3"/>
  <c r="J19" i="3"/>
  <c r="L19" i="3" s="1"/>
  <c r="P19" i="3" s="1"/>
  <c r="I19" i="3"/>
  <c r="R18" i="3"/>
  <c r="J18" i="3"/>
  <c r="L18" i="3" s="1"/>
  <c r="P18" i="3" s="1"/>
  <c r="I18" i="3"/>
  <c r="U17" i="3"/>
  <c r="R17" i="3"/>
  <c r="J17" i="3"/>
  <c r="L17" i="3" s="1"/>
  <c r="P17" i="3" s="1"/>
  <c r="I17" i="3"/>
  <c r="R16" i="3"/>
  <c r="J16" i="3"/>
  <c r="L16" i="3" s="1"/>
  <c r="P16" i="3" s="1"/>
  <c r="I16" i="3"/>
  <c r="R15" i="3"/>
  <c r="J15" i="3"/>
  <c r="L15" i="3" s="1"/>
  <c r="P15" i="3" s="1"/>
  <c r="I15" i="3"/>
  <c r="U14" i="3"/>
  <c r="R14" i="3"/>
  <c r="J14" i="3"/>
  <c r="L14" i="3" s="1"/>
  <c r="P14" i="3" s="1"/>
  <c r="I14" i="3"/>
  <c r="U13" i="3"/>
  <c r="R13" i="3"/>
  <c r="J13" i="3"/>
  <c r="L13" i="3" s="1"/>
  <c r="P13" i="3" s="1"/>
  <c r="I13" i="3"/>
  <c r="U12" i="3"/>
  <c r="R12" i="3"/>
  <c r="J12" i="3"/>
  <c r="L12" i="3" s="1"/>
  <c r="P12" i="3" s="1"/>
  <c r="I12" i="3"/>
  <c r="U11" i="3"/>
  <c r="R11" i="3"/>
  <c r="J11" i="3"/>
  <c r="L11" i="3" s="1"/>
  <c r="P11" i="3" s="1"/>
  <c r="I11" i="3"/>
  <c r="R10" i="3"/>
  <c r="J10" i="3"/>
  <c r="L10" i="3" s="1"/>
  <c r="P10" i="3" s="1"/>
  <c r="I10" i="3"/>
  <c r="T10" i="3"/>
  <c r="O5" i="2"/>
  <c r="U9" i="3"/>
  <c r="R9" i="3"/>
  <c r="J9" i="3"/>
  <c r="L9" i="3" s="1"/>
  <c r="P9" i="3" s="1"/>
  <c r="I9" i="3"/>
  <c r="U8" i="3"/>
  <c r="R8" i="3"/>
  <c r="J8" i="3"/>
  <c r="L8" i="3" s="1"/>
  <c r="P8" i="3" s="1"/>
  <c r="I8" i="3"/>
  <c r="U7" i="3"/>
  <c r="R7" i="3"/>
  <c r="I7" i="3"/>
  <c r="J7" i="3"/>
  <c r="L7" i="3" s="1"/>
  <c r="P7" i="3" s="1"/>
  <c r="U6" i="3"/>
  <c r="R6" i="3"/>
  <c r="J6" i="3"/>
  <c r="L6" i="3" s="1"/>
  <c r="P6" i="3" s="1"/>
  <c r="I6" i="3"/>
  <c r="U5" i="3"/>
  <c r="R5" i="3"/>
  <c r="J5" i="3"/>
  <c r="L5" i="3" s="1"/>
  <c r="P5" i="3" s="1"/>
  <c r="I5" i="3"/>
  <c r="P36" i="2"/>
  <c r="P12" i="2"/>
  <c r="O295" i="2"/>
  <c r="N295" i="2"/>
  <c r="P295" i="2" s="1"/>
  <c r="T294" i="2"/>
  <c r="S294" i="2"/>
  <c r="O294" i="2"/>
  <c r="T287" i="2"/>
  <c r="Q287" i="2"/>
  <c r="T273" i="2"/>
  <c r="S273" i="2"/>
  <c r="Q273" i="2"/>
  <c r="O273" i="2"/>
  <c r="N273" i="2"/>
  <c r="P273" i="2" s="1"/>
  <c r="T262" i="2"/>
  <c r="S262" i="2"/>
  <c r="T258" i="2"/>
  <c r="S258" i="2"/>
  <c r="Q258" i="2"/>
  <c r="T255" i="2"/>
  <c r="S255" i="2"/>
  <c r="Q255" i="2"/>
  <c r="O255" i="2"/>
  <c r="N255" i="2"/>
  <c r="P255" i="2" s="1"/>
  <c r="T252" i="2"/>
  <c r="Q252" i="2"/>
  <c r="T251" i="2"/>
  <c r="Q251" i="2"/>
  <c r="T249" i="2"/>
  <c r="S249" i="2"/>
  <c r="Q249" i="2"/>
  <c r="T247" i="2"/>
  <c r="S247" i="2"/>
  <c r="Q247" i="2"/>
  <c r="P247" i="2"/>
  <c r="T244" i="2"/>
  <c r="S244" i="2"/>
  <c r="Q244" i="2"/>
  <c r="N244" i="2"/>
  <c r="P244" i="2" s="1"/>
  <c r="T243" i="2"/>
  <c r="S243" i="2"/>
  <c r="Q223" i="2"/>
  <c r="P223" i="2"/>
  <c r="O223" i="2"/>
  <c r="Q221" i="2"/>
  <c r="O221" i="2"/>
  <c r="N221" i="2"/>
  <c r="P221" i="2" s="1"/>
  <c r="S216" i="2"/>
  <c r="Q216" i="2"/>
  <c r="N216" i="2"/>
  <c r="P216" i="2" s="1"/>
  <c r="S214" i="2"/>
  <c r="Q214" i="2"/>
  <c r="S213" i="2"/>
  <c r="Q213" i="2"/>
  <c r="P213" i="2"/>
  <c r="S211" i="2"/>
  <c r="Q211" i="2"/>
  <c r="P211" i="2"/>
  <c r="O211" i="2"/>
  <c r="S208" i="2"/>
  <c r="Q208" i="2"/>
  <c r="P208" i="2"/>
  <c r="S207" i="2"/>
  <c r="Q207" i="2"/>
  <c r="P207" i="2"/>
  <c r="S205" i="2"/>
  <c r="Q205" i="2"/>
  <c r="N205" i="2"/>
  <c r="P205" i="2" s="1"/>
  <c r="S196" i="2"/>
  <c r="Q196" i="2"/>
  <c r="N196" i="2"/>
  <c r="P196" i="2" s="1"/>
  <c r="S192" i="2"/>
  <c r="Q192" i="2"/>
  <c r="P192" i="2"/>
  <c r="S191" i="2"/>
  <c r="Q191" i="2"/>
  <c r="N191" i="2"/>
  <c r="P191" i="2" s="1"/>
  <c r="S189" i="2"/>
  <c r="Q189" i="2"/>
  <c r="N189" i="2"/>
  <c r="P189" i="2" s="1"/>
  <c r="S185" i="2"/>
  <c r="Q185" i="2"/>
  <c r="N185" i="2"/>
  <c r="P185" i="2" s="1"/>
  <c r="T184" i="2"/>
  <c r="S184" i="2"/>
  <c r="Q178" i="2"/>
  <c r="O178" i="2"/>
  <c r="N178" i="2"/>
  <c r="P178" i="2" s="1"/>
  <c r="S176" i="2"/>
  <c r="Q176" i="2"/>
  <c r="T175" i="2"/>
  <c r="S175" i="2"/>
  <c r="Q175" i="2"/>
  <c r="P175" i="2"/>
  <c r="S172" i="2"/>
  <c r="Q172" i="2"/>
  <c r="P172" i="2"/>
  <c r="S171" i="2"/>
  <c r="Q171" i="2"/>
  <c r="S170" i="2"/>
  <c r="Q170" i="2"/>
  <c r="P170" i="2"/>
  <c r="T169" i="2"/>
  <c r="O169" i="2"/>
  <c r="S169" i="2"/>
  <c r="Q169" i="2"/>
  <c r="N169" i="2"/>
  <c r="P169" i="2" s="1"/>
  <c r="T168" i="2"/>
  <c r="S168" i="2"/>
  <c r="Q168" i="2"/>
  <c r="T167" i="2"/>
  <c r="S167" i="2"/>
  <c r="T166" i="2"/>
  <c r="S166" i="2"/>
  <c r="Q166" i="2"/>
  <c r="T165" i="2"/>
  <c r="S165" i="2"/>
  <c r="Q165" i="2"/>
  <c r="T164" i="2"/>
  <c r="S164" i="2"/>
  <c r="T161" i="2"/>
  <c r="S161" i="2"/>
  <c r="T159" i="2"/>
  <c r="S159" i="2"/>
  <c r="T158" i="2"/>
  <c r="S158" i="2"/>
  <c r="Q158" i="2"/>
  <c r="T157" i="2"/>
  <c r="S157" i="2"/>
  <c r="T154" i="2"/>
  <c r="S154" i="2"/>
  <c r="Q154" i="2"/>
  <c r="N154" i="2"/>
  <c r="P154" i="2" s="1"/>
  <c r="T153" i="2"/>
  <c r="S153" i="2"/>
  <c r="T150" i="2"/>
  <c r="S150" i="2"/>
  <c r="T148" i="2"/>
  <c r="S148" i="2"/>
  <c r="Q144" i="2"/>
  <c r="N144" i="2"/>
  <c r="P144" i="2" s="1"/>
  <c r="T142" i="2"/>
  <c r="S142" i="2"/>
  <c r="T141" i="2"/>
  <c r="S141" i="2"/>
  <c r="T140" i="2"/>
  <c r="S140" i="2"/>
  <c r="Q140" i="2"/>
  <c r="P140" i="2"/>
  <c r="T138" i="2"/>
  <c r="S138" i="2"/>
  <c r="Q138" i="2"/>
  <c r="N138" i="2"/>
  <c r="P138" i="2" s="1"/>
  <c r="T136" i="2"/>
  <c r="S136" i="2"/>
  <c r="T135" i="2"/>
  <c r="S135" i="2"/>
  <c r="Q135" i="2"/>
  <c r="P135" i="2"/>
  <c r="T134" i="2"/>
  <c r="S134" i="2"/>
  <c r="T132" i="2"/>
  <c r="S132" i="2"/>
  <c r="T131" i="2"/>
  <c r="S131" i="2"/>
  <c r="Q131" i="2"/>
  <c r="U7" i="2"/>
  <c r="U129" i="2"/>
  <c r="T129" i="2"/>
  <c r="N129" i="2"/>
  <c r="P129" i="2" s="1"/>
  <c r="S129" i="2"/>
  <c r="Q129" i="2"/>
  <c r="O129" i="2"/>
  <c r="T123" i="2"/>
  <c r="S123" i="2"/>
  <c r="Q123" i="2"/>
  <c r="P123" i="2"/>
  <c r="O123" i="2"/>
  <c r="T122" i="2"/>
  <c r="S122" i="2"/>
  <c r="T121" i="2"/>
  <c r="S121" i="2"/>
  <c r="T120" i="2"/>
  <c r="S120" i="2"/>
  <c r="Q120" i="2"/>
  <c r="S43" i="2"/>
  <c r="N43" i="2"/>
  <c r="P43" i="2" s="1"/>
  <c r="S37" i="2"/>
  <c r="P37" i="2"/>
  <c r="S34" i="2"/>
  <c r="Q34" i="2"/>
  <c r="P34" i="2"/>
  <c r="O34" i="2"/>
  <c r="S27" i="2"/>
  <c r="P27" i="2"/>
  <c r="S16" i="2"/>
  <c r="P16" i="2"/>
  <c r="F22" i="1" l="1"/>
  <c r="J22" i="1"/>
  <c r="G22" i="1"/>
  <c r="B22" i="1"/>
  <c r="C22" i="1"/>
  <c r="H22" i="1"/>
  <c r="I22" i="1"/>
  <c r="D22" i="1"/>
  <c r="B21" i="1"/>
  <c r="H21" i="1"/>
  <c r="I21" i="1"/>
  <c r="F21" i="1"/>
  <c r="C21" i="1"/>
  <c r="D21" i="1"/>
  <c r="G21" i="1"/>
  <c r="J21" i="1"/>
  <c r="G20" i="1"/>
  <c r="J20" i="1"/>
  <c r="B20" i="1"/>
  <c r="H20" i="1"/>
  <c r="I20" i="1"/>
  <c r="D20" i="1"/>
  <c r="C20" i="1"/>
  <c r="F20" i="1"/>
  <c r="H19" i="1"/>
  <c r="D19" i="1"/>
  <c r="G19" i="1"/>
  <c r="I19" i="1"/>
  <c r="F19" i="1"/>
  <c r="C19" i="1"/>
  <c r="J19" i="1"/>
  <c r="B19" i="1"/>
  <c r="H18" i="1"/>
  <c r="D18" i="1"/>
  <c r="B18" i="1"/>
  <c r="J18" i="1"/>
  <c r="G18" i="1"/>
  <c r="F18" i="1"/>
  <c r="C18" i="1"/>
  <c r="I18" i="1"/>
  <c r="N25" i="1"/>
  <c r="N23" i="1"/>
  <c r="N27" i="1"/>
  <c r="N26" i="1"/>
  <c r="N24" i="1"/>
  <c r="N28" i="1"/>
  <c r="N29" i="1"/>
  <c r="J32" i="1"/>
  <c r="J33" i="1" s="1"/>
  <c r="J34" i="1" s="1"/>
  <c r="J36" i="1" s="1"/>
  <c r="P6" i="2"/>
  <c r="U6" i="2" s="1"/>
  <c r="S6" i="2"/>
  <c r="P5" i="2"/>
  <c r="U5" i="2" s="1"/>
  <c r="S5" i="2"/>
  <c r="I25" i="1" l="1"/>
  <c r="C25" i="1"/>
  <c r="H25" i="1"/>
  <c r="D25" i="1"/>
  <c r="F25" i="1"/>
  <c r="B25" i="1"/>
  <c r="J25" i="1"/>
  <c r="G25" i="1"/>
  <c r="C23" i="1"/>
  <c r="D23" i="1"/>
  <c r="H23" i="1"/>
  <c r="J23" i="1"/>
  <c r="B23" i="1"/>
  <c r="I23" i="1"/>
  <c r="G23" i="1"/>
  <c r="F23" i="1"/>
  <c r="D27" i="1"/>
  <c r="C27" i="1"/>
  <c r="F27" i="1"/>
  <c r="I27" i="1"/>
  <c r="H27" i="1"/>
  <c r="B27" i="1"/>
  <c r="J27" i="1"/>
  <c r="G27" i="1"/>
  <c r="G26" i="1"/>
  <c r="H26" i="1"/>
  <c r="I26" i="1"/>
  <c r="J26" i="1"/>
  <c r="B26" i="1"/>
  <c r="F26" i="1"/>
  <c r="D26" i="1"/>
  <c r="C26" i="1"/>
  <c r="H24" i="1"/>
  <c r="D24" i="1"/>
  <c r="C24" i="1"/>
  <c r="J24" i="1"/>
  <c r="B24" i="1"/>
  <c r="G24" i="1"/>
  <c r="I24" i="1"/>
  <c r="F24" i="1"/>
  <c r="G28" i="1"/>
  <c r="B28" i="1"/>
  <c r="I28" i="1"/>
  <c r="H28" i="1"/>
  <c r="C28" i="1"/>
  <c r="J28" i="1"/>
  <c r="F28" i="1"/>
  <c r="D28" i="1"/>
  <c r="C29" i="1"/>
  <c r="B29" i="1"/>
  <c r="J29" i="1"/>
  <c r="I29" i="1"/>
  <c r="H29" i="1"/>
  <c r="G29" i="1"/>
  <c r="D29" i="1"/>
  <c r="F29" i="1"/>
  <c r="B46" i="1"/>
</calcChain>
</file>

<file path=xl/sharedStrings.xml><?xml version="1.0" encoding="utf-8"?>
<sst xmlns="http://schemas.openxmlformats.org/spreadsheetml/2006/main" count="253" uniqueCount="153">
  <si>
    <t>Setări service</t>
  </si>
  <si>
    <t>Datele service-ului apar pe deviz. Tariful orar, garanția și pragul de abatere se folosesc în toate calculele.</t>
  </si>
  <si>
    <t>Service</t>
  </si>
  <si>
    <t>Exemplu Auto Service SRL</t>
  </si>
  <si>
    <t>CIF</t>
  </si>
  <si>
    <t>RO23456781</t>
  </si>
  <si>
    <t>Adresa</t>
  </si>
  <si>
    <t>Str. Depoului nr. 12, Ploiești</t>
  </si>
  <si>
    <t>Telefon</t>
  </si>
  <si>
    <t>0244 111 222</t>
  </si>
  <si>
    <t>Autorizație RAR nr.</t>
  </si>
  <si>
    <t>1234/2024</t>
  </si>
  <si>
    <t>Tarif manoperă (lei/oră, fără TVA)</t>
  </si>
  <si>
    <t>Cota TVA</t>
  </si>
  <si>
    <t>Garanție lucrări (luni)</t>
  </si>
  <si>
    <t>Garanție lucrări (km)</t>
  </si>
  <si>
    <t>Prag de abatere deviz final față de estimat</t>
  </si>
  <si>
    <t>Status deviz</t>
  </si>
  <si>
    <t>Ofertat</t>
  </si>
  <si>
    <t>Acceptat</t>
  </si>
  <si>
    <t>În lucru</t>
  </si>
  <si>
    <t>Finalizat</t>
  </si>
  <si>
    <t>Predat</t>
  </si>
  <si>
    <t>Refuzat</t>
  </si>
  <si>
    <t>Etapă</t>
  </si>
  <si>
    <t>Inițial</t>
  </si>
  <si>
    <t>Suplimentar</t>
  </si>
  <si>
    <t>Da/Nu</t>
  </si>
  <si>
    <t>Da</t>
  </si>
  <si>
    <t>Nu</t>
  </si>
  <si>
    <t>Tip document</t>
  </si>
  <si>
    <t>Estimativ</t>
  </si>
  <si>
    <t>Final</t>
  </si>
  <si>
    <t>Piese, materiale și operații</t>
  </si>
  <si>
    <t>Pentru piese și materiale treci prețul; pentru manoperă treci timpul normat în ore (prețul se calculează cu tariful orar din Setări).</t>
  </si>
  <si>
    <t>Cod</t>
  </si>
  <si>
    <t>Tip</t>
  </si>
  <si>
    <t>Denumire</t>
  </si>
  <si>
    <t>U.M.</t>
  </si>
  <si>
    <t>Preț fără TVA (piese)</t>
  </si>
  <si>
    <t>Ore normate (manoperă)</t>
  </si>
  <si>
    <t>Garanție (luni)</t>
  </si>
  <si>
    <t>P-PL01</t>
  </si>
  <si>
    <t>Piesă</t>
  </si>
  <si>
    <t>Set plăcuțe frână față</t>
  </si>
  <si>
    <t>set</t>
  </si>
  <si>
    <t>P-DS01</t>
  </si>
  <si>
    <t>Discuri frână față (pereche)</t>
  </si>
  <si>
    <t>P-UL01</t>
  </si>
  <si>
    <t>Ulei motor 5W-30</t>
  </si>
  <si>
    <t>l</t>
  </si>
  <si>
    <t>P-FU01</t>
  </si>
  <si>
    <t>Filtru ulei</t>
  </si>
  <si>
    <t>buc</t>
  </si>
  <si>
    <t>P-FA01</t>
  </si>
  <si>
    <t>Filtru aer</t>
  </si>
  <si>
    <t>P-FP01</t>
  </si>
  <si>
    <t>Filtru polen</t>
  </si>
  <si>
    <t>P-BS01</t>
  </si>
  <si>
    <t>Bieletă bară stabilizatoare față</t>
  </si>
  <si>
    <t>P-AM01</t>
  </si>
  <si>
    <t>Amortizor față</t>
  </si>
  <si>
    <t>MAT01</t>
  </si>
  <si>
    <t>Material</t>
  </si>
  <si>
    <t>Materiale consumabile (spray frână, vaselină)</t>
  </si>
  <si>
    <t>M-DG</t>
  </si>
  <si>
    <t>Manoperă</t>
  </si>
  <si>
    <t>Diagnoză computerizată</t>
  </si>
  <si>
    <t>op.</t>
  </si>
  <si>
    <t>M-FR</t>
  </si>
  <si>
    <t>Înlocuire plăcuțe și discuri frână față</t>
  </si>
  <si>
    <t>M-RV</t>
  </si>
  <si>
    <t>Revizie: schimb ulei și filtre</t>
  </si>
  <si>
    <t>M-BS</t>
  </si>
  <si>
    <t>Înlocuire bieletă stabilizator</t>
  </si>
  <si>
    <t>M-AM</t>
  </si>
  <si>
    <t>Înlocuire amortizor față</t>
  </si>
  <si>
    <t>M-TR</t>
  </si>
  <si>
    <t>Verificare tren de rulare</t>
  </si>
  <si>
    <t>Tip linie</t>
  </si>
  <si>
    <t>Registrul devizelor</t>
  </si>
  <si>
    <t>Un rând pentru fiecare mașină intrată în service. Valorile, abaterea față de deviz și garanția se calculează automat din foaia „Linii deviz”.</t>
  </si>
  <si>
    <t>Nr. deviz</t>
  </si>
  <si>
    <t>Data</t>
  </si>
  <si>
    <t>Client</t>
  </si>
  <si>
    <t>Nr. înmatriculare</t>
  </si>
  <si>
    <t>Marca și modelul</t>
  </si>
  <si>
    <t>Serie șasiu (VIN)</t>
  </si>
  <si>
    <t>Km la intrare</t>
  </si>
  <si>
    <t>Defecte reclamate</t>
  </si>
  <si>
    <t>Termen promis</t>
  </si>
  <si>
    <t>Status</t>
  </si>
  <si>
    <t>Data predării</t>
  </si>
  <si>
    <t>Deviz estimativ (cu TVA)</t>
  </si>
  <si>
    <t>Deviz final (cu TVA)</t>
  </si>
  <si>
    <t>Abatere</t>
  </si>
  <si>
    <t>Suplimentare neaprobate (cu TVA)</t>
  </si>
  <si>
    <t>Avans</t>
  </si>
  <si>
    <t>Rest de plată</t>
  </si>
  <si>
    <t>Garanție lucrări până la</t>
  </si>
  <si>
    <t>Verificare</t>
  </si>
  <si>
    <t>Andrei Popa</t>
  </si>
  <si>
    <t>0722 123 456</t>
  </si>
  <si>
    <t>PH-15-ABC</t>
  </si>
  <si>
    <t>Volkswagen Golf VII 1.6 TDI</t>
  </si>
  <si>
    <t>WVWZZZAUZFW123456</t>
  </si>
  <si>
    <t>Zgomot la frânare; revizie anuală</t>
  </si>
  <si>
    <t>Maria Ionescu</t>
  </si>
  <si>
    <t>0733 234 567</t>
  </si>
  <si>
    <t>PH-21-MIO</t>
  </si>
  <si>
    <t>Dacia Logan 1.0 SCe</t>
  </si>
  <si>
    <t>UU1L5220567891234</t>
  </si>
  <si>
    <t>Revizie periodică</t>
  </si>
  <si>
    <t>Exemplu Instalații SRL</t>
  </si>
  <si>
    <t>0244 000 000</t>
  </si>
  <si>
    <t>PH-34-EXI</t>
  </si>
  <si>
    <t>Ford Transit 2.0 TDCi</t>
  </si>
  <si>
    <t>WF0XXXTTGXJR98765</t>
  </si>
  <si>
    <t>Vibrații la volan peste 90 km/h</t>
  </si>
  <si>
    <t>Piesele, materialele și manopera de pe fiecare deviz</t>
  </si>
  <si>
    <t>Scrie numărul devizului, codul și cantitatea. Liniile „Suplimentar” intră în devizul final doar dacă clientul le-a aprobat („Da”).</t>
  </si>
  <si>
    <t>Nr. crt.</t>
  </si>
  <si>
    <t>Cantitate</t>
  </si>
  <si>
    <t>Ore (manoperă)</t>
  </si>
  <si>
    <t>Preț unitar fără TVA</t>
  </si>
  <si>
    <t>Discount</t>
  </si>
  <si>
    <t>Valoare fără TVA</t>
  </si>
  <si>
    <t>Aprobat de client</t>
  </si>
  <si>
    <t>Observații</t>
  </si>
  <si>
    <t>Valoare cu TVA</t>
  </si>
  <si>
    <t>În deviz final</t>
  </si>
  <si>
    <t>Garanție piesă (luni)</t>
  </si>
  <si>
    <t>cheie E</t>
  </si>
  <si>
    <t>cheie F</t>
  </si>
  <si>
    <t>Devizul nr.:</t>
  </si>
  <si>
    <t>Tip:</t>
  </si>
  <si>
    <t>← numărul din registru și tipul: Estimativ (doar etapa inițială) sau Final (cu suplimentările aprobate)</t>
  </si>
  <si>
    <t>CLIENT</t>
  </si>
  <si>
    <t>VEHICUL</t>
  </si>
  <si>
    <t>Nr.</t>
  </si>
  <si>
    <t>Cant.</t>
  </si>
  <si>
    <t>Preț unitar</t>
  </si>
  <si>
    <t>Valoare (fără TVA)</t>
  </si>
  <si>
    <t>Piese și materiale</t>
  </si>
  <si>
    <t>Total fără TVA</t>
  </si>
  <si>
    <t>TVA</t>
  </si>
  <si>
    <t>TOTAL</t>
  </si>
  <si>
    <t>CLIENT – de acord cu devizul</t>
  </si>
  <si>
    <t>SERVICE – întocmit</t>
  </si>
  <si>
    <t>Semnătura __________   Data ________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</si>
  <si>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</si>
  <si>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</si>
  <si>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modelexcel.ro/model-deviz-service-auto-excel/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</si>
</sst>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0277BD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b/>
      <sz val="12"/>
      <color theme="1"/>
      <name val="Calibri"/>
      <family val="2"/>
    </font>
    <font>
      <sz val="10"/>
      <color rgb="FFFFFFFF"/>
      <name val="Calibri"/>
      <family val="2"/>
    </font>
    <font>
      <b/>
      <sz val="11"/>
      <color theme="1"/>
      <name val="Calibri"/>
      <family val="2"/>
    </font>
    <font>
      <sz val="10"/>
      <color rgb="FF5D6B64"/>
      <name val="Calibri"/>
      <family val="2"/>
    </font>
    <font>
      <b/>
      <sz val="10"/>
      <color rgb="FF0277BD"/>
      <name val="Calibri"/>
      <family val="2"/>
    </font>
    <font>
      <b/>
      <sz val="10"/>
      <color rgb="FFB4322A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6F9FD"/>
        <bgColor indexed="64"/>
      </patternFill>
    </fill>
    <fill>
      <patternFill patternType="solid">
        <fgColor rgb="FF0277BD"/>
        <bgColor indexed="64"/>
      </patternFill>
    </fill>
    <fill>
      <patternFill patternType="solid">
        <fgColor rgb="FFE1E9F5"/>
        <bgColor indexed="64"/>
      </patternFill>
    </fill>
  </fills>
  <borders count="13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/>
      <right/>
      <top style="thin">
        <color rgb="FFD2DCD9"/>
      </top>
      <bottom/>
      <diagonal/>
    </border>
    <border>
      <left style="thin">
        <color rgb="FF0277BD"/>
      </left>
      <right/>
      <top style="thin">
        <color rgb="FF0277BD"/>
      </top>
      <bottom/>
      <diagonal/>
    </border>
    <border>
      <left/>
      <right/>
      <top style="thin">
        <color rgb="FF0277BD"/>
      </top>
      <bottom/>
      <diagonal/>
    </border>
    <border>
      <left/>
      <right style="thin">
        <color rgb="FF0277BD"/>
      </right>
      <top style="thin">
        <color rgb="FF0277BD"/>
      </top>
      <bottom/>
      <diagonal/>
    </border>
    <border>
      <left style="thin">
        <color rgb="FF0277BD"/>
      </left>
      <right/>
      <top/>
      <bottom/>
      <diagonal/>
    </border>
    <border>
      <left/>
      <right style="thin">
        <color rgb="FF0277BD"/>
      </right>
      <top/>
      <bottom/>
      <diagonal/>
    </border>
    <border>
      <left style="thin">
        <color rgb="FF0277BD"/>
      </left>
      <right style="thin">
        <color rgb="FFD2DCD9"/>
      </right>
      <top style="thin">
        <color rgb="FFD2DCD9"/>
      </top>
      <bottom style="thin">
        <color rgb="FFD2DCD9"/>
      </bottom>
      <diagonal/>
    </border>
    <border>
      <left style="thin">
        <color rgb="FFD2DCD9"/>
      </left>
      <right style="thin">
        <color rgb="FF0277BD"/>
      </right>
      <top style="thin">
        <color rgb="FFD2DCD9"/>
      </top>
      <bottom style="thin">
        <color rgb="FFD2DCD9"/>
      </bottom>
      <diagonal/>
    </border>
    <border>
      <left style="thin">
        <color rgb="FF0277BD"/>
      </left>
      <right/>
      <top/>
      <bottom style="thin">
        <color rgb="FF0277BD"/>
      </bottom>
      <diagonal/>
    </border>
    <border>
      <left/>
      <right/>
      <top/>
      <bottom style="thin">
        <color rgb="FF0277BD"/>
      </bottom>
      <diagonal/>
    </border>
    <border>
      <left/>
      <right style="thin">
        <color rgb="FF0277BD"/>
      </right>
      <top/>
      <bottom style="thin">
        <color rgb="FF0277BD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vertical="top"/>
    </xf>
    <xf numFmtId="4" fontId="1" fillId="0" borderId="1" xfId="0" applyNumberFormat="1" applyFont="1" applyBorder="1" applyAlignment="1">
      <alignment vertical="top"/>
    </xf>
    <xf numFmtId="9" fontId="1" fillId="0" borderId="1" xfId="0" applyNumberFormat="1" applyFont="1" applyBorder="1" applyAlignment="1">
      <alignment horizontal="center" vertical="top"/>
    </xf>
    <xf numFmtId="4" fontId="1" fillId="2" borderId="1" xfId="0" applyNumberFormat="1" applyFont="1" applyFill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4" fontId="1" fillId="0" borderId="1" xfId="0" applyNumberFormat="1" applyFont="1" applyBorder="1"/>
    <xf numFmtId="9" fontId="1" fillId="2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7" fillId="4" borderId="0" xfId="0" applyFont="1" applyFill="1" applyAlignment="1">
      <alignment horizontal="center"/>
    </xf>
    <xf numFmtId="0" fontId="4" fillId="0" borderId="0" xfId="0" applyFont="1" applyAlignment="1">
      <alignment horizontal="right"/>
    </xf>
    <xf numFmtId="0" fontId="4" fillId="4" borderId="0" xfId="0" applyFont="1" applyFill="1" applyAlignment="1">
      <alignment horizontal="center"/>
    </xf>
    <xf numFmtId="0" fontId="8" fillId="0" borderId="0" xfId="0" applyFont="1"/>
    <xf numFmtId="9" fontId="1" fillId="0" borderId="1" xfId="0" applyNumberFormat="1" applyFont="1" applyBorder="1" applyAlignment="1">
      <alignment horizontal="center"/>
    </xf>
    <xf numFmtId="0" fontId="12" fillId="0" borderId="0" xfId="0" applyFont="1"/>
    <xf numFmtId="0" fontId="1" fillId="0" borderId="6" xfId="0" applyFont="1" applyBorder="1"/>
    <xf numFmtId="0" fontId="1" fillId="0" borderId="7" xfId="0" applyFont="1" applyBorder="1"/>
    <xf numFmtId="0" fontId="11" fillId="0" borderId="6" xfId="0" applyFont="1" applyBorder="1"/>
    <xf numFmtId="0" fontId="11" fillId="0" borderId="0" xfId="0" applyFont="1"/>
    <xf numFmtId="0" fontId="11" fillId="0" borderId="7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4" fontId="1" fillId="0" borderId="9" xfId="0" applyNumberFormat="1" applyFont="1" applyBorder="1"/>
    <xf numFmtId="4" fontId="4" fillId="4" borderId="9" xfId="0" applyNumberFormat="1" applyFont="1" applyFill="1" applyBorder="1"/>
    <xf numFmtId="4" fontId="4" fillId="0" borderId="9" xfId="0" applyNumberFormat="1" applyFont="1" applyBorder="1"/>
    <xf numFmtId="0" fontId="4" fillId="0" borderId="6" xfId="0" applyFont="1" applyBorder="1"/>
    <xf numFmtId="0" fontId="4" fillId="0" borderId="7" xfId="0" applyFont="1" applyBorder="1"/>
    <xf numFmtId="0" fontId="10" fillId="0" borderId="6" xfId="0" applyFont="1" applyBorder="1"/>
    <xf numFmtId="0" fontId="10" fillId="0" borderId="0" xfId="0" applyFont="1"/>
    <xf numFmtId="0" fontId="10" fillId="0" borderId="7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1" fillId="0" borderId="6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1" xfId="0" applyFont="1" applyBorder="1"/>
    <xf numFmtId="0" fontId="1" fillId="0" borderId="2" xfId="0" applyFont="1" applyBorder="1" applyAlignment="1">
      <alignment horizontal="right"/>
    </xf>
    <xf numFmtId="0" fontId="4" fillId="0" borderId="0" xfId="0" applyFont="1" applyAlignment="1">
      <alignment vertical="top" wrapText="1"/>
    </xf>
    <xf numFmtId="0" fontId="5" fillId="3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2" fillId="0" borderId="4" xfId="0" applyFont="1" applyBorder="1" applyAlignment="1">
      <alignment horizontal="right" vertical="top" wrapText="1"/>
    </xf>
    <xf numFmtId="0" fontId="2" fillId="0" borderId="5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7" xfId="0" applyFont="1" applyBorder="1" applyAlignment="1">
      <alignment horizontal="right" vertical="top" wrapText="1"/>
    </xf>
    <xf numFmtId="0" fontId="4" fillId="0" borderId="6" xfId="0" applyFont="1" applyBorder="1" applyAlignment="1">
      <alignment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8">
    <dxf>
      <font>
        <b/>
        <i val="0"/>
        <color rgb="FFC06000"/>
      </font>
    </dxf>
    <dxf>
      <font>
        <strike/>
        <color rgb="FF5D6B64"/>
      </font>
    </dxf>
    <dxf>
      <font>
        <color rgb="FFC06000"/>
      </font>
    </dxf>
    <dxf>
      <font>
        <b/>
        <i val="0"/>
        <color rgb="FFB4322A"/>
      </font>
    </dxf>
    <dxf>
      <font>
        <strike/>
        <color rgb="FF5D6B64"/>
      </font>
    </dxf>
    <dxf>
      <font>
        <b/>
        <i val="0"/>
        <color rgb="FFC06000"/>
      </font>
    </dxf>
    <dxf>
      <font>
        <b/>
        <i val="0"/>
        <color rgb="FF327D2E"/>
      </font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model-deviz-service-auto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EC31D-5E30-4E78-9405-C8C84E501BB0}">
  <sheetPr>
    <pageSetUpPr fitToPage="1"/>
  </sheetPr>
  <dimension ref="B1:N46"/>
  <sheetViews>
    <sheetView showGridLines="0" tabSelected="1" workbookViewId="0"/>
  </sheetViews>
  <sheetFormatPr baseColWidth="10" defaultRowHeight="12.75" x14ac:dyDescent="0.2"/>
  <cols>
    <col min="1" max="1" width="2.7109375" style="1" customWidth="1"/>
    <col min="2" max="2" width="5.7109375" style="1" customWidth="1"/>
    <col min="3" max="3" width="9.7109375" style="1" customWidth="1"/>
    <col min="4" max="4" width="30.7109375" style="1" customWidth="1"/>
    <col min="5" max="5" width="12.7109375" style="1" customWidth="1"/>
    <col min="6" max="7" width="6.7109375" style="1" customWidth="1"/>
    <col min="8" max="8" width="10.7109375" style="1" customWidth="1"/>
    <col min="9" max="9" width="8.7109375" style="1" customWidth="1"/>
    <col min="10" max="10" width="12.7109375" style="1" customWidth="1"/>
    <col min="11" max="16384" width="11.42578125" style="1"/>
  </cols>
  <sheetData>
    <row r="1" spans="2:14" ht="15.75" x14ac:dyDescent="0.25">
      <c r="B1" s="4" t="s">
        <v>134</v>
      </c>
      <c r="D1" s="30">
        <v>1021</v>
      </c>
      <c r="E1" s="31" t="s">
        <v>135</v>
      </c>
      <c r="F1" s="32" t="s">
        <v>32</v>
      </c>
      <c r="G1" s="3" t="s">
        <v>136</v>
      </c>
      <c r="N1" s="33">
        <f>IFERROR(MATCH(D1,'Registru devize'!$B$5:$B$304,0),0)</f>
        <v>1</v>
      </c>
    </row>
    <row r="3" spans="2:14" ht="21" x14ac:dyDescent="0.2">
      <c r="B3" s="65" t="str">
        <f>Firma</f>
        <v>Exemplu Auto Service SRL</v>
      </c>
      <c r="C3" s="66"/>
      <c r="D3" s="66"/>
      <c r="E3" s="66"/>
      <c r="F3" s="68" t="str">
        <f>IF($F$1="Final","DEVIZ FINAL","DEVIZ ESTIMATIV")</f>
        <v>DEVIZ FINAL</v>
      </c>
      <c r="G3" s="68"/>
      <c r="H3" s="68"/>
      <c r="I3" s="68"/>
      <c r="J3" s="69"/>
    </row>
    <row r="4" spans="2:14" x14ac:dyDescent="0.2">
      <c r="B4" s="67" t="str">
        <f>"CIF: "&amp;CIF&amp;"   ·   Tel.: "&amp;Telefon</f>
        <v>CIF: RO23456781   ·   Tel.: 0244 111 222</v>
      </c>
      <c r="C4" s="59"/>
      <c r="D4" s="59"/>
      <c r="E4" s="59"/>
      <c r="F4" s="70" t="str">
        <f>IF(RandD=0,"","nr. "&amp;D1&amp;" din "&amp;RIGHT("0"&amp;DAY(INDEX('Registru devize'!$C$5:$C$304,RandD)),2)&amp;"."&amp;RIGHT("0"&amp;MONTH(INDEX('Registru devize'!$C$5:$C$304,RandD)),2)&amp;"."&amp;YEAR(INDEX('Registru devize'!$C$5:$C$304,RandD)))</f>
        <v>nr. 1021 din 05.10.2026</v>
      </c>
      <c r="G4" s="70"/>
      <c r="H4" s="70"/>
      <c r="I4" s="70"/>
      <c r="J4" s="71"/>
    </row>
    <row r="5" spans="2:14" x14ac:dyDescent="0.2">
      <c r="B5" s="67" t="str">
        <f>Adresa&amp;"   ·   Autorizație RAR nr. "&amp;AutRAR</f>
        <v>Str. Depoului nr. 12, Ploiești   ·   Autorizație RAR nr. 1234/2024</v>
      </c>
      <c r="C5" s="59"/>
      <c r="D5" s="59"/>
      <c r="E5" s="59"/>
      <c r="F5" s="59"/>
      <c r="G5" s="59"/>
      <c r="H5" s="59"/>
      <c r="I5" s="59"/>
      <c r="J5" s="60"/>
    </row>
    <row r="6" spans="2:14" x14ac:dyDescent="0.2">
      <c r="B6" s="36"/>
      <c r="J6" s="37"/>
    </row>
    <row r="7" spans="2:14" x14ac:dyDescent="0.2">
      <c r="B7" s="38" t="s">
        <v>137</v>
      </c>
      <c r="C7" s="39"/>
      <c r="D7" s="39"/>
      <c r="E7" s="39"/>
      <c r="F7" s="39" t="s">
        <v>138</v>
      </c>
      <c r="G7" s="39"/>
      <c r="H7" s="39"/>
      <c r="I7" s="39"/>
      <c r="J7" s="40"/>
    </row>
    <row r="8" spans="2:14" x14ac:dyDescent="0.2">
      <c r="B8" s="72" t="str">
        <f>IF(RandD=0,"",INDEX('Registru devize'!$D$5:$D$304,RandD)&amp;"")</f>
        <v>Andrei Popa</v>
      </c>
      <c r="C8" s="59"/>
      <c r="D8" s="59"/>
      <c r="E8" s="59"/>
      <c r="F8" s="63" t="str">
        <f>IF(RandD=0,"",IF(RandD=0,"",INDEX('Registru devize'!$G$5:$G$304,RandD)&amp;"")&amp;"   ·   "&amp;IF(RandD=0,"",INDEX('Registru devize'!$F$5:$F$304,RandD)&amp;""))</f>
        <v>Volkswagen Golf VII 1.6 TDI   ·   PH-15-ABC</v>
      </c>
      <c r="G8" s="59"/>
      <c r="H8" s="59"/>
      <c r="I8" s="59"/>
      <c r="J8" s="60"/>
    </row>
    <row r="9" spans="2:14" x14ac:dyDescent="0.2">
      <c r="B9" s="58" t="str">
        <f>IF(RandD=0,"","Telefon: "&amp;IF(RandD=0,"",INDEX('Registru devize'!$E$5:$E$304,RandD)&amp;""))</f>
        <v>Telefon: 0722 123 456</v>
      </c>
      <c r="C9" s="59"/>
      <c r="D9" s="59"/>
      <c r="E9" s="59"/>
      <c r="F9" s="59" t="str">
        <f>IF(RandD=0,"","VIN: "&amp;IF(RandD=0,"",INDEX('Registru devize'!$H$5:$H$304,RandD)&amp;"")&amp;"   ·   km: "&amp;FIXED(N(INDEX('Registru devize'!$I$5:$I$304,RandD)),0))</f>
        <v>VIN: WVWZZZAUZFW123456   ·   km: 148.500</v>
      </c>
      <c r="G9" s="59"/>
      <c r="H9" s="59"/>
      <c r="I9" s="59"/>
      <c r="J9" s="60"/>
    </row>
    <row r="10" spans="2:14" x14ac:dyDescent="0.2">
      <c r="B10" s="36"/>
      <c r="J10" s="37"/>
    </row>
    <row r="11" spans="2:14" x14ac:dyDescent="0.2">
      <c r="B11" s="58" t="str">
        <f>IF(RandD=0,"","Defecte reclamate: "&amp;IF(RandD=0,"",INDEX('Registru devize'!$J$5:$J$304,RandD)&amp;""))</f>
        <v>Defecte reclamate: Zgomot la frânare; revizie anuală</v>
      </c>
      <c r="C11" s="59"/>
      <c r="D11" s="59"/>
      <c r="E11" s="59"/>
      <c r="F11" s="59"/>
      <c r="G11" s="59"/>
      <c r="H11" s="59"/>
      <c r="I11" s="59"/>
      <c r="J11" s="60"/>
    </row>
    <row r="12" spans="2:14" x14ac:dyDescent="0.2">
      <c r="B12" s="36"/>
      <c r="J12" s="37"/>
    </row>
    <row r="13" spans="2:14" ht="27.95" customHeight="1" x14ac:dyDescent="0.2">
      <c r="B13" s="41" t="s">
        <v>139</v>
      </c>
      <c r="C13" s="11" t="s">
        <v>36</v>
      </c>
      <c r="D13" s="64" t="s">
        <v>37</v>
      </c>
      <c r="E13" s="64"/>
      <c r="F13" s="11" t="s">
        <v>140</v>
      </c>
      <c r="G13" s="11" t="s">
        <v>38</v>
      </c>
      <c r="H13" s="11" t="s">
        <v>141</v>
      </c>
      <c r="I13" s="11" t="s">
        <v>125</v>
      </c>
      <c r="J13" s="42" t="s">
        <v>142</v>
      </c>
    </row>
    <row r="14" spans="2:14" x14ac:dyDescent="0.2">
      <c r="B14" s="43">
        <f>IF($N14=0,"",1)</f>
        <v>1</v>
      </c>
      <c r="C14" s="25" t="str">
        <f>IF($N14=0,"",IF(INDEX('Linii deviz'!$E$5:$E$1004,$N14)="","",INDEX('Linii deviz'!$E$5:$E$1004,$N14)))</f>
        <v>Piesă</v>
      </c>
      <c r="D14" s="61" t="str">
        <f>IF($N14=0,"",INDEX('Linii deviz'!$F$5:$F$1004,$N14)&amp;IF(INDEX('Linii deviz'!$M$5:$M$1004,$N14)="Suplimentar"," (supl. aprobat)",""))</f>
        <v>Set plăcuțe frână față</v>
      </c>
      <c r="E14" s="61"/>
      <c r="F14" s="25">
        <f>IF($N14=0,"",IF(INDEX('Linii deviz'!$H$5:$H$1004,$N14)="","",INDEX('Linii deviz'!$H$5:$H$1004,$N14)))</f>
        <v>1</v>
      </c>
      <c r="G14" s="25" t="str">
        <f>IF($N14=0,"",IF(INDEX('Linii deviz'!$G$5:$G$1004,$N14)="","",INDEX('Linii deviz'!$G$5:$G$1004,$N14)))</f>
        <v>set</v>
      </c>
      <c r="H14" s="27">
        <f>IF($N14=0,"",IF(INDEX('Linii deviz'!$J$5:$J$1004,$N14)="","",INDEX('Linii deviz'!$J$5:$J$1004,$N14)))</f>
        <v>285</v>
      </c>
      <c r="I14" s="34" t="str">
        <f>IF($N14=0,"",IF(INDEX('Linii deviz'!$K$5:$K$1004,$N14)="","",INDEX('Linii deviz'!$K$5:$K$1004,$N14)))</f>
        <v/>
      </c>
      <c r="J14" s="44">
        <f>IF($N14=0,"",IF(INDEX('Linii deviz'!$L$5:$L$1004,$N14)="","",INDEX('Linii deviz'!$L$5:$L$1004,$N14)))</f>
        <v>285</v>
      </c>
      <c r="N14" s="33">
        <f>IFERROR(IF($F$1="Final",MATCH($D$1&amp;"|F|"&amp;1,'Linii deviz'!$T$5:$T$1004,0),MATCH($D$1&amp;"|E|"&amp;1,'Linii deviz'!$S$5:$S$1004,0)),0)</f>
        <v>1</v>
      </c>
    </row>
    <row r="15" spans="2:14" x14ac:dyDescent="0.2">
      <c r="B15" s="43">
        <f>IF($N15=0,"",2)</f>
        <v>2</v>
      </c>
      <c r="C15" s="25" t="str">
        <f>IF($N15=0,"",IF(INDEX('Linii deviz'!$E$5:$E$1004,$N15)="","",INDEX('Linii deviz'!$E$5:$E$1004,$N15)))</f>
        <v>Piesă</v>
      </c>
      <c r="D15" s="61" t="str">
        <f>IF($N15=0,"",INDEX('Linii deviz'!$F$5:$F$1004,$N15)&amp;IF(INDEX('Linii deviz'!$M$5:$M$1004,$N15)="Suplimentar"," (supl. aprobat)",""))</f>
        <v>Discuri frână față (pereche)</v>
      </c>
      <c r="E15" s="61"/>
      <c r="F15" s="25">
        <f>IF($N15=0,"",IF(INDEX('Linii deviz'!$H$5:$H$1004,$N15)="","",INDEX('Linii deviz'!$H$5:$H$1004,$N15)))</f>
        <v>1</v>
      </c>
      <c r="G15" s="25" t="str">
        <f>IF($N15=0,"",IF(INDEX('Linii deviz'!$G$5:$G$1004,$N15)="","",INDEX('Linii deviz'!$G$5:$G$1004,$N15)))</f>
        <v>set</v>
      </c>
      <c r="H15" s="27">
        <f>IF($N15=0,"",IF(INDEX('Linii deviz'!$J$5:$J$1004,$N15)="","",INDEX('Linii deviz'!$J$5:$J$1004,$N15)))</f>
        <v>520</v>
      </c>
      <c r="I15" s="34" t="str">
        <f>IF($N15=0,"",IF(INDEX('Linii deviz'!$K$5:$K$1004,$N15)="","",INDEX('Linii deviz'!$K$5:$K$1004,$N15)))</f>
        <v/>
      </c>
      <c r="J15" s="44">
        <f>IF($N15=0,"",IF(INDEX('Linii deviz'!$L$5:$L$1004,$N15)="","",INDEX('Linii deviz'!$L$5:$L$1004,$N15)))</f>
        <v>520</v>
      </c>
      <c r="N15" s="33">
        <f>IFERROR(IF($F$1="Final",MATCH($D$1&amp;"|F|"&amp;2,'Linii deviz'!$T$5:$T$1004,0),MATCH($D$1&amp;"|E|"&amp;2,'Linii deviz'!$S$5:$S$1004,0)),0)</f>
        <v>2</v>
      </c>
    </row>
    <row r="16" spans="2:14" x14ac:dyDescent="0.2">
      <c r="B16" s="43">
        <f>IF($N16=0,"",3)</f>
        <v>3</v>
      </c>
      <c r="C16" s="25" t="str">
        <f>IF($N16=0,"",IF(INDEX('Linii deviz'!$E$5:$E$1004,$N16)="","",INDEX('Linii deviz'!$E$5:$E$1004,$N16)))</f>
        <v>Piesă</v>
      </c>
      <c r="D16" s="61" t="str">
        <f>IF($N16=0,"",INDEX('Linii deviz'!$F$5:$F$1004,$N16)&amp;IF(INDEX('Linii deviz'!$M$5:$M$1004,$N16)="Suplimentar"," (supl. aprobat)",""))</f>
        <v>Ulei motor 5W-30</v>
      </c>
      <c r="E16" s="61"/>
      <c r="F16" s="25">
        <f>IF($N16=0,"",IF(INDEX('Linii deviz'!$H$5:$H$1004,$N16)="","",INDEX('Linii deviz'!$H$5:$H$1004,$N16)))</f>
        <v>4.5</v>
      </c>
      <c r="G16" s="25" t="str">
        <f>IF($N16=0,"",IF(INDEX('Linii deviz'!$G$5:$G$1004,$N16)="","",INDEX('Linii deviz'!$G$5:$G$1004,$N16)))</f>
        <v>l</v>
      </c>
      <c r="H16" s="27">
        <f>IF($N16=0,"",IF(INDEX('Linii deviz'!$J$5:$J$1004,$N16)="","",INDEX('Linii deviz'!$J$5:$J$1004,$N16)))</f>
        <v>58</v>
      </c>
      <c r="I16" s="34" t="str">
        <f>IF($N16=0,"",IF(INDEX('Linii deviz'!$K$5:$K$1004,$N16)="","",INDEX('Linii deviz'!$K$5:$K$1004,$N16)))</f>
        <v/>
      </c>
      <c r="J16" s="44">
        <f>IF($N16=0,"",IF(INDEX('Linii deviz'!$L$5:$L$1004,$N16)="","",INDEX('Linii deviz'!$L$5:$L$1004,$N16)))</f>
        <v>261</v>
      </c>
      <c r="N16" s="33">
        <f>IFERROR(IF($F$1="Final",MATCH($D$1&amp;"|F|"&amp;3,'Linii deviz'!$T$5:$T$1004,0),MATCH($D$1&amp;"|E|"&amp;3,'Linii deviz'!$S$5:$S$1004,0)),0)</f>
        <v>3</v>
      </c>
    </row>
    <row r="17" spans="2:14" x14ac:dyDescent="0.2">
      <c r="B17" s="43">
        <f>IF($N17=0,"",4)</f>
        <v>4</v>
      </c>
      <c r="C17" s="25" t="str">
        <f>IF($N17=0,"",IF(INDEX('Linii deviz'!$E$5:$E$1004,$N17)="","",INDEX('Linii deviz'!$E$5:$E$1004,$N17)))</f>
        <v>Piesă</v>
      </c>
      <c r="D17" s="61" t="str">
        <f>IF($N17=0,"",INDEX('Linii deviz'!$F$5:$F$1004,$N17)&amp;IF(INDEX('Linii deviz'!$M$5:$M$1004,$N17)="Suplimentar"," (supl. aprobat)",""))</f>
        <v>Filtru ulei</v>
      </c>
      <c r="E17" s="61"/>
      <c r="F17" s="25">
        <f>IF($N17=0,"",IF(INDEX('Linii deviz'!$H$5:$H$1004,$N17)="","",INDEX('Linii deviz'!$H$5:$H$1004,$N17)))</f>
        <v>1</v>
      </c>
      <c r="G17" s="25" t="str">
        <f>IF($N17=0,"",IF(INDEX('Linii deviz'!$G$5:$G$1004,$N17)="","",INDEX('Linii deviz'!$G$5:$G$1004,$N17)))</f>
        <v>buc</v>
      </c>
      <c r="H17" s="27">
        <f>IF($N17=0,"",IF(INDEX('Linii deviz'!$J$5:$J$1004,$N17)="","",INDEX('Linii deviz'!$J$5:$J$1004,$N17)))</f>
        <v>48</v>
      </c>
      <c r="I17" s="34" t="str">
        <f>IF($N17=0,"",IF(INDEX('Linii deviz'!$K$5:$K$1004,$N17)="","",INDEX('Linii deviz'!$K$5:$K$1004,$N17)))</f>
        <v/>
      </c>
      <c r="J17" s="44">
        <f>IF($N17=0,"",IF(INDEX('Linii deviz'!$L$5:$L$1004,$N17)="","",INDEX('Linii deviz'!$L$5:$L$1004,$N17)))</f>
        <v>48</v>
      </c>
      <c r="N17" s="33">
        <f>IFERROR(IF($F$1="Final",MATCH($D$1&amp;"|F|"&amp;4,'Linii deviz'!$T$5:$T$1004,0),MATCH($D$1&amp;"|E|"&amp;4,'Linii deviz'!$S$5:$S$1004,0)),0)</f>
        <v>4</v>
      </c>
    </row>
    <row r="18" spans="2:14" x14ac:dyDescent="0.2">
      <c r="B18" s="43">
        <f>IF($N18=0,"",5)</f>
        <v>5</v>
      </c>
      <c r="C18" s="25" t="str">
        <f>IF($N18=0,"",IF(INDEX('Linii deviz'!$E$5:$E$1004,$N18)="","",INDEX('Linii deviz'!$E$5:$E$1004,$N18)))</f>
        <v>Piesă</v>
      </c>
      <c r="D18" s="61" t="str">
        <f>IF($N18=0,"",INDEX('Linii deviz'!$F$5:$F$1004,$N18)&amp;IF(INDEX('Linii deviz'!$M$5:$M$1004,$N18)="Suplimentar"," (supl. aprobat)",""))</f>
        <v>Filtru aer</v>
      </c>
      <c r="E18" s="61"/>
      <c r="F18" s="25">
        <f>IF($N18=0,"",IF(INDEX('Linii deviz'!$H$5:$H$1004,$N18)="","",INDEX('Linii deviz'!$H$5:$H$1004,$N18)))</f>
        <v>1</v>
      </c>
      <c r="G18" s="25" t="str">
        <f>IF($N18=0,"",IF(INDEX('Linii deviz'!$G$5:$G$1004,$N18)="","",INDEX('Linii deviz'!$G$5:$G$1004,$N18)))</f>
        <v>buc</v>
      </c>
      <c r="H18" s="27">
        <f>IF($N18=0,"",IF(INDEX('Linii deviz'!$J$5:$J$1004,$N18)="","",INDEX('Linii deviz'!$J$5:$J$1004,$N18)))</f>
        <v>72</v>
      </c>
      <c r="I18" s="34" t="str">
        <f>IF($N18=0,"",IF(INDEX('Linii deviz'!$K$5:$K$1004,$N18)="","",INDEX('Linii deviz'!$K$5:$K$1004,$N18)))</f>
        <v/>
      </c>
      <c r="J18" s="44">
        <f>IF($N18=0,"",IF(INDEX('Linii deviz'!$L$5:$L$1004,$N18)="","",INDEX('Linii deviz'!$L$5:$L$1004,$N18)))</f>
        <v>72</v>
      </c>
      <c r="N18" s="33">
        <f>IFERROR(IF($F$1="Final",MATCH($D$1&amp;"|F|"&amp;5,'Linii deviz'!$T$5:$T$1004,0),MATCH($D$1&amp;"|E|"&amp;5,'Linii deviz'!$S$5:$S$1004,0)),0)</f>
        <v>5</v>
      </c>
    </row>
    <row r="19" spans="2:14" x14ac:dyDescent="0.2">
      <c r="B19" s="43">
        <f>IF($N19=0,"",6)</f>
        <v>6</v>
      </c>
      <c r="C19" s="25" t="str">
        <f>IF($N19=0,"",IF(INDEX('Linii deviz'!$E$5:$E$1004,$N19)="","",INDEX('Linii deviz'!$E$5:$E$1004,$N19)))</f>
        <v>Piesă</v>
      </c>
      <c r="D19" s="61" t="str">
        <f>IF($N19=0,"",INDEX('Linii deviz'!$F$5:$F$1004,$N19)&amp;IF(INDEX('Linii deviz'!$M$5:$M$1004,$N19)="Suplimentar"," (supl. aprobat)",""))</f>
        <v>Filtru polen</v>
      </c>
      <c r="E19" s="61"/>
      <c r="F19" s="25">
        <f>IF($N19=0,"",IF(INDEX('Linii deviz'!$H$5:$H$1004,$N19)="","",INDEX('Linii deviz'!$H$5:$H$1004,$N19)))</f>
        <v>1</v>
      </c>
      <c r="G19" s="25" t="str">
        <f>IF($N19=0,"",IF(INDEX('Linii deviz'!$G$5:$G$1004,$N19)="","",INDEX('Linii deviz'!$G$5:$G$1004,$N19)))</f>
        <v>buc</v>
      </c>
      <c r="H19" s="27">
        <f>IF($N19=0,"",IF(INDEX('Linii deviz'!$J$5:$J$1004,$N19)="","",INDEX('Linii deviz'!$J$5:$J$1004,$N19)))</f>
        <v>65</v>
      </c>
      <c r="I19" s="34" t="str">
        <f>IF($N19=0,"",IF(INDEX('Linii deviz'!$K$5:$K$1004,$N19)="","",INDEX('Linii deviz'!$K$5:$K$1004,$N19)))</f>
        <v/>
      </c>
      <c r="J19" s="44">
        <f>IF($N19=0,"",IF(INDEX('Linii deviz'!$L$5:$L$1004,$N19)="","",INDEX('Linii deviz'!$L$5:$L$1004,$N19)))</f>
        <v>65</v>
      </c>
      <c r="N19" s="33">
        <f>IFERROR(IF($F$1="Final",MATCH($D$1&amp;"|F|"&amp;6,'Linii deviz'!$T$5:$T$1004,0),MATCH($D$1&amp;"|E|"&amp;6,'Linii deviz'!$S$5:$S$1004,0)),0)</f>
        <v>6</v>
      </c>
    </row>
    <row r="20" spans="2:14" x14ac:dyDescent="0.2">
      <c r="B20" s="43">
        <f>IF($N20=0,"",7)</f>
        <v>7</v>
      </c>
      <c r="C20" s="25" t="str">
        <f>IF($N20=0,"",IF(INDEX('Linii deviz'!$E$5:$E$1004,$N20)="","",INDEX('Linii deviz'!$E$5:$E$1004,$N20)))</f>
        <v>Material</v>
      </c>
      <c r="D20" s="61" t="str">
        <f>IF($N20=0,"",INDEX('Linii deviz'!$F$5:$F$1004,$N20)&amp;IF(INDEX('Linii deviz'!$M$5:$M$1004,$N20)="Suplimentar"," (supl. aprobat)",""))</f>
        <v>Materiale consumabile (spray frână, vaselină)</v>
      </c>
      <c r="E20" s="61"/>
      <c r="F20" s="25">
        <f>IF($N20=0,"",IF(INDEX('Linii deviz'!$H$5:$H$1004,$N20)="","",INDEX('Linii deviz'!$H$5:$H$1004,$N20)))</f>
        <v>1</v>
      </c>
      <c r="G20" s="25" t="str">
        <f>IF($N20=0,"",IF(INDEX('Linii deviz'!$G$5:$G$1004,$N20)="","",INDEX('Linii deviz'!$G$5:$G$1004,$N20)))</f>
        <v>set</v>
      </c>
      <c r="H20" s="27">
        <f>IF($N20=0,"",IF(INDEX('Linii deviz'!$J$5:$J$1004,$N20)="","",INDEX('Linii deviz'!$J$5:$J$1004,$N20)))</f>
        <v>35</v>
      </c>
      <c r="I20" s="34" t="str">
        <f>IF($N20=0,"",IF(INDEX('Linii deviz'!$K$5:$K$1004,$N20)="","",INDEX('Linii deviz'!$K$5:$K$1004,$N20)))</f>
        <v/>
      </c>
      <c r="J20" s="44">
        <f>IF($N20=0,"",IF(INDEX('Linii deviz'!$L$5:$L$1004,$N20)="","",INDEX('Linii deviz'!$L$5:$L$1004,$N20)))</f>
        <v>35</v>
      </c>
      <c r="N20" s="33">
        <f>IFERROR(IF($F$1="Final",MATCH($D$1&amp;"|F|"&amp;7,'Linii deviz'!$T$5:$T$1004,0),MATCH($D$1&amp;"|E|"&amp;7,'Linii deviz'!$S$5:$S$1004,0)),0)</f>
        <v>7</v>
      </c>
    </row>
    <row r="21" spans="2:14" x14ac:dyDescent="0.2">
      <c r="B21" s="43">
        <f>IF($N21=0,"",8)</f>
        <v>8</v>
      </c>
      <c r="C21" s="25" t="str">
        <f>IF($N21=0,"",IF(INDEX('Linii deviz'!$E$5:$E$1004,$N21)="","",INDEX('Linii deviz'!$E$5:$E$1004,$N21)))</f>
        <v>Manoperă</v>
      </c>
      <c r="D21" s="61" t="str">
        <f>IF($N21=0,"",INDEX('Linii deviz'!$F$5:$F$1004,$N21)&amp;IF(INDEX('Linii deviz'!$M$5:$M$1004,$N21)="Suplimentar"," (supl. aprobat)",""))</f>
        <v>Diagnoză computerizată</v>
      </c>
      <c r="E21" s="61"/>
      <c r="F21" s="25">
        <f>IF($N21=0,"",IF(INDEX('Linii deviz'!$H$5:$H$1004,$N21)="","",INDEX('Linii deviz'!$H$5:$H$1004,$N21)))</f>
        <v>1</v>
      </c>
      <c r="G21" s="25" t="str">
        <f>IF($N21=0,"",IF(INDEX('Linii deviz'!$G$5:$G$1004,$N21)="","",INDEX('Linii deviz'!$G$5:$G$1004,$N21)))</f>
        <v>op.</v>
      </c>
      <c r="H21" s="27">
        <f>IF($N21=0,"",IF(INDEX('Linii deviz'!$J$5:$J$1004,$N21)="","",INDEX('Linii deviz'!$J$5:$J$1004,$N21)))</f>
        <v>90</v>
      </c>
      <c r="I21" s="34" t="str">
        <f>IF($N21=0,"",IF(INDEX('Linii deviz'!$K$5:$K$1004,$N21)="","",INDEX('Linii deviz'!$K$5:$K$1004,$N21)))</f>
        <v/>
      </c>
      <c r="J21" s="44">
        <f>IF($N21=0,"",IF(INDEX('Linii deviz'!$L$5:$L$1004,$N21)="","",INDEX('Linii deviz'!$L$5:$L$1004,$N21)))</f>
        <v>90</v>
      </c>
      <c r="N21" s="33">
        <f>IFERROR(IF($F$1="Final",MATCH($D$1&amp;"|F|"&amp;8,'Linii deviz'!$T$5:$T$1004,0),MATCH($D$1&amp;"|E|"&amp;8,'Linii deviz'!$S$5:$S$1004,0)),0)</f>
        <v>8</v>
      </c>
    </row>
    <row r="22" spans="2:14" x14ac:dyDescent="0.2">
      <c r="B22" s="43">
        <f>IF($N22=0,"",9)</f>
        <v>9</v>
      </c>
      <c r="C22" s="25" t="str">
        <f>IF($N22=0,"",IF(INDEX('Linii deviz'!$E$5:$E$1004,$N22)="","",INDEX('Linii deviz'!$E$5:$E$1004,$N22)))</f>
        <v>Manoperă</v>
      </c>
      <c r="D22" s="61" t="str">
        <f>IF($N22=0,"",INDEX('Linii deviz'!$F$5:$F$1004,$N22)&amp;IF(INDEX('Linii deviz'!$M$5:$M$1004,$N22)="Suplimentar"," (supl. aprobat)",""))</f>
        <v>Înlocuire plăcuțe și discuri frână față</v>
      </c>
      <c r="E22" s="61"/>
      <c r="F22" s="25">
        <f>IF($N22=0,"",IF(INDEX('Linii deviz'!$H$5:$H$1004,$N22)="","",INDEX('Linii deviz'!$H$5:$H$1004,$N22)))</f>
        <v>1</v>
      </c>
      <c r="G22" s="25" t="str">
        <f>IF($N22=0,"",IF(INDEX('Linii deviz'!$G$5:$G$1004,$N22)="","",INDEX('Linii deviz'!$G$5:$G$1004,$N22)))</f>
        <v>op.</v>
      </c>
      <c r="H22" s="27">
        <f>IF($N22=0,"",IF(INDEX('Linii deviz'!$J$5:$J$1004,$N22)="","",INDEX('Linii deviz'!$J$5:$J$1004,$N22)))</f>
        <v>288</v>
      </c>
      <c r="I22" s="34" t="str">
        <f>IF($N22=0,"",IF(INDEX('Linii deviz'!$K$5:$K$1004,$N22)="","",INDEX('Linii deviz'!$K$5:$K$1004,$N22)))</f>
        <v/>
      </c>
      <c r="J22" s="44">
        <f>IF($N22=0,"",IF(INDEX('Linii deviz'!$L$5:$L$1004,$N22)="","",INDEX('Linii deviz'!$L$5:$L$1004,$N22)))</f>
        <v>288</v>
      </c>
      <c r="N22" s="33">
        <f>IFERROR(IF($F$1="Final",MATCH($D$1&amp;"|F|"&amp;9,'Linii deviz'!$T$5:$T$1004,0),MATCH($D$1&amp;"|E|"&amp;9,'Linii deviz'!$S$5:$S$1004,0)),0)</f>
        <v>9</v>
      </c>
    </row>
    <row r="23" spans="2:14" x14ac:dyDescent="0.2">
      <c r="B23" s="43">
        <f>IF($N23=0,"",10)</f>
        <v>10</v>
      </c>
      <c r="C23" s="25" t="str">
        <f>IF($N23=0,"",IF(INDEX('Linii deviz'!$E$5:$E$1004,$N23)="","",INDEX('Linii deviz'!$E$5:$E$1004,$N23)))</f>
        <v>Manoperă</v>
      </c>
      <c r="D23" s="61" t="str">
        <f>IF($N23=0,"",INDEX('Linii deviz'!$F$5:$F$1004,$N23)&amp;IF(INDEX('Linii deviz'!$M$5:$M$1004,$N23)="Suplimentar"," (supl. aprobat)",""))</f>
        <v>Revizie: schimb ulei și filtre</v>
      </c>
      <c r="E23" s="61"/>
      <c r="F23" s="25">
        <f>IF($N23=0,"",IF(INDEX('Linii deviz'!$H$5:$H$1004,$N23)="","",INDEX('Linii deviz'!$H$5:$H$1004,$N23)))</f>
        <v>1</v>
      </c>
      <c r="G23" s="25" t="str">
        <f>IF($N23=0,"",IF(INDEX('Linii deviz'!$G$5:$G$1004,$N23)="","",INDEX('Linii deviz'!$G$5:$G$1004,$N23)))</f>
        <v>op.</v>
      </c>
      <c r="H23" s="27">
        <f>IF($N23=0,"",IF(INDEX('Linii deviz'!$J$5:$J$1004,$N23)="","",INDEX('Linii deviz'!$J$5:$J$1004,$N23)))</f>
        <v>144</v>
      </c>
      <c r="I23" s="34" t="str">
        <f>IF($N23=0,"",IF(INDEX('Linii deviz'!$K$5:$K$1004,$N23)="","",INDEX('Linii deviz'!$K$5:$K$1004,$N23)))</f>
        <v/>
      </c>
      <c r="J23" s="44">
        <f>IF($N23=0,"",IF(INDEX('Linii deviz'!$L$5:$L$1004,$N23)="","",INDEX('Linii deviz'!$L$5:$L$1004,$N23)))</f>
        <v>144</v>
      </c>
      <c r="N23" s="33">
        <f>IFERROR(IF($F$1="Final",MATCH($D$1&amp;"|F|"&amp;10,'Linii deviz'!$T$5:$T$1004,0),MATCH($D$1&amp;"|E|"&amp;10,'Linii deviz'!$S$5:$S$1004,0)),0)</f>
        <v>10</v>
      </c>
    </row>
    <row r="24" spans="2:14" x14ac:dyDescent="0.2">
      <c r="B24" s="43">
        <f>IF($N24=0,"",11)</f>
        <v>11</v>
      </c>
      <c r="C24" s="25" t="str">
        <f>IF($N24=0,"",IF(INDEX('Linii deviz'!$E$5:$E$1004,$N24)="","",INDEX('Linii deviz'!$E$5:$E$1004,$N24)))</f>
        <v>Piesă</v>
      </c>
      <c r="D24" s="61" t="str">
        <f>IF($N24=0,"",INDEX('Linii deviz'!$F$5:$F$1004,$N24)&amp;IF(INDEX('Linii deviz'!$M$5:$M$1004,$N24)="Suplimentar"," (supl. aprobat)",""))</f>
        <v>Bieletă bară stabilizatoare față (supl. aprobat)</v>
      </c>
      <c r="E24" s="61"/>
      <c r="F24" s="25">
        <f>IF($N24=0,"",IF(INDEX('Linii deviz'!$H$5:$H$1004,$N24)="","",INDEX('Linii deviz'!$H$5:$H$1004,$N24)))</f>
        <v>1</v>
      </c>
      <c r="G24" s="25" t="str">
        <f>IF($N24=0,"",IF(INDEX('Linii deviz'!$G$5:$G$1004,$N24)="","",INDEX('Linii deviz'!$G$5:$G$1004,$N24)))</f>
        <v>buc</v>
      </c>
      <c r="H24" s="27">
        <f>IF($N24=0,"",IF(INDEX('Linii deviz'!$J$5:$J$1004,$N24)="","",INDEX('Linii deviz'!$J$5:$J$1004,$N24)))</f>
        <v>135</v>
      </c>
      <c r="I24" s="34" t="str">
        <f>IF($N24=0,"",IF(INDEX('Linii deviz'!$K$5:$K$1004,$N24)="","",INDEX('Linii deviz'!$K$5:$K$1004,$N24)))</f>
        <v/>
      </c>
      <c r="J24" s="44">
        <f>IF($N24=0,"",IF(INDEX('Linii deviz'!$L$5:$L$1004,$N24)="","",INDEX('Linii deviz'!$L$5:$L$1004,$N24)))</f>
        <v>135</v>
      </c>
      <c r="N24" s="33">
        <f>IFERROR(IF($F$1="Final",MATCH($D$1&amp;"|F|"&amp;11,'Linii deviz'!$T$5:$T$1004,0),MATCH($D$1&amp;"|E|"&amp;11,'Linii deviz'!$S$5:$S$1004,0)),0)</f>
        <v>11</v>
      </c>
    </row>
    <row r="25" spans="2:14" x14ac:dyDescent="0.2">
      <c r="B25" s="43">
        <f>IF($N25=0,"",12)</f>
        <v>12</v>
      </c>
      <c r="C25" s="25" t="str">
        <f>IF($N25=0,"",IF(INDEX('Linii deviz'!$E$5:$E$1004,$N25)="","",INDEX('Linii deviz'!$E$5:$E$1004,$N25)))</f>
        <v>Manoperă</v>
      </c>
      <c r="D25" s="61" t="str">
        <f>IF($N25=0,"",INDEX('Linii deviz'!$F$5:$F$1004,$N25)&amp;IF(INDEX('Linii deviz'!$M$5:$M$1004,$N25)="Suplimentar"," (supl. aprobat)",""))</f>
        <v>Înlocuire bieletă stabilizator (supl. aprobat)</v>
      </c>
      <c r="E25" s="61"/>
      <c r="F25" s="25">
        <f>IF($N25=0,"",IF(INDEX('Linii deviz'!$H$5:$H$1004,$N25)="","",INDEX('Linii deviz'!$H$5:$H$1004,$N25)))</f>
        <v>1</v>
      </c>
      <c r="G25" s="25" t="str">
        <f>IF($N25=0,"",IF(INDEX('Linii deviz'!$G$5:$G$1004,$N25)="","",INDEX('Linii deviz'!$G$5:$G$1004,$N25)))</f>
        <v>op.</v>
      </c>
      <c r="H25" s="27">
        <f>IF($N25=0,"",IF(INDEX('Linii deviz'!$J$5:$J$1004,$N25)="","",INDEX('Linii deviz'!$J$5:$J$1004,$N25)))</f>
        <v>90</v>
      </c>
      <c r="I25" s="34" t="str">
        <f>IF($N25=0,"",IF(INDEX('Linii deviz'!$K$5:$K$1004,$N25)="","",INDEX('Linii deviz'!$K$5:$K$1004,$N25)))</f>
        <v/>
      </c>
      <c r="J25" s="44">
        <f>IF($N25=0,"",IF(INDEX('Linii deviz'!$L$5:$L$1004,$N25)="","",INDEX('Linii deviz'!$L$5:$L$1004,$N25)))</f>
        <v>90</v>
      </c>
      <c r="N25" s="33">
        <f>IFERROR(IF($F$1="Final",MATCH($D$1&amp;"|F|"&amp;12,'Linii deviz'!$T$5:$T$1004,0),MATCH($D$1&amp;"|E|"&amp;12,'Linii deviz'!$S$5:$S$1004,0)),0)</f>
        <v>12</v>
      </c>
    </row>
    <row r="26" spans="2:14" x14ac:dyDescent="0.2">
      <c r="B26" s="43" t="str">
        <f>IF($N26=0,"",13)</f>
        <v/>
      </c>
      <c r="C26" s="25" t="str">
        <f>IF($N26=0,"",IF(INDEX('Linii deviz'!$E$5:$E$1004,$N26)="","",INDEX('Linii deviz'!$E$5:$E$1004,$N26)))</f>
        <v/>
      </c>
      <c r="D26" s="61" t="str">
        <f>IF($N26=0,"",INDEX('Linii deviz'!$F$5:$F$1004,$N26)&amp;IF(INDEX('Linii deviz'!$M$5:$M$1004,$N26)="Suplimentar"," (supl. aprobat)",""))</f>
        <v/>
      </c>
      <c r="E26" s="61"/>
      <c r="F26" s="25" t="str">
        <f>IF($N26=0,"",IF(INDEX('Linii deviz'!$H$5:$H$1004,$N26)="","",INDEX('Linii deviz'!$H$5:$H$1004,$N26)))</f>
        <v/>
      </c>
      <c r="G26" s="25" t="str">
        <f>IF($N26=0,"",IF(INDEX('Linii deviz'!$G$5:$G$1004,$N26)="","",INDEX('Linii deviz'!$G$5:$G$1004,$N26)))</f>
        <v/>
      </c>
      <c r="H26" s="27" t="str">
        <f>IF($N26=0,"",IF(INDEX('Linii deviz'!$J$5:$J$1004,$N26)="","",INDEX('Linii deviz'!$J$5:$J$1004,$N26)))</f>
        <v/>
      </c>
      <c r="I26" s="34" t="str">
        <f>IF($N26=0,"",IF(INDEX('Linii deviz'!$K$5:$K$1004,$N26)="","",INDEX('Linii deviz'!$K$5:$K$1004,$N26)))</f>
        <v/>
      </c>
      <c r="J26" s="44" t="str">
        <f>IF($N26=0,"",IF(INDEX('Linii deviz'!$L$5:$L$1004,$N26)="","",INDEX('Linii deviz'!$L$5:$L$1004,$N26)))</f>
        <v/>
      </c>
      <c r="N26" s="33">
        <f>IFERROR(IF($F$1="Final",MATCH($D$1&amp;"|F|"&amp;13,'Linii deviz'!$T$5:$T$1004,0),MATCH($D$1&amp;"|E|"&amp;13,'Linii deviz'!$S$5:$S$1004,0)),0)</f>
        <v>0</v>
      </c>
    </row>
    <row r="27" spans="2:14" x14ac:dyDescent="0.2">
      <c r="B27" s="43" t="str">
        <f>IF($N27=0,"",14)</f>
        <v/>
      </c>
      <c r="C27" s="25" t="str">
        <f>IF($N27=0,"",IF(INDEX('Linii deviz'!$E$5:$E$1004,$N27)="","",INDEX('Linii deviz'!$E$5:$E$1004,$N27)))</f>
        <v/>
      </c>
      <c r="D27" s="61" t="str">
        <f>IF($N27=0,"",INDEX('Linii deviz'!$F$5:$F$1004,$N27)&amp;IF(INDEX('Linii deviz'!$M$5:$M$1004,$N27)="Suplimentar"," (supl. aprobat)",""))</f>
        <v/>
      </c>
      <c r="E27" s="61"/>
      <c r="F27" s="25" t="str">
        <f>IF($N27=0,"",IF(INDEX('Linii deviz'!$H$5:$H$1004,$N27)="","",INDEX('Linii deviz'!$H$5:$H$1004,$N27)))</f>
        <v/>
      </c>
      <c r="G27" s="25" t="str">
        <f>IF($N27=0,"",IF(INDEX('Linii deviz'!$G$5:$G$1004,$N27)="","",INDEX('Linii deviz'!$G$5:$G$1004,$N27)))</f>
        <v/>
      </c>
      <c r="H27" s="27" t="str">
        <f>IF($N27=0,"",IF(INDEX('Linii deviz'!$J$5:$J$1004,$N27)="","",INDEX('Linii deviz'!$J$5:$J$1004,$N27)))</f>
        <v/>
      </c>
      <c r="I27" s="34" t="str">
        <f>IF($N27=0,"",IF(INDEX('Linii deviz'!$K$5:$K$1004,$N27)="","",INDEX('Linii deviz'!$K$5:$K$1004,$N27)))</f>
        <v/>
      </c>
      <c r="J27" s="44" t="str">
        <f>IF($N27=0,"",IF(INDEX('Linii deviz'!$L$5:$L$1004,$N27)="","",INDEX('Linii deviz'!$L$5:$L$1004,$N27)))</f>
        <v/>
      </c>
      <c r="N27" s="33">
        <f>IFERROR(IF($F$1="Final",MATCH($D$1&amp;"|F|"&amp;14,'Linii deviz'!$T$5:$T$1004,0),MATCH($D$1&amp;"|E|"&amp;14,'Linii deviz'!$S$5:$S$1004,0)),0)</f>
        <v>0</v>
      </c>
    </row>
    <row r="28" spans="2:14" x14ac:dyDescent="0.2">
      <c r="B28" s="43" t="str">
        <f>IF($N28=0,"",15)</f>
        <v/>
      </c>
      <c r="C28" s="25" t="str">
        <f>IF($N28=0,"",IF(INDEX('Linii deviz'!$E$5:$E$1004,$N28)="","",INDEX('Linii deviz'!$E$5:$E$1004,$N28)))</f>
        <v/>
      </c>
      <c r="D28" s="61" t="str">
        <f>IF($N28=0,"",INDEX('Linii deviz'!$F$5:$F$1004,$N28)&amp;IF(INDEX('Linii deviz'!$M$5:$M$1004,$N28)="Suplimentar"," (supl. aprobat)",""))</f>
        <v/>
      </c>
      <c r="E28" s="61"/>
      <c r="F28" s="25" t="str">
        <f>IF($N28=0,"",IF(INDEX('Linii deviz'!$H$5:$H$1004,$N28)="","",INDEX('Linii deviz'!$H$5:$H$1004,$N28)))</f>
        <v/>
      </c>
      <c r="G28" s="25" t="str">
        <f>IF($N28=0,"",IF(INDEX('Linii deviz'!$G$5:$G$1004,$N28)="","",INDEX('Linii deviz'!$G$5:$G$1004,$N28)))</f>
        <v/>
      </c>
      <c r="H28" s="27" t="str">
        <f>IF($N28=0,"",IF(INDEX('Linii deviz'!$J$5:$J$1004,$N28)="","",INDEX('Linii deviz'!$J$5:$J$1004,$N28)))</f>
        <v/>
      </c>
      <c r="I28" s="34" t="str">
        <f>IF($N28=0,"",IF(INDEX('Linii deviz'!$K$5:$K$1004,$N28)="","",INDEX('Linii deviz'!$K$5:$K$1004,$N28)))</f>
        <v/>
      </c>
      <c r="J28" s="44" t="str">
        <f>IF($N28=0,"",IF(INDEX('Linii deviz'!$L$5:$L$1004,$N28)="","",INDEX('Linii deviz'!$L$5:$L$1004,$N28)))</f>
        <v/>
      </c>
      <c r="N28" s="33">
        <f>IFERROR(IF($F$1="Final",MATCH($D$1&amp;"|F|"&amp;15,'Linii deviz'!$T$5:$T$1004,0),MATCH($D$1&amp;"|E|"&amp;15,'Linii deviz'!$S$5:$S$1004,0)),0)</f>
        <v>0</v>
      </c>
    </row>
    <row r="29" spans="2:14" x14ac:dyDescent="0.2">
      <c r="B29" s="43" t="str">
        <f>IF($N29=0,"",16)</f>
        <v/>
      </c>
      <c r="C29" s="25" t="str">
        <f>IF($N29=0,"",IF(INDEX('Linii deviz'!$E$5:$E$1004,$N29)="","",INDEX('Linii deviz'!$E$5:$E$1004,$N29)))</f>
        <v/>
      </c>
      <c r="D29" s="61" t="str">
        <f>IF($N29=0,"",INDEX('Linii deviz'!$F$5:$F$1004,$N29)&amp;IF(INDEX('Linii deviz'!$M$5:$M$1004,$N29)="Suplimentar"," (supl. aprobat)",""))</f>
        <v/>
      </c>
      <c r="E29" s="61"/>
      <c r="F29" s="25" t="str">
        <f>IF($N29=0,"",IF(INDEX('Linii deviz'!$H$5:$H$1004,$N29)="","",INDEX('Linii deviz'!$H$5:$H$1004,$N29)))</f>
        <v/>
      </c>
      <c r="G29" s="25" t="str">
        <f>IF($N29=0,"",IF(INDEX('Linii deviz'!$G$5:$G$1004,$N29)="","",INDEX('Linii deviz'!$G$5:$G$1004,$N29)))</f>
        <v/>
      </c>
      <c r="H29" s="27" t="str">
        <f>IF($N29=0,"",IF(INDEX('Linii deviz'!$J$5:$J$1004,$N29)="","",INDEX('Linii deviz'!$J$5:$J$1004,$N29)))</f>
        <v/>
      </c>
      <c r="I29" s="34" t="str">
        <f>IF($N29=0,"",IF(INDEX('Linii deviz'!$K$5:$K$1004,$N29)="","",INDEX('Linii deviz'!$K$5:$K$1004,$N29)))</f>
        <v/>
      </c>
      <c r="J29" s="44" t="str">
        <f>IF($N29=0,"",IF(INDEX('Linii deviz'!$L$5:$L$1004,$N29)="","",INDEX('Linii deviz'!$L$5:$L$1004,$N29)))</f>
        <v/>
      </c>
      <c r="N29" s="33">
        <f>IFERROR(IF($F$1="Final",MATCH($D$1&amp;"|F|"&amp;16,'Linii deviz'!$T$5:$T$1004,0),MATCH($D$1&amp;"|E|"&amp;16,'Linii deviz'!$S$5:$S$1004,0)),0)</f>
        <v>0</v>
      </c>
    </row>
    <row r="30" spans="2:14" x14ac:dyDescent="0.2">
      <c r="B30" s="36"/>
      <c r="G30" s="62" t="s">
        <v>143</v>
      </c>
      <c r="H30" s="62"/>
      <c r="I30" s="62"/>
      <c r="J30" s="44">
        <f>IF(RandD=0,"",IF($F$1="Final",SUMIFS('Linii deviz'!$L$5:$L$1004,'Linii deviz'!$B$5:$B$1004,$D$1,'Linii deviz'!$Q$5:$Q$1004,1,'Linii deviz'!$E$5:$E$1004,"&lt;&gt;Manoperă"),SUMIFS('Linii deviz'!$L$5:$L$1004,'Linii deviz'!$B$5:$B$1004,$D$1,'Linii deviz'!$M$5:$M$1004,"Inițial",'Linii deviz'!$E$5:$E$1004,"&lt;&gt;Manoperă")))</f>
        <v>1421</v>
      </c>
    </row>
    <row r="31" spans="2:14" x14ac:dyDescent="0.2">
      <c r="B31" s="36"/>
      <c r="G31" s="55" t="s">
        <v>66</v>
      </c>
      <c r="H31" s="55"/>
      <c r="I31" s="55"/>
      <c r="J31" s="44">
        <f>IF(RandD=0,"",IF($F$1="Final",SUMIFS('Linii deviz'!$L$5:$L$1004,'Linii deviz'!$B$5:$B$1004,$D$1,'Linii deviz'!$Q$5:$Q$1004,1,'Linii deviz'!$E$5:$E$1004,"Manoperă"),SUMIFS('Linii deviz'!$L$5:$L$1004,'Linii deviz'!$B$5:$B$1004,$D$1,'Linii deviz'!$M$5:$M$1004,"Inițial",'Linii deviz'!$E$5:$E$1004,"Manoperă")))</f>
        <v>612</v>
      </c>
    </row>
    <row r="32" spans="2:14" x14ac:dyDescent="0.2">
      <c r="B32" s="36"/>
      <c r="G32" s="55" t="s">
        <v>144</v>
      </c>
      <c r="H32" s="55"/>
      <c r="I32" s="55"/>
      <c r="J32" s="44">
        <f>IF(RandD=0,"",J30+J31)</f>
        <v>2033</v>
      </c>
    </row>
    <row r="33" spans="2:10" x14ac:dyDescent="0.2">
      <c r="B33" s="36"/>
      <c r="G33" s="55" t="s">
        <v>145</v>
      </c>
      <c r="H33" s="55"/>
      <c r="I33" s="55"/>
      <c r="J33" s="44">
        <f>IF(RandD=0,"",ROUND(J32*CotaTVA,2))</f>
        <v>426.93</v>
      </c>
    </row>
    <row r="34" spans="2:10" x14ac:dyDescent="0.2">
      <c r="B34" s="36"/>
      <c r="G34" s="56" t="s">
        <v>146</v>
      </c>
      <c r="H34" s="56"/>
      <c r="I34" s="56"/>
      <c r="J34" s="45">
        <f>IF(RandD=0,"",J32+J33)</f>
        <v>2459.9299999999998</v>
      </c>
    </row>
    <row r="35" spans="2:10" x14ac:dyDescent="0.2">
      <c r="B35" s="36"/>
      <c r="G35" s="55" t="s">
        <v>97</v>
      </c>
      <c r="H35" s="55"/>
      <c r="I35" s="55"/>
      <c r="J35" s="44">
        <f>IF(OR(RandD=0,$F$1&lt;&gt;"Final"),"",N(INDEX('Registru devize'!$R$5:$R$304,RandD)))</f>
        <v>300</v>
      </c>
    </row>
    <row r="36" spans="2:10" x14ac:dyDescent="0.2">
      <c r="B36" s="36"/>
      <c r="G36" s="57" t="s">
        <v>98</v>
      </c>
      <c r="H36" s="57"/>
      <c r="I36" s="57"/>
      <c r="J36" s="46">
        <f>IF(OR(RandD=0,$F$1&lt;&gt;"Final"),"",J34-N(J35))</f>
        <v>2159.9299999999998</v>
      </c>
    </row>
    <row r="37" spans="2:10" x14ac:dyDescent="0.2">
      <c r="B37" s="36"/>
      <c r="J37" s="37"/>
    </row>
    <row r="38" spans="2:10" ht="27.95" customHeight="1" x14ac:dyDescent="0.2">
      <c r="B38" s="58" t="str">
        <f>IF(RandD=0,"",IF($F$1="Final","Lucrări suplimentare propuse și refuzate de client: "&amp;IF(N(INDEX('Registru devize'!$Q$5:$Q$304,RandD))=0,"–",FIXED(INDEX('Registru devize'!$Q$5:$Q$304,RandD),2)&amp;" lei cu TVA"),"Devizul este estimativ. Dacă la demontare apar defecte suplimentare, lucrările se execută numai după acordul clientului."))</f>
        <v>Lucrări suplimentare propuse și refuzate de client: 1.514,92 lei cu TVA</v>
      </c>
      <c r="C38" s="59"/>
      <c r="D38" s="59"/>
      <c r="E38" s="59"/>
      <c r="F38" s="59"/>
      <c r="G38" s="59"/>
      <c r="H38" s="59"/>
      <c r="I38" s="59"/>
      <c r="J38" s="60"/>
    </row>
    <row r="39" spans="2:10" ht="27.95" customHeight="1" x14ac:dyDescent="0.2">
      <c r="B39" s="58" t="str">
        <f>IF(RandD=0,"","Termen de execuție: "&amp;IF(IF(RandD=0,"",INDEX('Registru devize'!$K$5:$K$304,RandD)&amp;"")="","–",RIGHT("0"&amp;DAY(INDEX('Registru devize'!$K$5:$K$304,RandD)),2)&amp;"."&amp;RIGHT("0"&amp;MONTH(INDEX('Registru devize'!$K$5:$K$304,RandD)),2)&amp;"."&amp;YEAR(INDEX('Registru devize'!$K$5:$K$304,RandD)))&amp;"   ·   Garanție lucrări: "&amp;GarLuni&amp;" luni sau "&amp;FIXED(GarKm,0)&amp;" km"&amp;IF(IF(RandD=0,"",INDEX('Registru devize'!$T$5:$T$304,RandD)&amp;"")="",""," (până la "&amp;IF(RandD=0,"",INDEX('Registru devize'!$T$5:$T$304,RandD)&amp;"")&amp;")")&amp;". Piesele au garanția producătorului, menționată în certificatul de garanție.")</f>
        <v>Termen de execuție: 07.10.2026   ·   Garanție lucrări: 3 luni sau 10.000 km (până la 07.01.2027 sau 158.500 km). Piesele au garanția producătorului, menționată în certificatul de garanție.</v>
      </c>
      <c r="C39" s="59"/>
      <c r="D39" s="59"/>
      <c r="E39" s="59"/>
      <c r="F39" s="59"/>
      <c r="G39" s="59"/>
      <c r="H39" s="59"/>
      <c r="I39" s="59"/>
      <c r="J39" s="60"/>
    </row>
    <row r="40" spans="2:10" x14ac:dyDescent="0.2">
      <c r="B40" s="36"/>
      <c r="J40" s="37"/>
    </row>
    <row r="41" spans="2:10" x14ac:dyDescent="0.2">
      <c r="B41" s="47" t="s">
        <v>147</v>
      </c>
      <c r="C41" s="4"/>
      <c r="D41" s="4"/>
      <c r="E41" s="4"/>
      <c r="F41" s="4"/>
      <c r="G41" s="4" t="s">
        <v>148</v>
      </c>
      <c r="H41" s="4"/>
      <c r="I41" s="4"/>
      <c r="J41" s="48"/>
    </row>
    <row r="42" spans="2:10" x14ac:dyDescent="0.2">
      <c r="B42" s="49" t="str">
        <f>IF(RandD=0,"",INDEX('Registru devize'!$D$5:$D$304,RandD)&amp;"")</f>
        <v>Andrei Popa</v>
      </c>
      <c r="C42" s="50"/>
      <c r="D42" s="50"/>
      <c r="E42" s="50"/>
      <c r="F42" s="50"/>
      <c r="G42" s="50" t="str">
        <f>Firma</f>
        <v>Exemplu Auto Service SRL</v>
      </c>
      <c r="H42" s="50"/>
      <c r="I42" s="50"/>
      <c r="J42" s="51"/>
    </row>
    <row r="43" spans="2:10" x14ac:dyDescent="0.2">
      <c r="B43" s="36"/>
      <c r="J43" s="37"/>
    </row>
    <row r="44" spans="2:10" x14ac:dyDescent="0.2">
      <c r="B44" s="36" t="s">
        <v>149</v>
      </c>
      <c r="G44" s="1" t="s">
        <v>149</v>
      </c>
      <c r="J44" s="37"/>
    </row>
    <row r="45" spans="2:10" x14ac:dyDescent="0.2">
      <c r="B45" s="52"/>
      <c r="C45" s="53"/>
      <c r="D45" s="53"/>
      <c r="E45" s="53"/>
      <c r="F45" s="53"/>
      <c r="G45" s="53"/>
      <c r="H45" s="53"/>
      <c r="I45" s="53"/>
      <c r="J45" s="54"/>
    </row>
    <row r="46" spans="2:10" x14ac:dyDescent="0.2">
      <c r="B46" s="35" t="str">
        <f ca="1">IF(RandD=0,"Numărul nu există în registru.",IF(IF(RandD=0,"",INDEX('Registru devize'!$U$5:$U$304,RandD)&amp;"")="","","Atenție: "&amp;IF(RandD=0,"",INDEX('Registru devize'!$U$5:$U$304,RandD)&amp;"")))</f>
        <v/>
      </c>
    </row>
  </sheetData>
  <mergeCells count="36">
    <mergeCell ref="D14:E14"/>
    <mergeCell ref="B3:E3"/>
    <mergeCell ref="B4:E4"/>
    <mergeCell ref="B5:J5"/>
    <mergeCell ref="F3:J3"/>
    <mergeCell ref="F4:J4"/>
    <mergeCell ref="B8:E8"/>
    <mergeCell ref="B9:E9"/>
    <mergeCell ref="F8:J8"/>
    <mergeCell ref="F9:J9"/>
    <mergeCell ref="B11:J11"/>
    <mergeCell ref="D13:E13"/>
    <mergeCell ref="D26:E26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9:J39"/>
    <mergeCell ref="D27:E27"/>
    <mergeCell ref="D28:E28"/>
    <mergeCell ref="D29:E29"/>
    <mergeCell ref="G30:I30"/>
    <mergeCell ref="G31:I31"/>
    <mergeCell ref="G32:I32"/>
    <mergeCell ref="G33:I33"/>
    <mergeCell ref="G34:I34"/>
    <mergeCell ref="G35:I35"/>
    <mergeCell ref="G36:I36"/>
    <mergeCell ref="B38:J38"/>
  </mergeCells>
  <dataValidations count="1">
    <dataValidation type="list" allowBlank="1" showInputMessage="1" showErrorMessage="1" sqref="F1" xr:uid="{202C94BA-D8F5-4FC0-9EA4-4E834F4DCD13}">
      <formula1>ListaDoc</formula1>
    </dataValidation>
  </dataValidations>
  <printOptions horizontalCentered="1"/>
  <pageMargins left="0.7" right="0.7" top="0.75" bottom="0.75" header="0.3" footer="0.3"/>
  <pageSetup scale="84" orientation="portrait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DC75D-79BB-4234-BD69-E22C31839777}">
  <sheetPr>
    <pageSetUpPr fitToPage="1"/>
  </sheetPr>
  <dimension ref="B1:ZZ1000"/>
  <sheetViews>
    <sheetView showGridLines="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2.75" x14ac:dyDescent="0.2"/>
  <cols>
    <col min="1" max="1" width="2.7109375" style="1" customWidth="1"/>
    <col min="2" max="2" width="7.7109375" style="1" customWidth="1"/>
    <col min="3" max="3" width="10.7109375" style="1" customWidth="1"/>
    <col min="4" max="4" width="18.7109375" style="1" customWidth="1"/>
    <col min="5" max="5" width="12.7109375" style="1" customWidth="1"/>
    <col min="6" max="6" width="11.7109375" style="1" customWidth="1"/>
    <col min="7" max="7" width="18.7109375" style="1" customWidth="1"/>
    <col min="8" max="8" width="15.7109375" style="1" customWidth="1"/>
    <col min="9" max="9" width="9.7109375" style="1" customWidth="1"/>
    <col min="10" max="10" width="22.7109375" style="1" customWidth="1"/>
    <col min="11" max="13" width="10.7109375" style="1" customWidth="1"/>
    <col min="14" max="15" width="11.7109375" style="1" customWidth="1"/>
    <col min="16" max="16" width="8.7109375" style="1" customWidth="1"/>
    <col min="17" max="17" width="11.7109375" style="1" customWidth="1"/>
    <col min="18" max="18" width="9.7109375" style="1" customWidth="1"/>
    <col min="19" max="19" width="11.7109375" style="1" customWidth="1"/>
    <col min="20" max="20" width="15.7109375" style="1" customWidth="1"/>
    <col min="21" max="21" width="28.7109375" style="1" customWidth="1"/>
    <col min="22" max="16384" width="11.42578125" style="1"/>
  </cols>
  <sheetData>
    <row r="1" spans="2:21" ht="21" x14ac:dyDescent="0.35">
      <c r="B1" s="2" t="s">
        <v>80</v>
      </c>
    </row>
    <row r="2" spans="2:21" x14ac:dyDescent="0.2">
      <c r="B2" s="3" t="s">
        <v>81</v>
      </c>
    </row>
    <row r="4" spans="2:21" ht="44.1" customHeight="1" x14ac:dyDescent="0.2">
      <c r="B4" s="11" t="s">
        <v>82</v>
      </c>
      <c r="C4" s="11" t="s">
        <v>83</v>
      </c>
      <c r="D4" s="11" t="s">
        <v>84</v>
      </c>
      <c r="E4" s="11" t="s">
        <v>8</v>
      </c>
      <c r="F4" s="11" t="s">
        <v>85</v>
      </c>
      <c r="G4" s="11" t="s">
        <v>86</v>
      </c>
      <c r="H4" s="11" t="s">
        <v>87</v>
      </c>
      <c r="I4" s="11" t="s">
        <v>88</v>
      </c>
      <c r="J4" s="11" t="s">
        <v>89</v>
      </c>
      <c r="K4" s="11" t="s">
        <v>90</v>
      </c>
      <c r="L4" s="11" t="s">
        <v>91</v>
      </c>
      <c r="M4" s="11" t="s">
        <v>92</v>
      </c>
      <c r="N4" s="11" t="s">
        <v>93</v>
      </c>
      <c r="O4" s="11" t="s">
        <v>94</v>
      </c>
      <c r="P4" s="11" t="s">
        <v>95</v>
      </c>
      <c r="Q4" s="11" t="s">
        <v>96</v>
      </c>
      <c r="R4" s="11" t="s">
        <v>97</v>
      </c>
      <c r="S4" s="11" t="s">
        <v>98</v>
      </c>
      <c r="T4" s="11" t="s">
        <v>99</v>
      </c>
      <c r="U4" s="11" t="s">
        <v>100</v>
      </c>
    </row>
    <row r="5" spans="2:21" ht="25.5" x14ac:dyDescent="0.2">
      <c r="B5" s="14">
        <v>1021</v>
      </c>
      <c r="C5" s="15">
        <f>DATE(2026,10,5)</f>
        <v>46300</v>
      </c>
      <c r="D5" s="16" t="s">
        <v>101</v>
      </c>
      <c r="E5" s="16" t="s">
        <v>102</v>
      </c>
      <c r="F5" s="14" t="s">
        <v>103</v>
      </c>
      <c r="G5" s="17" t="s">
        <v>104</v>
      </c>
      <c r="H5" s="17" t="s">
        <v>105</v>
      </c>
      <c r="I5" s="18">
        <v>148500</v>
      </c>
      <c r="J5" s="17" t="s">
        <v>106</v>
      </c>
      <c r="K5" s="15">
        <f>DATE(2026,10,7)</f>
        <v>46302</v>
      </c>
      <c r="L5" s="14" t="s">
        <v>22</v>
      </c>
      <c r="M5" s="15">
        <f>DATE(2026,10,7)</f>
        <v>46302</v>
      </c>
      <c r="N5" s="19">
        <f>IF(B5="","",ROUND(SUMIFS('Linii deviz'!$L$5:$L$1004,'Linii deviz'!$B$5:$B$1004,B5,'Linii deviz'!$M$5:$M$1004,"Inițial")*(1+CotaTVA),2))</f>
        <v>2187.6799999999998</v>
      </c>
      <c r="O5" s="19">
        <f>IF(B5="","",ROUND(SUMIFS('Linii deviz'!$L$5:$L$1004,'Linii deviz'!$B$5:$B$1004,B5,'Linii deviz'!$Q$5:$Q$1004,1)*(1+CotaTVA),2))</f>
        <v>2459.9299999999998</v>
      </c>
      <c r="P5" s="20">
        <f t="shared" ref="P5:P68" si="0">IF(OR(B5="",N(N5)=0),"",O5/N5-1)</f>
        <v>0.12444690265486735</v>
      </c>
      <c r="Q5" s="19">
        <f>IF(B5="","",ROUND(SUMIFS('Linii deviz'!$L$5:$L$1004,'Linii deviz'!$B$5:$B$1004,B5,'Linii deviz'!$M$5:$M$1004,"Suplimentar",'Linii deviz'!$N$5:$N$1004,"Nu")*(1+CotaTVA),2))</f>
        <v>1514.92</v>
      </c>
      <c r="R5" s="21">
        <v>300</v>
      </c>
      <c r="S5" s="19">
        <f t="shared" ref="S5:S68" si="1">IF(B5="","",O5-N(R5))</f>
        <v>2159.9299999999998</v>
      </c>
      <c r="T5" s="22" t="str">
        <f t="shared" ref="T5:T68" si="2">IF(OR(B5="",M5=""),"",RIGHT("0"&amp;DAY(EDATE(M5,GarLuni)),2)&amp;"."&amp;RIGHT("0"&amp;MONTH(EDATE(M5,GarLuni)),2)&amp;"."&amp;YEAR(EDATE(M5,GarLuni))&amp;" sau "&amp;FIXED(N(I5)+GarKm,0)&amp;" km")</f>
        <v>07.01.2027 sau 158.500 km</v>
      </c>
      <c r="U5" s="23" t="str">
        <f ca="1">IF(AND(B5="",D5=""),"",TRIM(IF(COUNTIF($B$5:$B$304,B5)&gt;1,"Număr dublat. ","")&amp;IF(OR(C5="",D5="",F5="",G5=""),"Date incomplete. ","")&amp;IF(COUNTIFS('Linii deviz'!$B$5:$B$1004,B5,'Linii deviz'!$M$5:$M$1004,"Suplimentar",'Linii deviz'!$N$5:$N$1004,"")&gt;0,"Suplimentare fără răspuns de la client. ","")&amp;IF(AND(N(P5)&gt;Prag,COUNTIFS('Linii deviz'!$B$5:$B$1004,B5,'Linii deviz'!$M$5:$M$1004,"Suplimentar",'Linii deviz'!$N$5:$N$1004,"Da")=0),"Final peste estimat fără suplimentări aprobate. ","")&amp;IF(AND(K5&lt;&gt;"",K5&lt;TODAY(),L5&lt;&gt;"Finalizat",L5&lt;&gt;"Predat",L5&lt;&gt;"Refuzat"),"Termen depășit. ","")&amp;IF(AND(L5="Predat",M5=""),"Lipsește data predării. ","")))</f>
        <v/>
      </c>
    </row>
    <row r="6" spans="2:21" ht="25.5" x14ac:dyDescent="0.2">
      <c r="B6" s="14">
        <v>1022</v>
      </c>
      <c r="C6" s="15">
        <f>DATE(2026,10,9)</f>
        <v>46304</v>
      </c>
      <c r="D6" s="16" t="s">
        <v>107</v>
      </c>
      <c r="E6" s="16" t="s">
        <v>108</v>
      </c>
      <c r="F6" s="14" t="s">
        <v>109</v>
      </c>
      <c r="G6" s="17" t="s">
        <v>110</v>
      </c>
      <c r="H6" s="17" t="s">
        <v>111</v>
      </c>
      <c r="I6" s="18">
        <v>61200</v>
      </c>
      <c r="J6" s="17" t="s">
        <v>112</v>
      </c>
      <c r="K6" s="15">
        <f>DATE(2026,10,10)</f>
        <v>46305</v>
      </c>
      <c r="L6" s="14" t="s">
        <v>21</v>
      </c>
      <c r="M6" s="15"/>
      <c r="N6" s="19">
        <f>IF(B6="","",ROUND(SUMIFS('Linii deviz'!$L$5:$L$1004,'Linii deviz'!$B$5:$B$1004,B6,'Linii deviz'!$M$5:$M$1004,"Inițial")*(1+CotaTVA),2))</f>
        <v>678.81</v>
      </c>
      <c r="O6" s="19">
        <f>IF(B6="","",ROUND(SUMIFS('Linii deviz'!$L$5:$L$1004,'Linii deviz'!$B$5:$B$1004,B6,'Linii deviz'!$Q$5:$Q$1004,1)*(1+CotaTVA),2))</f>
        <v>678.81</v>
      </c>
      <c r="P6" s="20">
        <f t="shared" si="0"/>
        <v>0</v>
      </c>
      <c r="Q6" s="19">
        <f>IF(B6="","",ROUND(SUMIFS('Linii deviz'!$L$5:$L$1004,'Linii deviz'!$B$5:$B$1004,B6,'Linii deviz'!$M$5:$M$1004,"Suplimentar",'Linii deviz'!$N$5:$N$1004,"Nu")*(1+CotaTVA),2))</f>
        <v>0</v>
      </c>
      <c r="R6" s="21"/>
      <c r="S6" s="19">
        <f t="shared" si="1"/>
        <v>678.81</v>
      </c>
      <c r="T6" s="22" t="str">
        <f t="shared" si="2"/>
        <v/>
      </c>
      <c r="U6" s="23" t="str">
        <f ca="1">IF(AND(B6="",D6=""),"",TRIM(IF(COUNTIF($B$5:$B$304,B6)&gt;1,"Număr dublat. ","")&amp;IF(OR(C6="",D6="",F6="",G6=""),"Date incomplete. ","")&amp;IF(COUNTIFS('Linii deviz'!$B$5:$B$1004,B6,'Linii deviz'!$M$5:$M$1004,"Suplimentar",'Linii deviz'!$N$5:$N$1004,"")&gt;0,"Suplimentare fără răspuns de la client. ","")&amp;IF(AND(N(P6)&gt;Prag,COUNTIFS('Linii deviz'!$B$5:$B$1004,B6,'Linii deviz'!$M$5:$M$1004,"Suplimentar",'Linii deviz'!$N$5:$N$1004,"Da")=0),"Final peste estimat fără suplimentări aprobate. ","")&amp;IF(AND(K6&lt;&gt;"",K6&lt;TODAY(),L6&lt;&gt;"Finalizat",L6&lt;&gt;"Predat",L6&lt;&gt;"Refuzat"),"Termen depășit. ","")&amp;IF(AND(L6="Predat",M6=""),"Lipsește data predării. ","")))</f>
        <v/>
      </c>
    </row>
    <row r="7" spans="2:21" ht="25.5" x14ac:dyDescent="0.2">
      <c r="B7" s="14">
        <v>1023</v>
      </c>
      <c r="C7" s="15">
        <f>DATE(2026,10,12)</f>
        <v>46307</v>
      </c>
      <c r="D7" s="16" t="s">
        <v>113</v>
      </c>
      <c r="E7" s="16" t="s">
        <v>114</v>
      </c>
      <c r="F7" s="14" t="s">
        <v>115</v>
      </c>
      <c r="G7" s="17" t="s">
        <v>116</v>
      </c>
      <c r="H7" s="17" t="s">
        <v>117</v>
      </c>
      <c r="I7" s="18">
        <v>212400</v>
      </c>
      <c r="J7" s="17" t="s">
        <v>118</v>
      </c>
      <c r="K7" s="15">
        <f>DATE(2026,10,15)</f>
        <v>46310</v>
      </c>
      <c r="L7" s="14" t="s">
        <v>18</v>
      </c>
      <c r="M7" s="15"/>
      <c r="N7" s="19">
        <f>IF(B7="","",ROUND(SUMIFS('Linii deviz'!$L$5:$L$1004,'Linii deviz'!$B$5:$B$1004,B7,'Linii deviz'!$M$5:$M$1004,"Inițial")*(1+CotaTVA),2))</f>
        <v>1732.72</v>
      </c>
      <c r="O7" s="19">
        <f>IF(B7="","",ROUND(SUMIFS('Linii deviz'!$L$5:$L$1004,'Linii deviz'!$B$5:$B$1004,B7,'Linii deviz'!$Q$5:$Q$1004,1)*(1+CotaTVA),2))</f>
        <v>1732.72</v>
      </c>
      <c r="P7" s="20">
        <f t="shared" si="0"/>
        <v>0</v>
      </c>
      <c r="Q7" s="19">
        <f>IF(B7="","",ROUND(SUMIFS('Linii deviz'!$L$5:$L$1004,'Linii deviz'!$B$5:$B$1004,B7,'Linii deviz'!$M$5:$M$1004,"Suplimentar",'Linii deviz'!$N$5:$N$1004,"Nu")*(1+CotaTVA),2))</f>
        <v>0</v>
      </c>
      <c r="R7" s="21"/>
      <c r="S7" s="19">
        <f t="shared" si="1"/>
        <v>1732.72</v>
      </c>
      <c r="T7" s="22" t="str">
        <f t="shared" si="2"/>
        <v/>
      </c>
      <c r="U7" s="23" t="str">
        <f ca="1">IF(AND(B7="",D7=""),"",TRIM(IF(COUNTIF($B$5:$B$304,B7)&gt;1,"Număr dublat. ","")&amp;IF(OR(C7="",D7="",F7="",G7=""),"Date incomplete. ","")&amp;IF(COUNTIFS('Linii deviz'!$B$5:$B$1004,B7,'Linii deviz'!$M$5:$M$1004,"Suplimentar",'Linii deviz'!$N$5:$N$1004,"")&gt;0,"Suplimentare fără răspuns de la client. ","")&amp;IF(AND(N(P7)&gt;Prag,COUNTIFS('Linii deviz'!$B$5:$B$1004,B7,'Linii deviz'!$M$5:$M$1004,"Suplimentar",'Linii deviz'!$N$5:$N$1004,"Da")=0),"Final peste estimat fără suplimentări aprobate. ","")&amp;IF(AND(K7&lt;&gt;"",K7&lt;TODAY(),L7&lt;&gt;"Finalizat",L7&lt;&gt;"Predat",L7&lt;&gt;"Refuzat"),"Termen depășit. ","")&amp;IF(AND(L7="Predat",M7=""),"Lipsește data predării. ","")))</f>
        <v>Suplimentare fără răspuns de la client.</v>
      </c>
    </row>
    <row r="8" spans="2:21" x14ac:dyDescent="0.2">
      <c r="B8" s="14" t="str">
        <f>IF(D8="","",MAX($B$5:B7)+1)</f>
        <v/>
      </c>
      <c r="C8" s="15"/>
      <c r="D8" s="16"/>
      <c r="E8" s="16"/>
      <c r="F8" s="14"/>
      <c r="G8" s="17"/>
      <c r="H8" s="17"/>
      <c r="I8" s="18"/>
      <c r="J8" s="17"/>
      <c r="K8" s="15"/>
      <c r="L8" s="14"/>
      <c r="M8" s="15"/>
      <c r="N8" s="19" t="str">
        <f>IF(B8="","",ROUND(SUMIFS('Linii deviz'!$L$5:$L$1004,'Linii deviz'!$B$5:$B$1004,B8,'Linii deviz'!$M$5:$M$1004,"Inițial")*(1+CotaTVA),2))</f>
        <v/>
      </c>
      <c r="O8" s="19" t="str">
        <f>IF(B8="","",ROUND(SUMIFS('Linii deviz'!$L$5:$L$1004,'Linii deviz'!$B$5:$B$1004,B8,'Linii deviz'!$Q$5:$Q$1004,1)*(1+CotaTVA),2))</f>
        <v/>
      </c>
      <c r="P8" s="20" t="str">
        <f t="shared" si="0"/>
        <v/>
      </c>
      <c r="Q8" s="19" t="str">
        <f>IF(B8="","",ROUND(SUMIFS('Linii deviz'!$L$5:$L$1004,'Linii deviz'!$B$5:$B$1004,B8,'Linii deviz'!$M$5:$M$1004,"Suplimentar",'Linii deviz'!$N$5:$N$1004,"Nu")*(1+CotaTVA),2))</f>
        <v/>
      </c>
      <c r="R8" s="21"/>
      <c r="S8" s="19" t="str">
        <f t="shared" si="1"/>
        <v/>
      </c>
      <c r="T8" s="22" t="str">
        <f t="shared" si="2"/>
        <v/>
      </c>
      <c r="U8" s="23" t="str">
        <f ca="1">IF(AND(B8="",D8=""),"",TRIM(IF(COUNTIF($B$5:$B$304,B8)&gt;1,"Număr dublat. ","")&amp;IF(OR(C8="",D8="",F8="",G8=""),"Date incomplete. ","")&amp;IF(COUNTIFS('Linii deviz'!$B$5:$B$1004,B8,'Linii deviz'!$M$5:$M$1004,"Suplimentar",'Linii deviz'!$N$5:$N$1004,"")&gt;0,"Suplimentare fără răspuns de la client. ","")&amp;IF(AND(N(P8)&gt;Prag,COUNTIFS('Linii deviz'!$B$5:$B$1004,B8,'Linii deviz'!$M$5:$M$1004,"Suplimentar",'Linii deviz'!$N$5:$N$1004,"Da")=0),"Final peste estimat fără suplimentări aprobate. ","")&amp;IF(AND(K8&lt;&gt;"",K8&lt;TODAY(),L8&lt;&gt;"Finalizat",L8&lt;&gt;"Predat",L8&lt;&gt;"Refuzat"),"Termen depășit. ","")&amp;IF(AND(L8="Predat",M8=""),"Lipsește data predării. ","")))</f>
        <v/>
      </c>
    </row>
    <row r="9" spans="2:21" x14ac:dyDescent="0.2">
      <c r="B9" s="14" t="str">
        <f>IF(D9="","",MAX($B$5:B8)+1)</f>
        <v/>
      </c>
      <c r="C9" s="15"/>
      <c r="D9" s="16"/>
      <c r="E9" s="16"/>
      <c r="F9" s="14"/>
      <c r="G9" s="17"/>
      <c r="H9" s="17"/>
      <c r="I9" s="18"/>
      <c r="J9" s="17"/>
      <c r="K9" s="15"/>
      <c r="L9" s="14"/>
      <c r="M9" s="15"/>
      <c r="N9" s="19" t="str">
        <f>IF(B9="","",ROUND(SUMIFS('Linii deviz'!$L$5:$L$1004,'Linii deviz'!$B$5:$B$1004,B9,'Linii deviz'!$M$5:$M$1004,"Inițial")*(1+CotaTVA),2))</f>
        <v/>
      </c>
      <c r="O9" s="19" t="str">
        <f>IF(B9="","",ROUND(SUMIFS('Linii deviz'!$L$5:$L$1004,'Linii deviz'!$B$5:$B$1004,B9,'Linii deviz'!$Q$5:$Q$1004,1)*(1+CotaTVA),2))</f>
        <v/>
      </c>
      <c r="P9" s="20" t="str">
        <f t="shared" si="0"/>
        <v/>
      </c>
      <c r="Q9" s="19" t="str">
        <f>IF(B9="","",ROUND(SUMIFS('Linii deviz'!$L$5:$L$1004,'Linii deviz'!$B$5:$B$1004,B9,'Linii deviz'!$M$5:$M$1004,"Suplimentar",'Linii deviz'!$N$5:$N$1004,"Nu")*(1+CotaTVA),2))</f>
        <v/>
      </c>
      <c r="R9" s="21"/>
      <c r="S9" s="19" t="str">
        <f t="shared" si="1"/>
        <v/>
      </c>
      <c r="T9" s="22" t="str">
        <f t="shared" si="2"/>
        <v/>
      </c>
      <c r="U9" s="23" t="str">
        <f ca="1">IF(AND(B9="",D9=""),"",TRIM(IF(COUNTIF($B$5:$B$304,B9)&gt;1,"Număr dublat. ","")&amp;IF(OR(C9="",D9="",F9="",G9=""),"Date incomplete. ","")&amp;IF(COUNTIFS('Linii deviz'!$B$5:$B$1004,B9,'Linii deviz'!$M$5:$M$1004,"Suplimentar",'Linii deviz'!$N$5:$N$1004,"")&gt;0,"Suplimentare fără răspuns de la client. ","")&amp;IF(AND(N(P9)&gt;Prag,COUNTIFS('Linii deviz'!$B$5:$B$1004,B9,'Linii deviz'!$M$5:$M$1004,"Suplimentar",'Linii deviz'!$N$5:$N$1004,"Da")=0),"Final peste estimat fără suplimentări aprobate. ","")&amp;IF(AND(K9&lt;&gt;"",K9&lt;TODAY(),L9&lt;&gt;"Finalizat",L9&lt;&gt;"Predat",L9&lt;&gt;"Refuzat"),"Termen depășit. ","")&amp;IF(AND(L9="Predat",M9=""),"Lipsește data predării. ","")))</f>
        <v/>
      </c>
    </row>
    <row r="10" spans="2:21" x14ac:dyDescent="0.2">
      <c r="B10" s="14" t="str">
        <f>IF(D10="","",MAX($B$5:B9)+1)</f>
        <v/>
      </c>
      <c r="C10" s="15"/>
      <c r="D10" s="16"/>
      <c r="E10" s="16"/>
      <c r="F10" s="14"/>
      <c r="G10" s="17"/>
      <c r="H10" s="17"/>
      <c r="I10" s="18"/>
      <c r="J10" s="17"/>
      <c r="K10" s="15"/>
      <c r="L10" s="14"/>
      <c r="M10" s="15"/>
      <c r="N10" s="19" t="str">
        <f>IF(B10="","",ROUND(SUMIFS('Linii deviz'!$L$5:$L$1004,'Linii deviz'!$B$5:$B$1004,B10,'Linii deviz'!$M$5:$M$1004,"Inițial")*(1+CotaTVA),2))</f>
        <v/>
      </c>
      <c r="O10" s="19" t="str">
        <f>IF(B10="","",ROUND(SUMIFS('Linii deviz'!$L$5:$L$1004,'Linii deviz'!$B$5:$B$1004,B10,'Linii deviz'!$Q$5:$Q$1004,1)*(1+CotaTVA),2))</f>
        <v/>
      </c>
      <c r="P10" s="20" t="str">
        <f t="shared" si="0"/>
        <v/>
      </c>
      <c r="Q10" s="19" t="str">
        <f>IF(B10="","",ROUND(SUMIFS('Linii deviz'!$L$5:$L$1004,'Linii deviz'!$B$5:$B$1004,B10,'Linii deviz'!$M$5:$M$1004,"Suplimentar",'Linii deviz'!$N$5:$N$1004,"Nu")*(1+CotaTVA),2))</f>
        <v/>
      </c>
      <c r="R10" s="21"/>
      <c r="S10" s="19" t="str">
        <f t="shared" si="1"/>
        <v/>
      </c>
      <c r="T10" s="22" t="str">
        <f t="shared" si="2"/>
        <v/>
      </c>
      <c r="U10" s="23" t="str">
        <f ca="1">IF(AND(B10="",D10=""),"",TRIM(IF(COUNTIF($B$5:$B$304,B10)&gt;1,"Număr dublat. ","")&amp;IF(OR(C10="",D10="",F10="",G10=""),"Date incomplete. ","")&amp;IF(COUNTIFS('Linii deviz'!$B$5:$B$1004,B10,'Linii deviz'!$M$5:$M$1004,"Suplimentar",'Linii deviz'!$N$5:$N$1004,"")&gt;0,"Suplimentare fără răspuns de la client. ","")&amp;IF(AND(N(P10)&gt;Prag,COUNTIFS('Linii deviz'!$B$5:$B$1004,B10,'Linii deviz'!$M$5:$M$1004,"Suplimentar",'Linii deviz'!$N$5:$N$1004,"Da")=0),"Final peste estimat fără suplimentări aprobate. ","")&amp;IF(AND(K10&lt;&gt;"",K10&lt;TODAY(),L10&lt;&gt;"Finalizat",L10&lt;&gt;"Predat",L10&lt;&gt;"Refuzat"),"Termen depășit. ","")&amp;IF(AND(L10="Predat",M10=""),"Lipsește data predării. ","")))</f>
        <v/>
      </c>
    </row>
    <row r="11" spans="2:21" x14ac:dyDescent="0.2">
      <c r="B11" s="14" t="str">
        <f>IF(D11="","",MAX($B$5:B10)+1)</f>
        <v/>
      </c>
      <c r="C11" s="15"/>
      <c r="D11" s="16"/>
      <c r="E11" s="16"/>
      <c r="F11" s="14"/>
      <c r="G11" s="17"/>
      <c r="H11" s="17"/>
      <c r="I11" s="18"/>
      <c r="J11" s="17"/>
      <c r="K11" s="15"/>
      <c r="L11" s="14"/>
      <c r="M11" s="15"/>
      <c r="N11" s="19" t="str">
        <f>IF(B11="","",ROUND(SUMIFS('Linii deviz'!$L$5:$L$1004,'Linii deviz'!$B$5:$B$1004,B11,'Linii deviz'!$M$5:$M$1004,"Inițial")*(1+CotaTVA),2))</f>
        <v/>
      </c>
      <c r="O11" s="19" t="str">
        <f>IF(B11="","",ROUND(SUMIFS('Linii deviz'!$L$5:$L$1004,'Linii deviz'!$B$5:$B$1004,B11,'Linii deviz'!$Q$5:$Q$1004,1)*(1+CotaTVA),2))</f>
        <v/>
      </c>
      <c r="P11" s="20" t="str">
        <f t="shared" si="0"/>
        <v/>
      </c>
      <c r="Q11" s="19" t="str">
        <f>IF(B11="","",ROUND(SUMIFS('Linii deviz'!$L$5:$L$1004,'Linii deviz'!$B$5:$B$1004,B11,'Linii deviz'!$M$5:$M$1004,"Suplimentar",'Linii deviz'!$N$5:$N$1004,"Nu")*(1+CotaTVA),2))</f>
        <v/>
      </c>
      <c r="R11" s="21"/>
      <c r="S11" s="19" t="str">
        <f t="shared" si="1"/>
        <v/>
      </c>
      <c r="T11" s="22" t="str">
        <f t="shared" si="2"/>
        <v/>
      </c>
      <c r="U11" s="23" t="str">
        <f ca="1">IF(AND(B11="",D11=""),"",TRIM(IF(COUNTIF($B$5:$B$304,B11)&gt;1,"Număr dublat. ","")&amp;IF(OR(C11="",D11="",F11="",G11=""),"Date incomplete. ","")&amp;IF(COUNTIFS('Linii deviz'!$B$5:$B$1004,B11,'Linii deviz'!$M$5:$M$1004,"Suplimentar",'Linii deviz'!$N$5:$N$1004,"")&gt;0,"Suplimentare fără răspuns de la client. ","")&amp;IF(AND(N(P11)&gt;Prag,COUNTIFS('Linii deviz'!$B$5:$B$1004,B11,'Linii deviz'!$M$5:$M$1004,"Suplimentar",'Linii deviz'!$N$5:$N$1004,"Da")=0),"Final peste estimat fără suplimentări aprobate. ","")&amp;IF(AND(K11&lt;&gt;"",K11&lt;TODAY(),L11&lt;&gt;"Finalizat",L11&lt;&gt;"Predat",L11&lt;&gt;"Refuzat"),"Termen depășit. ","")&amp;IF(AND(L11="Predat",M11=""),"Lipsește data predării. ","")))</f>
        <v/>
      </c>
    </row>
    <row r="12" spans="2:21" x14ac:dyDescent="0.2">
      <c r="B12" s="14" t="str">
        <f>IF(D12="","",MAX($B$5:B11)+1)</f>
        <v/>
      </c>
      <c r="C12" s="15"/>
      <c r="D12" s="16"/>
      <c r="E12" s="16"/>
      <c r="F12" s="14"/>
      <c r="G12" s="17"/>
      <c r="H12" s="17"/>
      <c r="I12" s="18"/>
      <c r="J12" s="17"/>
      <c r="K12" s="15"/>
      <c r="L12" s="14"/>
      <c r="M12" s="15"/>
      <c r="N12" s="19" t="str">
        <f>IF(B12="","",ROUND(SUMIFS('Linii deviz'!$L$5:$L$1004,'Linii deviz'!$B$5:$B$1004,B12,'Linii deviz'!$M$5:$M$1004,"Inițial")*(1+CotaTVA),2))</f>
        <v/>
      </c>
      <c r="O12" s="19" t="str">
        <f>IF(B12="","",ROUND(SUMIFS('Linii deviz'!$L$5:$L$1004,'Linii deviz'!$B$5:$B$1004,B12,'Linii deviz'!$Q$5:$Q$1004,1)*(1+CotaTVA),2))</f>
        <v/>
      </c>
      <c r="P12" s="20" t="str">
        <f t="shared" si="0"/>
        <v/>
      </c>
      <c r="Q12" s="19" t="str">
        <f>IF(B12="","",ROUND(SUMIFS('Linii deviz'!$L$5:$L$1004,'Linii deviz'!$B$5:$B$1004,B12,'Linii deviz'!$M$5:$M$1004,"Suplimentar",'Linii deviz'!$N$5:$N$1004,"Nu")*(1+CotaTVA),2))</f>
        <v/>
      </c>
      <c r="R12" s="21"/>
      <c r="S12" s="19" t="str">
        <f t="shared" si="1"/>
        <v/>
      </c>
      <c r="T12" s="22" t="str">
        <f t="shared" si="2"/>
        <v/>
      </c>
      <c r="U12" s="23" t="str">
        <f ca="1">IF(AND(B12="",D12=""),"",TRIM(IF(COUNTIF($B$5:$B$304,B12)&gt;1,"Număr dublat. ","")&amp;IF(OR(C12="",D12="",F12="",G12=""),"Date incomplete. ","")&amp;IF(COUNTIFS('Linii deviz'!$B$5:$B$1004,B12,'Linii deviz'!$M$5:$M$1004,"Suplimentar",'Linii deviz'!$N$5:$N$1004,"")&gt;0,"Suplimentare fără răspuns de la client. ","")&amp;IF(AND(N(P12)&gt;Prag,COUNTIFS('Linii deviz'!$B$5:$B$1004,B12,'Linii deviz'!$M$5:$M$1004,"Suplimentar",'Linii deviz'!$N$5:$N$1004,"Da")=0),"Final peste estimat fără suplimentări aprobate. ","")&amp;IF(AND(K12&lt;&gt;"",K12&lt;TODAY(),L12&lt;&gt;"Finalizat",L12&lt;&gt;"Predat",L12&lt;&gt;"Refuzat"),"Termen depășit. ","")&amp;IF(AND(L12="Predat",M12=""),"Lipsește data predării. ","")))</f>
        <v/>
      </c>
    </row>
    <row r="13" spans="2:21" x14ac:dyDescent="0.2">
      <c r="B13" s="14" t="str">
        <f>IF(D13="","",MAX($B$5:B12)+1)</f>
        <v/>
      </c>
      <c r="C13" s="15"/>
      <c r="D13" s="16"/>
      <c r="E13" s="16"/>
      <c r="F13" s="14"/>
      <c r="G13" s="17"/>
      <c r="H13" s="17"/>
      <c r="I13" s="18"/>
      <c r="J13" s="17"/>
      <c r="K13" s="15"/>
      <c r="L13" s="14"/>
      <c r="M13" s="15"/>
      <c r="N13" s="19" t="str">
        <f>IF(B13="","",ROUND(SUMIFS('Linii deviz'!$L$5:$L$1004,'Linii deviz'!$B$5:$B$1004,B13,'Linii deviz'!$M$5:$M$1004,"Inițial")*(1+CotaTVA),2))</f>
        <v/>
      </c>
      <c r="O13" s="19" t="str">
        <f>IF(B13="","",ROUND(SUMIFS('Linii deviz'!$L$5:$L$1004,'Linii deviz'!$B$5:$B$1004,B13,'Linii deviz'!$Q$5:$Q$1004,1)*(1+CotaTVA),2))</f>
        <v/>
      </c>
      <c r="P13" s="20" t="str">
        <f t="shared" si="0"/>
        <v/>
      </c>
      <c r="Q13" s="19" t="str">
        <f>IF(B13="","",ROUND(SUMIFS('Linii deviz'!$L$5:$L$1004,'Linii deviz'!$B$5:$B$1004,B13,'Linii deviz'!$M$5:$M$1004,"Suplimentar",'Linii deviz'!$N$5:$N$1004,"Nu")*(1+CotaTVA),2))</f>
        <v/>
      </c>
      <c r="R13" s="21"/>
      <c r="S13" s="19" t="str">
        <f t="shared" si="1"/>
        <v/>
      </c>
      <c r="T13" s="22" t="str">
        <f t="shared" si="2"/>
        <v/>
      </c>
      <c r="U13" s="23" t="str">
        <f ca="1">IF(AND(B13="",D13=""),"",TRIM(IF(COUNTIF($B$5:$B$304,B13)&gt;1,"Număr dublat. ","")&amp;IF(OR(C13="",D13="",F13="",G13=""),"Date incomplete. ","")&amp;IF(COUNTIFS('Linii deviz'!$B$5:$B$1004,B13,'Linii deviz'!$M$5:$M$1004,"Suplimentar",'Linii deviz'!$N$5:$N$1004,"")&gt;0,"Suplimentare fără răspuns de la client. ","")&amp;IF(AND(N(P13)&gt;Prag,COUNTIFS('Linii deviz'!$B$5:$B$1004,B13,'Linii deviz'!$M$5:$M$1004,"Suplimentar",'Linii deviz'!$N$5:$N$1004,"Da")=0),"Final peste estimat fără suplimentări aprobate. ","")&amp;IF(AND(K13&lt;&gt;"",K13&lt;TODAY(),L13&lt;&gt;"Finalizat",L13&lt;&gt;"Predat",L13&lt;&gt;"Refuzat"),"Termen depășit. ","")&amp;IF(AND(L13="Predat",M13=""),"Lipsește data predării. ","")))</f>
        <v/>
      </c>
    </row>
    <row r="14" spans="2:21" x14ac:dyDescent="0.2">
      <c r="B14" s="14" t="str">
        <f>IF(D14="","",MAX($B$5:B13)+1)</f>
        <v/>
      </c>
      <c r="C14" s="15"/>
      <c r="D14" s="16"/>
      <c r="E14" s="16"/>
      <c r="F14" s="14"/>
      <c r="G14" s="17"/>
      <c r="H14" s="17"/>
      <c r="I14" s="18"/>
      <c r="J14" s="17"/>
      <c r="K14" s="15"/>
      <c r="L14" s="14"/>
      <c r="M14" s="15"/>
      <c r="N14" s="19" t="str">
        <f>IF(B14="","",ROUND(SUMIFS('Linii deviz'!$L$5:$L$1004,'Linii deviz'!$B$5:$B$1004,B14,'Linii deviz'!$M$5:$M$1004,"Inițial")*(1+CotaTVA),2))</f>
        <v/>
      </c>
      <c r="O14" s="19" t="str">
        <f>IF(B14="","",ROUND(SUMIFS('Linii deviz'!$L$5:$L$1004,'Linii deviz'!$B$5:$B$1004,B14,'Linii deviz'!$Q$5:$Q$1004,1)*(1+CotaTVA),2))</f>
        <v/>
      </c>
      <c r="P14" s="20" t="str">
        <f t="shared" si="0"/>
        <v/>
      </c>
      <c r="Q14" s="19" t="str">
        <f>IF(B14="","",ROUND(SUMIFS('Linii deviz'!$L$5:$L$1004,'Linii deviz'!$B$5:$B$1004,B14,'Linii deviz'!$M$5:$M$1004,"Suplimentar",'Linii deviz'!$N$5:$N$1004,"Nu")*(1+CotaTVA),2))</f>
        <v/>
      </c>
      <c r="R14" s="21"/>
      <c r="S14" s="19" t="str">
        <f t="shared" si="1"/>
        <v/>
      </c>
      <c r="T14" s="22" t="str">
        <f t="shared" si="2"/>
        <v/>
      </c>
      <c r="U14" s="23" t="str">
        <f ca="1">IF(AND(B14="",D14=""),"",TRIM(IF(COUNTIF($B$5:$B$304,B14)&gt;1,"Număr dublat. ","")&amp;IF(OR(C14="",D14="",F14="",G14=""),"Date incomplete. ","")&amp;IF(COUNTIFS('Linii deviz'!$B$5:$B$1004,B14,'Linii deviz'!$M$5:$M$1004,"Suplimentar",'Linii deviz'!$N$5:$N$1004,"")&gt;0,"Suplimentare fără răspuns de la client. ","")&amp;IF(AND(N(P14)&gt;Prag,COUNTIFS('Linii deviz'!$B$5:$B$1004,B14,'Linii deviz'!$M$5:$M$1004,"Suplimentar",'Linii deviz'!$N$5:$N$1004,"Da")=0),"Final peste estimat fără suplimentări aprobate. ","")&amp;IF(AND(K14&lt;&gt;"",K14&lt;TODAY(),L14&lt;&gt;"Finalizat",L14&lt;&gt;"Predat",L14&lt;&gt;"Refuzat"),"Termen depășit. ","")&amp;IF(AND(L14="Predat",M14=""),"Lipsește data predării. ","")))</f>
        <v/>
      </c>
    </row>
    <row r="15" spans="2:21" x14ac:dyDescent="0.2">
      <c r="B15" s="14" t="str">
        <f>IF(D15="","",MAX($B$5:B14)+1)</f>
        <v/>
      </c>
      <c r="C15" s="15"/>
      <c r="D15" s="16"/>
      <c r="E15" s="16"/>
      <c r="F15" s="14"/>
      <c r="G15" s="17"/>
      <c r="H15" s="17"/>
      <c r="I15" s="18"/>
      <c r="J15" s="17"/>
      <c r="K15" s="15"/>
      <c r="L15" s="14"/>
      <c r="M15" s="15"/>
      <c r="N15" s="19" t="str">
        <f>IF(B15="","",ROUND(SUMIFS('Linii deviz'!$L$5:$L$1004,'Linii deviz'!$B$5:$B$1004,B15,'Linii deviz'!$M$5:$M$1004,"Inițial")*(1+CotaTVA),2))</f>
        <v/>
      </c>
      <c r="O15" s="19" t="str">
        <f>IF(B15="","",ROUND(SUMIFS('Linii deviz'!$L$5:$L$1004,'Linii deviz'!$B$5:$B$1004,B15,'Linii deviz'!$Q$5:$Q$1004,1)*(1+CotaTVA),2))</f>
        <v/>
      </c>
      <c r="P15" s="20" t="str">
        <f t="shared" si="0"/>
        <v/>
      </c>
      <c r="Q15" s="19" t="str">
        <f>IF(B15="","",ROUND(SUMIFS('Linii deviz'!$L$5:$L$1004,'Linii deviz'!$B$5:$B$1004,B15,'Linii deviz'!$M$5:$M$1004,"Suplimentar",'Linii deviz'!$N$5:$N$1004,"Nu")*(1+CotaTVA),2))</f>
        <v/>
      </c>
      <c r="R15" s="21"/>
      <c r="S15" s="19" t="str">
        <f t="shared" si="1"/>
        <v/>
      </c>
      <c r="T15" s="22" t="str">
        <f t="shared" si="2"/>
        <v/>
      </c>
      <c r="U15" s="23" t="str">
        <f ca="1">IF(AND(B15="",D15=""),"",TRIM(IF(COUNTIF($B$5:$B$304,B15)&gt;1,"Număr dublat. ","")&amp;IF(OR(C15="",D15="",F15="",G15=""),"Date incomplete. ","")&amp;IF(COUNTIFS('Linii deviz'!$B$5:$B$1004,B15,'Linii deviz'!$M$5:$M$1004,"Suplimentar",'Linii deviz'!$N$5:$N$1004,"")&gt;0,"Suplimentare fără răspuns de la client. ","")&amp;IF(AND(N(P15)&gt;Prag,COUNTIFS('Linii deviz'!$B$5:$B$1004,B15,'Linii deviz'!$M$5:$M$1004,"Suplimentar",'Linii deviz'!$N$5:$N$1004,"Da")=0),"Final peste estimat fără suplimentări aprobate. ","")&amp;IF(AND(K15&lt;&gt;"",K15&lt;TODAY(),L15&lt;&gt;"Finalizat",L15&lt;&gt;"Predat",L15&lt;&gt;"Refuzat"),"Termen depășit. ","")&amp;IF(AND(L15="Predat",M15=""),"Lipsește data predării. ","")))</f>
        <v/>
      </c>
    </row>
    <row r="16" spans="2:21" x14ac:dyDescent="0.2">
      <c r="B16" s="14" t="str">
        <f>IF(D16="","",MAX($B$5:B15)+1)</f>
        <v/>
      </c>
      <c r="C16" s="15"/>
      <c r="D16" s="16"/>
      <c r="E16" s="16"/>
      <c r="F16" s="14"/>
      <c r="G16" s="17"/>
      <c r="H16" s="17"/>
      <c r="I16" s="18"/>
      <c r="J16" s="17"/>
      <c r="K16" s="15"/>
      <c r="L16" s="14"/>
      <c r="M16" s="15"/>
      <c r="N16" s="19" t="str">
        <f>IF(B16="","",ROUND(SUMIFS('Linii deviz'!$L$5:$L$1004,'Linii deviz'!$B$5:$B$1004,B16,'Linii deviz'!$M$5:$M$1004,"Inițial")*(1+CotaTVA),2))</f>
        <v/>
      </c>
      <c r="O16" s="19" t="str">
        <f>IF(B16="","",ROUND(SUMIFS('Linii deviz'!$L$5:$L$1004,'Linii deviz'!$B$5:$B$1004,B16,'Linii deviz'!$Q$5:$Q$1004,1)*(1+CotaTVA),2))</f>
        <v/>
      </c>
      <c r="P16" s="20" t="str">
        <f t="shared" si="0"/>
        <v/>
      </c>
      <c r="Q16" s="19" t="str">
        <f>IF(B16="","",ROUND(SUMIFS('Linii deviz'!$L$5:$L$1004,'Linii deviz'!$B$5:$B$1004,B16,'Linii deviz'!$M$5:$M$1004,"Suplimentar",'Linii deviz'!$N$5:$N$1004,"Nu")*(1+CotaTVA),2))</f>
        <v/>
      </c>
      <c r="R16" s="21"/>
      <c r="S16" s="19" t="str">
        <f t="shared" si="1"/>
        <v/>
      </c>
      <c r="T16" s="22" t="str">
        <f t="shared" si="2"/>
        <v/>
      </c>
      <c r="U16" s="23" t="str">
        <f ca="1">IF(AND(B16="",D16=""),"",TRIM(IF(COUNTIF($B$5:$B$304,B16)&gt;1,"Număr dublat. ","")&amp;IF(OR(C16="",D16="",F16="",G16=""),"Date incomplete. ","")&amp;IF(COUNTIFS('Linii deviz'!$B$5:$B$1004,B16,'Linii deviz'!$M$5:$M$1004,"Suplimentar",'Linii deviz'!$N$5:$N$1004,"")&gt;0,"Suplimentare fără răspuns de la client. ","")&amp;IF(AND(N(P16)&gt;Prag,COUNTIFS('Linii deviz'!$B$5:$B$1004,B16,'Linii deviz'!$M$5:$M$1004,"Suplimentar",'Linii deviz'!$N$5:$N$1004,"Da")=0),"Final peste estimat fără suplimentări aprobate. ","")&amp;IF(AND(K16&lt;&gt;"",K16&lt;TODAY(),L16&lt;&gt;"Finalizat",L16&lt;&gt;"Predat",L16&lt;&gt;"Refuzat"),"Termen depășit. ","")&amp;IF(AND(L16="Predat",M16=""),"Lipsește data predării. ","")))</f>
        <v/>
      </c>
    </row>
    <row r="17" spans="2:21" x14ac:dyDescent="0.2">
      <c r="B17" s="14" t="str">
        <f>IF(D17="","",MAX($B$5:B16)+1)</f>
        <v/>
      </c>
      <c r="C17" s="15"/>
      <c r="D17" s="16"/>
      <c r="E17" s="16"/>
      <c r="F17" s="14"/>
      <c r="G17" s="17"/>
      <c r="H17" s="17"/>
      <c r="I17" s="18"/>
      <c r="J17" s="17"/>
      <c r="K17" s="15"/>
      <c r="L17" s="14"/>
      <c r="M17" s="15"/>
      <c r="N17" s="19" t="str">
        <f>IF(B17="","",ROUND(SUMIFS('Linii deviz'!$L$5:$L$1004,'Linii deviz'!$B$5:$B$1004,B17,'Linii deviz'!$M$5:$M$1004,"Inițial")*(1+CotaTVA),2))</f>
        <v/>
      </c>
      <c r="O17" s="19" t="str">
        <f>IF(B17="","",ROUND(SUMIFS('Linii deviz'!$L$5:$L$1004,'Linii deviz'!$B$5:$B$1004,B17,'Linii deviz'!$Q$5:$Q$1004,1)*(1+CotaTVA),2))</f>
        <v/>
      </c>
      <c r="P17" s="20" t="str">
        <f t="shared" si="0"/>
        <v/>
      </c>
      <c r="Q17" s="19" t="str">
        <f>IF(B17="","",ROUND(SUMIFS('Linii deviz'!$L$5:$L$1004,'Linii deviz'!$B$5:$B$1004,B17,'Linii deviz'!$M$5:$M$1004,"Suplimentar",'Linii deviz'!$N$5:$N$1004,"Nu")*(1+CotaTVA),2))</f>
        <v/>
      </c>
      <c r="R17" s="21"/>
      <c r="S17" s="19" t="str">
        <f t="shared" si="1"/>
        <v/>
      </c>
      <c r="T17" s="22" t="str">
        <f t="shared" si="2"/>
        <v/>
      </c>
      <c r="U17" s="23" t="str">
        <f ca="1">IF(AND(B17="",D17=""),"",TRIM(IF(COUNTIF($B$5:$B$304,B17)&gt;1,"Număr dublat. ","")&amp;IF(OR(C17="",D17="",F17="",G17=""),"Date incomplete. ","")&amp;IF(COUNTIFS('Linii deviz'!$B$5:$B$1004,B17,'Linii deviz'!$M$5:$M$1004,"Suplimentar",'Linii deviz'!$N$5:$N$1004,"")&gt;0,"Suplimentare fără răspuns de la client. ","")&amp;IF(AND(N(P17)&gt;Prag,COUNTIFS('Linii deviz'!$B$5:$B$1004,B17,'Linii deviz'!$M$5:$M$1004,"Suplimentar",'Linii deviz'!$N$5:$N$1004,"Da")=0),"Final peste estimat fără suplimentări aprobate. ","")&amp;IF(AND(K17&lt;&gt;"",K17&lt;TODAY(),L17&lt;&gt;"Finalizat",L17&lt;&gt;"Predat",L17&lt;&gt;"Refuzat"),"Termen depășit. ","")&amp;IF(AND(L17="Predat",M17=""),"Lipsește data predării. ","")))</f>
        <v/>
      </c>
    </row>
    <row r="18" spans="2:21" x14ac:dyDescent="0.2">
      <c r="B18" s="14" t="str">
        <f>IF(D18="","",MAX($B$5:B17)+1)</f>
        <v/>
      </c>
      <c r="C18" s="15"/>
      <c r="D18" s="16"/>
      <c r="E18" s="16"/>
      <c r="F18" s="14"/>
      <c r="G18" s="17"/>
      <c r="H18" s="17"/>
      <c r="I18" s="18"/>
      <c r="J18" s="17"/>
      <c r="K18" s="15"/>
      <c r="L18" s="14"/>
      <c r="M18" s="15"/>
      <c r="N18" s="19" t="str">
        <f>IF(B18="","",ROUND(SUMIFS('Linii deviz'!$L$5:$L$1004,'Linii deviz'!$B$5:$B$1004,B18,'Linii deviz'!$M$5:$M$1004,"Inițial")*(1+CotaTVA),2))</f>
        <v/>
      </c>
      <c r="O18" s="19" t="str">
        <f>IF(B18="","",ROUND(SUMIFS('Linii deviz'!$L$5:$L$1004,'Linii deviz'!$B$5:$B$1004,B18,'Linii deviz'!$Q$5:$Q$1004,1)*(1+CotaTVA),2))</f>
        <v/>
      </c>
      <c r="P18" s="20" t="str">
        <f t="shared" si="0"/>
        <v/>
      </c>
      <c r="Q18" s="19" t="str">
        <f>IF(B18="","",ROUND(SUMIFS('Linii deviz'!$L$5:$L$1004,'Linii deviz'!$B$5:$B$1004,B18,'Linii deviz'!$M$5:$M$1004,"Suplimentar",'Linii deviz'!$N$5:$N$1004,"Nu")*(1+CotaTVA),2))</f>
        <v/>
      </c>
      <c r="R18" s="21"/>
      <c r="S18" s="19" t="str">
        <f t="shared" si="1"/>
        <v/>
      </c>
      <c r="T18" s="22" t="str">
        <f t="shared" si="2"/>
        <v/>
      </c>
      <c r="U18" s="23" t="str">
        <f ca="1">IF(AND(B18="",D18=""),"",TRIM(IF(COUNTIF($B$5:$B$304,B18)&gt;1,"Număr dublat. ","")&amp;IF(OR(C18="",D18="",F18="",G18=""),"Date incomplete. ","")&amp;IF(COUNTIFS('Linii deviz'!$B$5:$B$1004,B18,'Linii deviz'!$M$5:$M$1004,"Suplimentar",'Linii deviz'!$N$5:$N$1004,"")&gt;0,"Suplimentare fără răspuns de la client. ","")&amp;IF(AND(N(P18)&gt;Prag,COUNTIFS('Linii deviz'!$B$5:$B$1004,B18,'Linii deviz'!$M$5:$M$1004,"Suplimentar",'Linii deviz'!$N$5:$N$1004,"Da")=0),"Final peste estimat fără suplimentări aprobate. ","")&amp;IF(AND(K18&lt;&gt;"",K18&lt;TODAY(),L18&lt;&gt;"Finalizat",L18&lt;&gt;"Predat",L18&lt;&gt;"Refuzat"),"Termen depășit. ","")&amp;IF(AND(L18="Predat",M18=""),"Lipsește data predării. ","")))</f>
        <v/>
      </c>
    </row>
    <row r="19" spans="2:21" x14ac:dyDescent="0.2">
      <c r="B19" s="14" t="str">
        <f>IF(D19="","",MAX($B$5:B18)+1)</f>
        <v/>
      </c>
      <c r="C19" s="15"/>
      <c r="D19" s="16"/>
      <c r="E19" s="16"/>
      <c r="F19" s="14"/>
      <c r="G19" s="17"/>
      <c r="H19" s="17"/>
      <c r="I19" s="18"/>
      <c r="J19" s="17"/>
      <c r="K19" s="15"/>
      <c r="L19" s="14"/>
      <c r="M19" s="15"/>
      <c r="N19" s="19" t="str">
        <f>IF(B19="","",ROUND(SUMIFS('Linii deviz'!$L$5:$L$1004,'Linii deviz'!$B$5:$B$1004,B19,'Linii deviz'!$M$5:$M$1004,"Inițial")*(1+CotaTVA),2))</f>
        <v/>
      </c>
      <c r="O19" s="19" t="str">
        <f>IF(B19="","",ROUND(SUMIFS('Linii deviz'!$L$5:$L$1004,'Linii deviz'!$B$5:$B$1004,B19,'Linii deviz'!$Q$5:$Q$1004,1)*(1+CotaTVA),2))</f>
        <v/>
      </c>
      <c r="P19" s="20" t="str">
        <f t="shared" si="0"/>
        <v/>
      </c>
      <c r="Q19" s="19" t="str">
        <f>IF(B19="","",ROUND(SUMIFS('Linii deviz'!$L$5:$L$1004,'Linii deviz'!$B$5:$B$1004,B19,'Linii deviz'!$M$5:$M$1004,"Suplimentar",'Linii deviz'!$N$5:$N$1004,"Nu")*(1+CotaTVA),2))</f>
        <v/>
      </c>
      <c r="R19" s="21"/>
      <c r="S19" s="19" t="str">
        <f t="shared" si="1"/>
        <v/>
      </c>
      <c r="T19" s="22" t="str">
        <f t="shared" si="2"/>
        <v/>
      </c>
      <c r="U19" s="23" t="str">
        <f ca="1">IF(AND(B19="",D19=""),"",TRIM(IF(COUNTIF($B$5:$B$304,B19)&gt;1,"Număr dublat. ","")&amp;IF(OR(C19="",D19="",F19="",G19=""),"Date incomplete. ","")&amp;IF(COUNTIFS('Linii deviz'!$B$5:$B$1004,B19,'Linii deviz'!$M$5:$M$1004,"Suplimentar",'Linii deviz'!$N$5:$N$1004,"")&gt;0,"Suplimentare fără răspuns de la client. ","")&amp;IF(AND(N(P19)&gt;Prag,COUNTIFS('Linii deviz'!$B$5:$B$1004,B19,'Linii deviz'!$M$5:$M$1004,"Suplimentar",'Linii deviz'!$N$5:$N$1004,"Da")=0),"Final peste estimat fără suplimentări aprobate. ","")&amp;IF(AND(K19&lt;&gt;"",K19&lt;TODAY(),L19&lt;&gt;"Finalizat",L19&lt;&gt;"Predat",L19&lt;&gt;"Refuzat"),"Termen depășit. ","")&amp;IF(AND(L19="Predat",M19=""),"Lipsește data predării. ","")))</f>
        <v/>
      </c>
    </row>
    <row r="20" spans="2:21" x14ac:dyDescent="0.2">
      <c r="B20" s="14" t="str">
        <f>IF(D20="","",MAX($B$5:B19)+1)</f>
        <v/>
      </c>
      <c r="C20" s="15"/>
      <c r="D20" s="16"/>
      <c r="E20" s="16"/>
      <c r="F20" s="14"/>
      <c r="G20" s="17"/>
      <c r="H20" s="17"/>
      <c r="I20" s="18"/>
      <c r="J20" s="17"/>
      <c r="K20" s="15"/>
      <c r="L20" s="14"/>
      <c r="M20" s="15"/>
      <c r="N20" s="19" t="str">
        <f>IF(B20="","",ROUND(SUMIFS('Linii deviz'!$L$5:$L$1004,'Linii deviz'!$B$5:$B$1004,B20,'Linii deviz'!$M$5:$M$1004,"Inițial")*(1+CotaTVA),2))</f>
        <v/>
      </c>
      <c r="O20" s="19" t="str">
        <f>IF(B20="","",ROUND(SUMIFS('Linii deviz'!$L$5:$L$1004,'Linii deviz'!$B$5:$B$1004,B20,'Linii deviz'!$Q$5:$Q$1004,1)*(1+CotaTVA),2))</f>
        <v/>
      </c>
      <c r="P20" s="20" t="str">
        <f t="shared" si="0"/>
        <v/>
      </c>
      <c r="Q20" s="19" t="str">
        <f>IF(B20="","",ROUND(SUMIFS('Linii deviz'!$L$5:$L$1004,'Linii deviz'!$B$5:$B$1004,B20,'Linii deviz'!$M$5:$M$1004,"Suplimentar",'Linii deviz'!$N$5:$N$1004,"Nu")*(1+CotaTVA),2))</f>
        <v/>
      </c>
      <c r="R20" s="21"/>
      <c r="S20" s="19" t="str">
        <f t="shared" si="1"/>
        <v/>
      </c>
      <c r="T20" s="22" t="str">
        <f t="shared" si="2"/>
        <v/>
      </c>
      <c r="U20" s="23" t="str">
        <f ca="1">IF(AND(B20="",D20=""),"",TRIM(IF(COUNTIF($B$5:$B$304,B20)&gt;1,"Număr dublat. ","")&amp;IF(OR(C20="",D20="",F20="",G20=""),"Date incomplete. ","")&amp;IF(COUNTIFS('Linii deviz'!$B$5:$B$1004,B20,'Linii deviz'!$M$5:$M$1004,"Suplimentar",'Linii deviz'!$N$5:$N$1004,"")&gt;0,"Suplimentare fără răspuns de la client. ","")&amp;IF(AND(N(P20)&gt;Prag,COUNTIFS('Linii deviz'!$B$5:$B$1004,B20,'Linii deviz'!$M$5:$M$1004,"Suplimentar",'Linii deviz'!$N$5:$N$1004,"Da")=0),"Final peste estimat fără suplimentări aprobate. ","")&amp;IF(AND(K20&lt;&gt;"",K20&lt;TODAY(),L20&lt;&gt;"Finalizat",L20&lt;&gt;"Predat",L20&lt;&gt;"Refuzat"),"Termen depășit. ","")&amp;IF(AND(L20="Predat",M20=""),"Lipsește data predării. ","")))</f>
        <v/>
      </c>
    </row>
    <row r="21" spans="2:21" x14ac:dyDescent="0.2">
      <c r="B21" s="14" t="str">
        <f>IF(D21="","",MAX($B$5:B20)+1)</f>
        <v/>
      </c>
      <c r="C21" s="15"/>
      <c r="D21" s="16"/>
      <c r="E21" s="16"/>
      <c r="F21" s="14"/>
      <c r="G21" s="17"/>
      <c r="H21" s="17"/>
      <c r="I21" s="18"/>
      <c r="J21" s="17"/>
      <c r="K21" s="15"/>
      <c r="L21" s="14"/>
      <c r="M21" s="15"/>
      <c r="N21" s="19" t="str">
        <f>IF(B21="","",ROUND(SUMIFS('Linii deviz'!$L$5:$L$1004,'Linii deviz'!$B$5:$B$1004,B21,'Linii deviz'!$M$5:$M$1004,"Inițial")*(1+CotaTVA),2))</f>
        <v/>
      </c>
      <c r="O21" s="19" t="str">
        <f>IF(B21="","",ROUND(SUMIFS('Linii deviz'!$L$5:$L$1004,'Linii deviz'!$B$5:$B$1004,B21,'Linii deviz'!$Q$5:$Q$1004,1)*(1+CotaTVA),2))</f>
        <v/>
      </c>
      <c r="P21" s="20" t="str">
        <f t="shared" si="0"/>
        <v/>
      </c>
      <c r="Q21" s="19" t="str">
        <f>IF(B21="","",ROUND(SUMIFS('Linii deviz'!$L$5:$L$1004,'Linii deviz'!$B$5:$B$1004,B21,'Linii deviz'!$M$5:$M$1004,"Suplimentar",'Linii deviz'!$N$5:$N$1004,"Nu")*(1+CotaTVA),2))</f>
        <v/>
      </c>
      <c r="R21" s="21"/>
      <c r="S21" s="19" t="str">
        <f t="shared" si="1"/>
        <v/>
      </c>
      <c r="T21" s="22" t="str">
        <f t="shared" si="2"/>
        <v/>
      </c>
      <c r="U21" s="23" t="str">
        <f ca="1">IF(AND(B21="",D21=""),"",TRIM(IF(COUNTIF($B$5:$B$304,B21)&gt;1,"Număr dublat. ","")&amp;IF(OR(C21="",D21="",F21="",G21=""),"Date incomplete. ","")&amp;IF(COUNTIFS('Linii deviz'!$B$5:$B$1004,B21,'Linii deviz'!$M$5:$M$1004,"Suplimentar",'Linii deviz'!$N$5:$N$1004,"")&gt;0,"Suplimentare fără răspuns de la client. ","")&amp;IF(AND(N(P21)&gt;Prag,COUNTIFS('Linii deviz'!$B$5:$B$1004,B21,'Linii deviz'!$M$5:$M$1004,"Suplimentar",'Linii deviz'!$N$5:$N$1004,"Da")=0),"Final peste estimat fără suplimentări aprobate. ","")&amp;IF(AND(K21&lt;&gt;"",K21&lt;TODAY(),L21&lt;&gt;"Finalizat",L21&lt;&gt;"Predat",L21&lt;&gt;"Refuzat"),"Termen depășit. ","")&amp;IF(AND(L21="Predat",M21=""),"Lipsește data predării. ","")))</f>
        <v/>
      </c>
    </row>
    <row r="22" spans="2:21" x14ac:dyDescent="0.2">
      <c r="B22" s="14" t="str">
        <f>IF(D22="","",MAX($B$5:B21)+1)</f>
        <v/>
      </c>
      <c r="C22" s="15"/>
      <c r="D22" s="16"/>
      <c r="E22" s="16"/>
      <c r="F22" s="14"/>
      <c r="G22" s="17"/>
      <c r="H22" s="17"/>
      <c r="I22" s="18"/>
      <c r="J22" s="17"/>
      <c r="K22" s="15"/>
      <c r="L22" s="14"/>
      <c r="M22" s="15"/>
      <c r="N22" s="19" t="str">
        <f>IF(B22="","",ROUND(SUMIFS('Linii deviz'!$L$5:$L$1004,'Linii deviz'!$B$5:$B$1004,B22,'Linii deviz'!$M$5:$M$1004,"Inițial")*(1+CotaTVA),2))</f>
        <v/>
      </c>
      <c r="O22" s="19" t="str">
        <f>IF(B22="","",ROUND(SUMIFS('Linii deviz'!$L$5:$L$1004,'Linii deviz'!$B$5:$B$1004,B22,'Linii deviz'!$Q$5:$Q$1004,1)*(1+CotaTVA),2))</f>
        <v/>
      </c>
      <c r="P22" s="20" t="str">
        <f t="shared" si="0"/>
        <v/>
      </c>
      <c r="Q22" s="19" t="str">
        <f>IF(B22="","",ROUND(SUMIFS('Linii deviz'!$L$5:$L$1004,'Linii deviz'!$B$5:$B$1004,B22,'Linii deviz'!$M$5:$M$1004,"Suplimentar",'Linii deviz'!$N$5:$N$1004,"Nu")*(1+CotaTVA),2))</f>
        <v/>
      </c>
      <c r="R22" s="21"/>
      <c r="S22" s="19" t="str">
        <f t="shared" si="1"/>
        <v/>
      </c>
      <c r="T22" s="22" t="str">
        <f t="shared" si="2"/>
        <v/>
      </c>
      <c r="U22" s="23" t="str">
        <f ca="1">IF(AND(B22="",D22=""),"",TRIM(IF(COUNTIF($B$5:$B$304,B22)&gt;1,"Număr dublat. ","")&amp;IF(OR(C22="",D22="",F22="",G22=""),"Date incomplete. ","")&amp;IF(COUNTIFS('Linii deviz'!$B$5:$B$1004,B22,'Linii deviz'!$M$5:$M$1004,"Suplimentar",'Linii deviz'!$N$5:$N$1004,"")&gt;0,"Suplimentare fără răspuns de la client. ","")&amp;IF(AND(N(P22)&gt;Prag,COUNTIFS('Linii deviz'!$B$5:$B$1004,B22,'Linii deviz'!$M$5:$M$1004,"Suplimentar",'Linii deviz'!$N$5:$N$1004,"Da")=0),"Final peste estimat fără suplimentări aprobate. ","")&amp;IF(AND(K22&lt;&gt;"",K22&lt;TODAY(),L22&lt;&gt;"Finalizat",L22&lt;&gt;"Predat",L22&lt;&gt;"Refuzat"),"Termen depășit. ","")&amp;IF(AND(L22="Predat",M22=""),"Lipsește data predării. ","")))</f>
        <v/>
      </c>
    </row>
    <row r="23" spans="2:21" x14ac:dyDescent="0.2">
      <c r="B23" s="14" t="str">
        <f>IF(D23="","",MAX($B$5:B22)+1)</f>
        <v/>
      </c>
      <c r="C23" s="15"/>
      <c r="D23" s="16"/>
      <c r="E23" s="16"/>
      <c r="F23" s="14"/>
      <c r="G23" s="17"/>
      <c r="H23" s="17"/>
      <c r="I23" s="18"/>
      <c r="J23" s="17"/>
      <c r="K23" s="15"/>
      <c r="L23" s="14"/>
      <c r="M23" s="15"/>
      <c r="N23" s="19" t="str">
        <f>IF(B23="","",ROUND(SUMIFS('Linii deviz'!$L$5:$L$1004,'Linii deviz'!$B$5:$B$1004,B23,'Linii deviz'!$M$5:$M$1004,"Inițial")*(1+CotaTVA),2))</f>
        <v/>
      </c>
      <c r="O23" s="19" t="str">
        <f>IF(B23="","",ROUND(SUMIFS('Linii deviz'!$L$5:$L$1004,'Linii deviz'!$B$5:$B$1004,B23,'Linii deviz'!$Q$5:$Q$1004,1)*(1+CotaTVA),2))</f>
        <v/>
      </c>
      <c r="P23" s="20" t="str">
        <f t="shared" si="0"/>
        <v/>
      </c>
      <c r="Q23" s="19" t="str">
        <f>IF(B23="","",ROUND(SUMIFS('Linii deviz'!$L$5:$L$1004,'Linii deviz'!$B$5:$B$1004,B23,'Linii deviz'!$M$5:$M$1004,"Suplimentar",'Linii deviz'!$N$5:$N$1004,"Nu")*(1+CotaTVA),2))</f>
        <v/>
      </c>
      <c r="R23" s="21"/>
      <c r="S23" s="19" t="str">
        <f t="shared" si="1"/>
        <v/>
      </c>
      <c r="T23" s="22" t="str">
        <f t="shared" si="2"/>
        <v/>
      </c>
      <c r="U23" s="23" t="str">
        <f ca="1">IF(AND(B23="",D23=""),"",TRIM(IF(COUNTIF($B$5:$B$304,B23)&gt;1,"Număr dublat. ","")&amp;IF(OR(C23="",D23="",F23="",G23=""),"Date incomplete. ","")&amp;IF(COUNTIFS('Linii deviz'!$B$5:$B$1004,B23,'Linii deviz'!$M$5:$M$1004,"Suplimentar",'Linii deviz'!$N$5:$N$1004,"")&gt;0,"Suplimentare fără răspuns de la client. ","")&amp;IF(AND(N(P23)&gt;Prag,COUNTIFS('Linii deviz'!$B$5:$B$1004,B23,'Linii deviz'!$M$5:$M$1004,"Suplimentar",'Linii deviz'!$N$5:$N$1004,"Da")=0),"Final peste estimat fără suplimentări aprobate. ","")&amp;IF(AND(K23&lt;&gt;"",K23&lt;TODAY(),L23&lt;&gt;"Finalizat",L23&lt;&gt;"Predat",L23&lt;&gt;"Refuzat"),"Termen depășit. ","")&amp;IF(AND(L23="Predat",M23=""),"Lipsește data predării. ","")))</f>
        <v/>
      </c>
    </row>
    <row r="24" spans="2:21" x14ac:dyDescent="0.2">
      <c r="B24" s="14" t="str">
        <f>IF(D24="","",MAX($B$5:B23)+1)</f>
        <v/>
      </c>
      <c r="C24" s="15"/>
      <c r="D24" s="16"/>
      <c r="E24" s="16"/>
      <c r="F24" s="14"/>
      <c r="G24" s="17"/>
      <c r="H24" s="17"/>
      <c r="I24" s="18"/>
      <c r="J24" s="17"/>
      <c r="K24" s="15"/>
      <c r="L24" s="14"/>
      <c r="M24" s="15"/>
      <c r="N24" s="19" t="str">
        <f>IF(B24="","",ROUND(SUMIFS('Linii deviz'!$L$5:$L$1004,'Linii deviz'!$B$5:$B$1004,B24,'Linii deviz'!$M$5:$M$1004,"Inițial")*(1+CotaTVA),2))</f>
        <v/>
      </c>
      <c r="O24" s="19" t="str">
        <f>IF(B24="","",ROUND(SUMIFS('Linii deviz'!$L$5:$L$1004,'Linii deviz'!$B$5:$B$1004,B24,'Linii deviz'!$Q$5:$Q$1004,1)*(1+CotaTVA),2))</f>
        <v/>
      </c>
      <c r="P24" s="20" t="str">
        <f t="shared" si="0"/>
        <v/>
      </c>
      <c r="Q24" s="19" t="str">
        <f>IF(B24="","",ROUND(SUMIFS('Linii deviz'!$L$5:$L$1004,'Linii deviz'!$B$5:$B$1004,B24,'Linii deviz'!$M$5:$M$1004,"Suplimentar",'Linii deviz'!$N$5:$N$1004,"Nu")*(1+CotaTVA),2))</f>
        <v/>
      </c>
      <c r="R24" s="21"/>
      <c r="S24" s="19" t="str">
        <f t="shared" si="1"/>
        <v/>
      </c>
      <c r="T24" s="22" t="str">
        <f t="shared" si="2"/>
        <v/>
      </c>
      <c r="U24" s="23" t="str">
        <f ca="1">IF(AND(B24="",D24=""),"",TRIM(IF(COUNTIF($B$5:$B$304,B24)&gt;1,"Număr dublat. ","")&amp;IF(OR(C24="",D24="",F24="",G24=""),"Date incomplete. ","")&amp;IF(COUNTIFS('Linii deviz'!$B$5:$B$1004,B24,'Linii deviz'!$M$5:$M$1004,"Suplimentar",'Linii deviz'!$N$5:$N$1004,"")&gt;0,"Suplimentare fără răspuns de la client. ","")&amp;IF(AND(N(P24)&gt;Prag,COUNTIFS('Linii deviz'!$B$5:$B$1004,B24,'Linii deviz'!$M$5:$M$1004,"Suplimentar",'Linii deviz'!$N$5:$N$1004,"Da")=0),"Final peste estimat fără suplimentări aprobate. ","")&amp;IF(AND(K24&lt;&gt;"",K24&lt;TODAY(),L24&lt;&gt;"Finalizat",L24&lt;&gt;"Predat",L24&lt;&gt;"Refuzat"),"Termen depășit. ","")&amp;IF(AND(L24="Predat",M24=""),"Lipsește data predării. ","")))</f>
        <v/>
      </c>
    </row>
    <row r="25" spans="2:21" x14ac:dyDescent="0.2">
      <c r="B25" s="14" t="str">
        <f>IF(D25="","",MAX($B$5:B24)+1)</f>
        <v/>
      </c>
      <c r="C25" s="15"/>
      <c r="D25" s="16"/>
      <c r="E25" s="16"/>
      <c r="F25" s="14"/>
      <c r="G25" s="17"/>
      <c r="H25" s="17"/>
      <c r="I25" s="18"/>
      <c r="J25" s="17"/>
      <c r="K25" s="15"/>
      <c r="L25" s="14"/>
      <c r="M25" s="15"/>
      <c r="N25" s="19" t="str">
        <f>IF(B25="","",ROUND(SUMIFS('Linii deviz'!$L$5:$L$1004,'Linii deviz'!$B$5:$B$1004,B25,'Linii deviz'!$M$5:$M$1004,"Inițial")*(1+CotaTVA),2))</f>
        <v/>
      </c>
      <c r="O25" s="19" t="str">
        <f>IF(B25="","",ROUND(SUMIFS('Linii deviz'!$L$5:$L$1004,'Linii deviz'!$B$5:$B$1004,B25,'Linii deviz'!$Q$5:$Q$1004,1)*(1+CotaTVA),2))</f>
        <v/>
      </c>
      <c r="P25" s="20" t="str">
        <f t="shared" si="0"/>
        <v/>
      </c>
      <c r="Q25" s="19" t="str">
        <f>IF(B25="","",ROUND(SUMIFS('Linii deviz'!$L$5:$L$1004,'Linii deviz'!$B$5:$B$1004,B25,'Linii deviz'!$M$5:$M$1004,"Suplimentar",'Linii deviz'!$N$5:$N$1004,"Nu")*(1+CotaTVA),2))</f>
        <v/>
      </c>
      <c r="R25" s="21"/>
      <c r="S25" s="19" t="str">
        <f t="shared" si="1"/>
        <v/>
      </c>
      <c r="T25" s="22" t="str">
        <f t="shared" si="2"/>
        <v/>
      </c>
      <c r="U25" s="23" t="str">
        <f ca="1">IF(AND(B25="",D25=""),"",TRIM(IF(COUNTIF($B$5:$B$304,B25)&gt;1,"Număr dublat. ","")&amp;IF(OR(C25="",D25="",F25="",G25=""),"Date incomplete. ","")&amp;IF(COUNTIFS('Linii deviz'!$B$5:$B$1004,B25,'Linii deviz'!$M$5:$M$1004,"Suplimentar",'Linii deviz'!$N$5:$N$1004,"")&gt;0,"Suplimentare fără răspuns de la client. ","")&amp;IF(AND(N(P25)&gt;Prag,COUNTIFS('Linii deviz'!$B$5:$B$1004,B25,'Linii deviz'!$M$5:$M$1004,"Suplimentar",'Linii deviz'!$N$5:$N$1004,"Da")=0),"Final peste estimat fără suplimentări aprobate. ","")&amp;IF(AND(K25&lt;&gt;"",K25&lt;TODAY(),L25&lt;&gt;"Finalizat",L25&lt;&gt;"Predat",L25&lt;&gt;"Refuzat"),"Termen depășit. ","")&amp;IF(AND(L25="Predat",M25=""),"Lipsește data predării. ","")))</f>
        <v/>
      </c>
    </row>
    <row r="26" spans="2:21" x14ac:dyDescent="0.2">
      <c r="B26" s="14" t="str">
        <f>IF(D26="","",MAX($B$5:B25)+1)</f>
        <v/>
      </c>
      <c r="C26" s="15"/>
      <c r="D26" s="16"/>
      <c r="E26" s="16"/>
      <c r="F26" s="14"/>
      <c r="G26" s="17"/>
      <c r="H26" s="17"/>
      <c r="I26" s="18"/>
      <c r="J26" s="17"/>
      <c r="K26" s="15"/>
      <c r="L26" s="14"/>
      <c r="M26" s="15"/>
      <c r="N26" s="19" t="str">
        <f>IF(B26="","",ROUND(SUMIFS('Linii deviz'!$L$5:$L$1004,'Linii deviz'!$B$5:$B$1004,B26,'Linii deviz'!$M$5:$M$1004,"Inițial")*(1+CotaTVA),2))</f>
        <v/>
      </c>
      <c r="O26" s="19" t="str">
        <f>IF(B26="","",ROUND(SUMIFS('Linii deviz'!$L$5:$L$1004,'Linii deviz'!$B$5:$B$1004,B26,'Linii deviz'!$Q$5:$Q$1004,1)*(1+CotaTVA),2))</f>
        <v/>
      </c>
      <c r="P26" s="20" t="str">
        <f t="shared" si="0"/>
        <v/>
      </c>
      <c r="Q26" s="19" t="str">
        <f>IF(B26="","",ROUND(SUMIFS('Linii deviz'!$L$5:$L$1004,'Linii deviz'!$B$5:$B$1004,B26,'Linii deviz'!$M$5:$M$1004,"Suplimentar",'Linii deviz'!$N$5:$N$1004,"Nu")*(1+CotaTVA),2))</f>
        <v/>
      </c>
      <c r="R26" s="21"/>
      <c r="S26" s="19" t="str">
        <f t="shared" si="1"/>
        <v/>
      </c>
      <c r="T26" s="22" t="str">
        <f t="shared" si="2"/>
        <v/>
      </c>
      <c r="U26" s="23" t="str">
        <f ca="1">IF(AND(B26="",D26=""),"",TRIM(IF(COUNTIF($B$5:$B$304,B26)&gt;1,"Număr dublat. ","")&amp;IF(OR(C26="",D26="",F26="",G26=""),"Date incomplete. ","")&amp;IF(COUNTIFS('Linii deviz'!$B$5:$B$1004,B26,'Linii deviz'!$M$5:$M$1004,"Suplimentar",'Linii deviz'!$N$5:$N$1004,"")&gt;0,"Suplimentare fără răspuns de la client. ","")&amp;IF(AND(N(P26)&gt;Prag,COUNTIFS('Linii deviz'!$B$5:$B$1004,B26,'Linii deviz'!$M$5:$M$1004,"Suplimentar",'Linii deviz'!$N$5:$N$1004,"Da")=0),"Final peste estimat fără suplimentări aprobate. ","")&amp;IF(AND(K26&lt;&gt;"",K26&lt;TODAY(),L26&lt;&gt;"Finalizat",L26&lt;&gt;"Predat",L26&lt;&gt;"Refuzat"),"Termen depășit. ","")&amp;IF(AND(L26="Predat",M26=""),"Lipsește data predării. ","")))</f>
        <v/>
      </c>
    </row>
    <row r="27" spans="2:21" x14ac:dyDescent="0.2">
      <c r="B27" s="14" t="str">
        <f>IF(D27="","",MAX($B$5:B26)+1)</f>
        <v/>
      </c>
      <c r="C27" s="15"/>
      <c r="D27" s="16"/>
      <c r="E27" s="16"/>
      <c r="F27" s="14"/>
      <c r="G27" s="17"/>
      <c r="H27" s="17"/>
      <c r="I27" s="18"/>
      <c r="J27" s="17"/>
      <c r="K27" s="15"/>
      <c r="L27" s="14"/>
      <c r="M27" s="15"/>
      <c r="N27" s="19" t="str">
        <f>IF(B27="","",ROUND(SUMIFS('Linii deviz'!$L$5:$L$1004,'Linii deviz'!$B$5:$B$1004,B27,'Linii deviz'!$M$5:$M$1004,"Inițial")*(1+CotaTVA),2))</f>
        <v/>
      </c>
      <c r="O27" s="19" t="str">
        <f>IF(B27="","",ROUND(SUMIFS('Linii deviz'!$L$5:$L$1004,'Linii deviz'!$B$5:$B$1004,B27,'Linii deviz'!$Q$5:$Q$1004,1)*(1+CotaTVA),2))</f>
        <v/>
      </c>
      <c r="P27" s="20" t="str">
        <f t="shared" si="0"/>
        <v/>
      </c>
      <c r="Q27" s="19" t="str">
        <f>IF(B27="","",ROUND(SUMIFS('Linii deviz'!$L$5:$L$1004,'Linii deviz'!$B$5:$B$1004,B27,'Linii deviz'!$M$5:$M$1004,"Suplimentar",'Linii deviz'!$N$5:$N$1004,"Nu")*(1+CotaTVA),2))</f>
        <v/>
      </c>
      <c r="R27" s="21"/>
      <c r="S27" s="19" t="str">
        <f t="shared" si="1"/>
        <v/>
      </c>
      <c r="T27" s="22" t="str">
        <f t="shared" si="2"/>
        <v/>
      </c>
      <c r="U27" s="23" t="str">
        <f ca="1">IF(AND(B27="",D27=""),"",TRIM(IF(COUNTIF($B$5:$B$304,B27)&gt;1,"Număr dublat. ","")&amp;IF(OR(C27="",D27="",F27="",G27=""),"Date incomplete. ","")&amp;IF(COUNTIFS('Linii deviz'!$B$5:$B$1004,B27,'Linii deviz'!$M$5:$M$1004,"Suplimentar",'Linii deviz'!$N$5:$N$1004,"")&gt;0,"Suplimentare fără răspuns de la client. ","")&amp;IF(AND(N(P27)&gt;Prag,COUNTIFS('Linii deviz'!$B$5:$B$1004,B27,'Linii deviz'!$M$5:$M$1004,"Suplimentar",'Linii deviz'!$N$5:$N$1004,"Da")=0),"Final peste estimat fără suplimentări aprobate. ","")&amp;IF(AND(K27&lt;&gt;"",K27&lt;TODAY(),L27&lt;&gt;"Finalizat",L27&lt;&gt;"Predat",L27&lt;&gt;"Refuzat"),"Termen depășit. ","")&amp;IF(AND(L27="Predat",M27=""),"Lipsește data predării. ","")))</f>
        <v/>
      </c>
    </row>
    <row r="28" spans="2:21" x14ac:dyDescent="0.2">
      <c r="B28" s="14" t="str">
        <f>IF(D28="","",MAX($B$5:B27)+1)</f>
        <v/>
      </c>
      <c r="C28" s="15"/>
      <c r="D28" s="16"/>
      <c r="E28" s="16"/>
      <c r="F28" s="14"/>
      <c r="G28" s="17"/>
      <c r="H28" s="17"/>
      <c r="I28" s="18"/>
      <c r="J28" s="17"/>
      <c r="K28" s="15"/>
      <c r="L28" s="14"/>
      <c r="M28" s="15"/>
      <c r="N28" s="19" t="str">
        <f>IF(B28="","",ROUND(SUMIFS('Linii deviz'!$L$5:$L$1004,'Linii deviz'!$B$5:$B$1004,B28,'Linii deviz'!$M$5:$M$1004,"Inițial")*(1+CotaTVA),2))</f>
        <v/>
      </c>
      <c r="O28" s="19" t="str">
        <f>IF(B28="","",ROUND(SUMIFS('Linii deviz'!$L$5:$L$1004,'Linii deviz'!$B$5:$B$1004,B28,'Linii deviz'!$Q$5:$Q$1004,1)*(1+CotaTVA),2))</f>
        <v/>
      </c>
      <c r="P28" s="20" t="str">
        <f t="shared" si="0"/>
        <v/>
      </c>
      <c r="Q28" s="19" t="str">
        <f>IF(B28="","",ROUND(SUMIFS('Linii deviz'!$L$5:$L$1004,'Linii deviz'!$B$5:$B$1004,B28,'Linii deviz'!$M$5:$M$1004,"Suplimentar",'Linii deviz'!$N$5:$N$1004,"Nu")*(1+CotaTVA),2))</f>
        <v/>
      </c>
      <c r="R28" s="21"/>
      <c r="S28" s="19" t="str">
        <f t="shared" si="1"/>
        <v/>
      </c>
      <c r="T28" s="22" t="str">
        <f t="shared" si="2"/>
        <v/>
      </c>
      <c r="U28" s="23" t="str">
        <f ca="1">IF(AND(B28="",D28=""),"",TRIM(IF(COUNTIF($B$5:$B$304,B28)&gt;1,"Număr dublat. ","")&amp;IF(OR(C28="",D28="",F28="",G28=""),"Date incomplete. ","")&amp;IF(COUNTIFS('Linii deviz'!$B$5:$B$1004,B28,'Linii deviz'!$M$5:$M$1004,"Suplimentar",'Linii deviz'!$N$5:$N$1004,"")&gt;0,"Suplimentare fără răspuns de la client. ","")&amp;IF(AND(N(P28)&gt;Prag,COUNTIFS('Linii deviz'!$B$5:$B$1004,B28,'Linii deviz'!$M$5:$M$1004,"Suplimentar",'Linii deviz'!$N$5:$N$1004,"Da")=0),"Final peste estimat fără suplimentări aprobate. ","")&amp;IF(AND(K28&lt;&gt;"",K28&lt;TODAY(),L28&lt;&gt;"Finalizat",L28&lt;&gt;"Predat",L28&lt;&gt;"Refuzat"),"Termen depășit. ","")&amp;IF(AND(L28="Predat",M28=""),"Lipsește data predării. ","")))</f>
        <v/>
      </c>
    </row>
    <row r="29" spans="2:21" x14ac:dyDescent="0.2">
      <c r="B29" s="14" t="str">
        <f>IF(D29="","",MAX($B$5:B28)+1)</f>
        <v/>
      </c>
      <c r="C29" s="15"/>
      <c r="D29" s="16"/>
      <c r="E29" s="16"/>
      <c r="F29" s="14"/>
      <c r="G29" s="17"/>
      <c r="H29" s="17"/>
      <c r="I29" s="18"/>
      <c r="J29" s="17"/>
      <c r="K29" s="15"/>
      <c r="L29" s="14"/>
      <c r="M29" s="15"/>
      <c r="N29" s="19" t="str">
        <f>IF(B29="","",ROUND(SUMIFS('Linii deviz'!$L$5:$L$1004,'Linii deviz'!$B$5:$B$1004,B29,'Linii deviz'!$M$5:$M$1004,"Inițial")*(1+CotaTVA),2))</f>
        <v/>
      </c>
      <c r="O29" s="19" t="str">
        <f>IF(B29="","",ROUND(SUMIFS('Linii deviz'!$L$5:$L$1004,'Linii deviz'!$B$5:$B$1004,B29,'Linii deviz'!$Q$5:$Q$1004,1)*(1+CotaTVA),2))</f>
        <v/>
      </c>
      <c r="P29" s="20" t="str">
        <f t="shared" si="0"/>
        <v/>
      </c>
      <c r="Q29" s="19" t="str">
        <f>IF(B29="","",ROUND(SUMIFS('Linii deviz'!$L$5:$L$1004,'Linii deviz'!$B$5:$B$1004,B29,'Linii deviz'!$M$5:$M$1004,"Suplimentar",'Linii deviz'!$N$5:$N$1004,"Nu")*(1+CotaTVA),2))</f>
        <v/>
      </c>
      <c r="R29" s="21"/>
      <c r="S29" s="19" t="str">
        <f t="shared" si="1"/>
        <v/>
      </c>
      <c r="T29" s="22" t="str">
        <f t="shared" si="2"/>
        <v/>
      </c>
      <c r="U29" s="23" t="str">
        <f ca="1">IF(AND(B29="",D29=""),"",TRIM(IF(COUNTIF($B$5:$B$304,B29)&gt;1,"Număr dublat. ","")&amp;IF(OR(C29="",D29="",F29="",G29=""),"Date incomplete. ","")&amp;IF(COUNTIFS('Linii deviz'!$B$5:$B$1004,B29,'Linii deviz'!$M$5:$M$1004,"Suplimentar",'Linii deviz'!$N$5:$N$1004,"")&gt;0,"Suplimentare fără răspuns de la client. ","")&amp;IF(AND(N(P29)&gt;Prag,COUNTIFS('Linii deviz'!$B$5:$B$1004,B29,'Linii deviz'!$M$5:$M$1004,"Suplimentar",'Linii deviz'!$N$5:$N$1004,"Da")=0),"Final peste estimat fără suplimentări aprobate. ","")&amp;IF(AND(K29&lt;&gt;"",K29&lt;TODAY(),L29&lt;&gt;"Finalizat",L29&lt;&gt;"Predat",L29&lt;&gt;"Refuzat"),"Termen depășit. ","")&amp;IF(AND(L29="Predat",M29=""),"Lipsește data predării. ","")))</f>
        <v/>
      </c>
    </row>
    <row r="30" spans="2:21" x14ac:dyDescent="0.2">
      <c r="B30" s="14" t="str">
        <f>IF(D30="","",MAX($B$5:B29)+1)</f>
        <v/>
      </c>
      <c r="C30" s="15"/>
      <c r="D30" s="16"/>
      <c r="E30" s="16"/>
      <c r="F30" s="14"/>
      <c r="G30" s="17"/>
      <c r="H30" s="17"/>
      <c r="I30" s="18"/>
      <c r="J30" s="17"/>
      <c r="K30" s="15"/>
      <c r="L30" s="14"/>
      <c r="M30" s="15"/>
      <c r="N30" s="19" t="str">
        <f>IF(B30="","",ROUND(SUMIFS('Linii deviz'!$L$5:$L$1004,'Linii deviz'!$B$5:$B$1004,B30,'Linii deviz'!$M$5:$M$1004,"Inițial")*(1+CotaTVA),2))</f>
        <v/>
      </c>
      <c r="O30" s="19" t="str">
        <f>IF(B30="","",ROUND(SUMIFS('Linii deviz'!$L$5:$L$1004,'Linii deviz'!$B$5:$B$1004,B30,'Linii deviz'!$Q$5:$Q$1004,1)*(1+CotaTVA),2))</f>
        <v/>
      </c>
      <c r="P30" s="20" t="str">
        <f t="shared" si="0"/>
        <v/>
      </c>
      <c r="Q30" s="19" t="str">
        <f>IF(B30="","",ROUND(SUMIFS('Linii deviz'!$L$5:$L$1004,'Linii deviz'!$B$5:$B$1004,B30,'Linii deviz'!$M$5:$M$1004,"Suplimentar",'Linii deviz'!$N$5:$N$1004,"Nu")*(1+CotaTVA),2))</f>
        <v/>
      </c>
      <c r="R30" s="21"/>
      <c r="S30" s="19" t="str">
        <f t="shared" si="1"/>
        <v/>
      </c>
      <c r="T30" s="22" t="str">
        <f t="shared" si="2"/>
        <v/>
      </c>
      <c r="U30" s="23" t="str">
        <f ca="1">IF(AND(B30="",D30=""),"",TRIM(IF(COUNTIF($B$5:$B$304,B30)&gt;1,"Număr dublat. ","")&amp;IF(OR(C30="",D30="",F30="",G30=""),"Date incomplete. ","")&amp;IF(COUNTIFS('Linii deviz'!$B$5:$B$1004,B30,'Linii deviz'!$M$5:$M$1004,"Suplimentar",'Linii deviz'!$N$5:$N$1004,"")&gt;0,"Suplimentare fără răspuns de la client. ","")&amp;IF(AND(N(P30)&gt;Prag,COUNTIFS('Linii deviz'!$B$5:$B$1004,B30,'Linii deviz'!$M$5:$M$1004,"Suplimentar",'Linii deviz'!$N$5:$N$1004,"Da")=0),"Final peste estimat fără suplimentări aprobate. ","")&amp;IF(AND(K30&lt;&gt;"",K30&lt;TODAY(),L30&lt;&gt;"Finalizat",L30&lt;&gt;"Predat",L30&lt;&gt;"Refuzat"),"Termen depășit. ","")&amp;IF(AND(L30="Predat",M30=""),"Lipsește data predării. ","")))</f>
        <v/>
      </c>
    </row>
    <row r="31" spans="2:21" x14ac:dyDescent="0.2">
      <c r="B31" s="14" t="str">
        <f>IF(D31="","",MAX($B$5:B30)+1)</f>
        <v/>
      </c>
      <c r="C31" s="15"/>
      <c r="D31" s="16"/>
      <c r="E31" s="16"/>
      <c r="F31" s="14"/>
      <c r="G31" s="17"/>
      <c r="H31" s="17"/>
      <c r="I31" s="18"/>
      <c r="J31" s="17"/>
      <c r="K31" s="15"/>
      <c r="L31" s="14"/>
      <c r="M31" s="15"/>
      <c r="N31" s="19" t="str">
        <f>IF(B31="","",ROUND(SUMIFS('Linii deviz'!$L$5:$L$1004,'Linii deviz'!$B$5:$B$1004,B31,'Linii deviz'!$M$5:$M$1004,"Inițial")*(1+CotaTVA),2))</f>
        <v/>
      </c>
      <c r="O31" s="19" t="str">
        <f>IF(B31="","",ROUND(SUMIFS('Linii deviz'!$L$5:$L$1004,'Linii deviz'!$B$5:$B$1004,B31,'Linii deviz'!$Q$5:$Q$1004,1)*(1+CotaTVA),2))</f>
        <v/>
      </c>
      <c r="P31" s="20" t="str">
        <f t="shared" si="0"/>
        <v/>
      </c>
      <c r="Q31" s="19" t="str">
        <f>IF(B31="","",ROUND(SUMIFS('Linii deviz'!$L$5:$L$1004,'Linii deviz'!$B$5:$B$1004,B31,'Linii deviz'!$M$5:$M$1004,"Suplimentar",'Linii deviz'!$N$5:$N$1004,"Nu")*(1+CotaTVA),2))</f>
        <v/>
      </c>
      <c r="R31" s="21"/>
      <c r="S31" s="19" t="str">
        <f t="shared" si="1"/>
        <v/>
      </c>
      <c r="T31" s="22" t="str">
        <f t="shared" si="2"/>
        <v/>
      </c>
      <c r="U31" s="23" t="str">
        <f ca="1">IF(AND(B31="",D31=""),"",TRIM(IF(COUNTIF($B$5:$B$304,B31)&gt;1,"Număr dublat. ","")&amp;IF(OR(C31="",D31="",F31="",G31=""),"Date incomplete. ","")&amp;IF(COUNTIFS('Linii deviz'!$B$5:$B$1004,B31,'Linii deviz'!$M$5:$M$1004,"Suplimentar",'Linii deviz'!$N$5:$N$1004,"")&gt;0,"Suplimentare fără răspuns de la client. ","")&amp;IF(AND(N(P31)&gt;Prag,COUNTIFS('Linii deviz'!$B$5:$B$1004,B31,'Linii deviz'!$M$5:$M$1004,"Suplimentar",'Linii deviz'!$N$5:$N$1004,"Da")=0),"Final peste estimat fără suplimentări aprobate. ","")&amp;IF(AND(K31&lt;&gt;"",K31&lt;TODAY(),L31&lt;&gt;"Finalizat",L31&lt;&gt;"Predat",L31&lt;&gt;"Refuzat"),"Termen depășit. ","")&amp;IF(AND(L31="Predat",M31=""),"Lipsește data predării. ","")))</f>
        <v/>
      </c>
    </row>
    <row r="32" spans="2:21" x14ac:dyDescent="0.2">
      <c r="B32" s="14" t="str">
        <f>IF(D32="","",MAX($B$5:B31)+1)</f>
        <v/>
      </c>
      <c r="C32" s="15"/>
      <c r="D32" s="16"/>
      <c r="E32" s="16"/>
      <c r="F32" s="14"/>
      <c r="G32" s="17"/>
      <c r="H32" s="17"/>
      <c r="I32" s="18"/>
      <c r="J32" s="17"/>
      <c r="K32" s="15"/>
      <c r="L32" s="14"/>
      <c r="M32" s="15"/>
      <c r="N32" s="19" t="str">
        <f>IF(B32="","",ROUND(SUMIFS('Linii deviz'!$L$5:$L$1004,'Linii deviz'!$B$5:$B$1004,B32,'Linii deviz'!$M$5:$M$1004,"Inițial")*(1+CotaTVA),2))</f>
        <v/>
      </c>
      <c r="O32" s="19" t="str">
        <f>IF(B32="","",ROUND(SUMIFS('Linii deviz'!$L$5:$L$1004,'Linii deviz'!$B$5:$B$1004,B32,'Linii deviz'!$Q$5:$Q$1004,1)*(1+CotaTVA),2))</f>
        <v/>
      </c>
      <c r="P32" s="20" t="str">
        <f t="shared" si="0"/>
        <v/>
      </c>
      <c r="Q32" s="19" t="str">
        <f>IF(B32="","",ROUND(SUMIFS('Linii deviz'!$L$5:$L$1004,'Linii deviz'!$B$5:$B$1004,B32,'Linii deviz'!$M$5:$M$1004,"Suplimentar",'Linii deviz'!$N$5:$N$1004,"Nu")*(1+CotaTVA),2))</f>
        <v/>
      </c>
      <c r="R32" s="21"/>
      <c r="S32" s="19" t="str">
        <f t="shared" si="1"/>
        <v/>
      </c>
      <c r="T32" s="22" t="str">
        <f t="shared" si="2"/>
        <v/>
      </c>
      <c r="U32" s="23" t="str">
        <f ca="1">IF(AND(B32="",D32=""),"",TRIM(IF(COUNTIF($B$5:$B$304,B32)&gt;1,"Număr dublat. ","")&amp;IF(OR(C32="",D32="",F32="",G32=""),"Date incomplete. ","")&amp;IF(COUNTIFS('Linii deviz'!$B$5:$B$1004,B32,'Linii deviz'!$M$5:$M$1004,"Suplimentar",'Linii deviz'!$N$5:$N$1004,"")&gt;0,"Suplimentare fără răspuns de la client. ","")&amp;IF(AND(N(P32)&gt;Prag,COUNTIFS('Linii deviz'!$B$5:$B$1004,B32,'Linii deviz'!$M$5:$M$1004,"Suplimentar",'Linii deviz'!$N$5:$N$1004,"Da")=0),"Final peste estimat fără suplimentări aprobate. ","")&amp;IF(AND(K32&lt;&gt;"",K32&lt;TODAY(),L32&lt;&gt;"Finalizat",L32&lt;&gt;"Predat",L32&lt;&gt;"Refuzat"),"Termen depășit. ","")&amp;IF(AND(L32="Predat",M32=""),"Lipsește data predării. ","")))</f>
        <v/>
      </c>
    </row>
    <row r="33" spans="2:21" x14ac:dyDescent="0.2">
      <c r="B33" s="14" t="str">
        <f>IF(D33="","",MAX($B$5:B32)+1)</f>
        <v/>
      </c>
      <c r="C33" s="15"/>
      <c r="D33" s="16"/>
      <c r="E33" s="16"/>
      <c r="F33" s="14"/>
      <c r="G33" s="17"/>
      <c r="H33" s="17"/>
      <c r="I33" s="18"/>
      <c r="J33" s="17"/>
      <c r="K33" s="15"/>
      <c r="L33" s="14"/>
      <c r="M33" s="15"/>
      <c r="N33" s="19" t="str">
        <f>IF(B33="","",ROUND(SUMIFS('Linii deviz'!$L$5:$L$1004,'Linii deviz'!$B$5:$B$1004,B33,'Linii deviz'!$M$5:$M$1004,"Inițial")*(1+CotaTVA),2))</f>
        <v/>
      </c>
      <c r="O33" s="19" t="str">
        <f>IF(B33="","",ROUND(SUMIFS('Linii deviz'!$L$5:$L$1004,'Linii deviz'!$B$5:$B$1004,B33,'Linii deviz'!$Q$5:$Q$1004,1)*(1+CotaTVA),2))</f>
        <v/>
      </c>
      <c r="P33" s="20" t="str">
        <f t="shared" si="0"/>
        <v/>
      </c>
      <c r="Q33" s="19" t="str">
        <f>IF(B33="","",ROUND(SUMIFS('Linii deviz'!$L$5:$L$1004,'Linii deviz'!$B$5:$B$1004,B33,'Linii deviz'!$M$5:$M$1004,"Suplimentar",'Linii deviz'!$N$5:$N$1004,"Nu")*(1+CotaTVA),2))</f>
        <v/>
      </c>
      <c r="R33" s="21"/>
      <c r="S33" s="19" t="str">
        <f t="shared" si="1"/>
        <v/>
      </c>
      <c r="T33" s="22" t="str">
        <f t="shared" si="2"/>
        <v/>
      </c>
      <c r="U33" s="23" t="str">
        <f ca="1">IF(AND(B33="",D33=""),"",TRIM(IF(COUNTIF($B$5:$B$304,B33)&gt;1,"Număr dublat. ","")&amp;IF(OR(C33="",D33="",F33="",G33=""),"Date incomplete. ","")&amp;IF(COUNTIFS('Linii deviz'!$B$5:$B$1004,B33,'Linii deviz'!$M$5:$M$1004,"Suplimentar",'Linii deviz'!$N$5:$N$1004,"")&gt;0,"Suplimentare fără răspuns de la client. ","")&amp;IF(AND(N(P33)&gt;Prag,COUNTIFS('Linii deviz'!$B$5:$B$1004,B33,'Linii deviz'!$M$5:$M$1004,"Suplimentar",'Linii deviz'!$N$5:$N$1004,"Da")=0),"Final peste estimat fără suplimentări aprobate. ","")&amp;IF(AND(K33&lt;&gt;"",K33&lt;TODAY(),L33&lt;&gt;"Finalizat",L33&lt;&gt;"Predat",L33&lt;&gt;"Refuzat"),"Termen depășit. ","")&amp;IF(AND(L33="Predat",M33=""),"Lipsește data predării. ","")))</f>
        <v/>
      </c>
    </row>
    <row r="34" spans="2:21" x14ac:dyDescent="0.2">
      <c r="B34" s="14" t="str">
        <f>IF(D34="","",MAX($B$5:B33)+1)</f>
        <v/>
      </c>
      <c r="C34" s="15"/>
      <c r="D34" s="16"/>
      <c r="E34" s="16"/>
      <c r="F34" s="14"/>
      <c r="G34" s="17"/>
      <c r="H34" s="17"/>
      <c r="I34" s="18"/>
      <c r="J34" s="17"/>
      <c r="K34" s="15"/>
      <c r="L34" s="14"/>
      <c r="M34" s="15"/>
      <c r="N34" s="19" t="str">
        <f>IF(B34="","",ROUND(SUMIFS('Linii deviz'!$L$5:$L$1004,'Linii deviz'!$B$5:$B$1004,B34,'Linii deviz'!$M$5:$M$1004,"Inițial")*(1+CotaTVA),2))</f>
        <v/>
      </c>
      <c r="O34" s="19" t="str">
        <f>IF(B34="","",ROUND(SUMIFS('Linii deviz'!$L$5:$L$1004,'Linii deviz'!$B$5:$B$1004,B34,'Linii deviz'!$Q$5:$Q$1004,1)*(1+CotaTVA),2))</f>
        <v/>
      </c>
      <c r="P34" s="20" t="str">
        <f t="shared" si="0"/>
        <v/>
      </c>
      <c r="Q34" s="19" t="str">
        <f>IF(B34="","",ROUND(SUMIFS('Linii deviz'!$L$5:$L$1004,'Linii deviz'!$B$5:$B$1004,B34,'Linii deviz'!$M$5:$M$1004,"Suplimentar",'Linii deviz'!$N$5:$N$1004,"Nu")*(1+CotaTVA),2))</f>
        <v/>
      </c>
      <c r="R34" s="21"/>
      <c r="S34" s="19" t="str">
        <f t="shared" si="1"/>
        <v/>
      </c>
      <c r="T34" s="22" t="str">
        <f t="shared" si="2"/>
        <v/>
      </c>
      <c r="U34" s="23" t="str">
        <f ca="1">IF(AND(B34="",D34=""),"",TRIM(IF(COUNTIF($B$5:$B$304,B34)&gt;1,"Număr dublat. ","")&amp;IF(OR(C34="",D34="",F34="",G34=""),"Date incomplete. ","")&amp;IF(COUNTIFS('Linii deviz'!$B$5:$B$1004,B34,'Linii deviz'!$M$5:$M$1004,"Suplimentar",'Linii deviz'!$N$5:$N$1004,"")&gt;0,"Suplimentare fără răspuns de la client. ","")&amp;IF(AND(N(P34)&gt;Prag,COUNTIFS('Linii deviz'!$B$5:$B$1004,B34,'Linii deviz'!$M$5:$M$1004,"Suplimentar",'Linii deviz'!$N$5:$N$1004,"Da")=0),"Final peste estimat fără suplimentări aprobate. ","")&amp;IF(AND(K34&lt;&gt;"",K34&lt;TODAY(),L34&lt;&gt;"Finalizat",L34&lt;&gt;"Predat",L34&lt;&gt;"Refuzat"),"Termen depășit. ","")&amp;IF(AND(L34="Predat",M34=""),"Lipsește data predării. ","")))</f>
        <v/>
      </c>
    </row>
    <row r="35" spans="2:21" x14ac:dyDescent="0.2">
      <c r="B35" s="14" t="str">
        <f>IF(D35="","",MAX($B$5:B34)+1)</f>
        <v/>
      </c>
      <c r="C35" s="15"/>
      <c r="D35" s="16"/>
      <c r="E35" s="16"/>
      <c r="F35" s="14"/>
      <c r="G35" s="17"/>
      <c r="H35" s="17"/>
      <c r="I35" s="18"/>
      <c r="J35" s="17"/>
      <c r="K35" s="15"/>
      <c r="L35" s="14"/>
      <c r="M35" s="15"/>
      <c r="N35" s="19" t="str">
        <f>IF(B35="","",ROUND(SUMIFS('Linii deviz'!$L$5:$L$1004,'Linii deviz'!$B$5:$B$1004,B35,'Linii deviz'!$M$5:$M$1004,"Inițial")*(1+CotaTVA),2))</f>
        <v/>
      </c>
      <c r="O35" s="19" t="str">
        <f>IF(B35="","",ROUND(SUMIFS('Linii deviz'!$L$5:$L$1004,'Linii deviz'!$B$5:$B$1004,B35,'Linii deviz'!$Q$5:$Q$1004,1)*(1+CotaTVA),2))</f>
        <v/>
      </c>
      <c r="P35" s="20" t="str">
        <f t="shared" si="0"/>
        <v/>
      </c>
      <c r="Q35" s="19" t="str">
        <f>IF(B35="","",ROUND(SUMIFS('Linii deviz'!$L$5:$L$1004,'Linii deviz'!$B$5:$B$1004,B35,'Linii deviz'!$M$5:$M$1004,"Suplimentar",'Linii deviz'!$N$5:$N$1004,"Nu")*(1+CotaTVA),2))</f>
        <v/>
      </c>
      <c r="R35" s="21"/>
      <c r="S35" s="19" t="str">
        <f t="shared" si="1"/>
        <v/>
      </c>
      <c r="T35" s="22" t="str">
        <f t="shared" si="2"/>
        <v/>
      </c>
      <c r="U35" s="23" t="str">
        <f ca="1">IF(AND(B35="",D35=""),"",TRIM(IF(COUNTIF($B$5:$B$304,B35)&gt;1,"Număr dublat. ","")&amp;IF(OR(C35="",D35="",F35="",G35=""),"Date incomplete. ","")&amp;IF(COUNTIFS('Linii deviz'!$B$5:$B$1004,B35,'Linii deviz'!$M$5:$M$1004,"Suplimentar",'Linii deviz'!$N$5:$N$1004,"")&gt;0,"Suplimentare fără răspuns de la client. ","")&amp;IF(AND(N(P35)&gt;Prag,COUNTIFS('Linii deviz'!$B$5:$B$1004,B35,'Linii deviz'!$M$5:$M$1004,"Suplimentar",'Linii deviz'!$N$5:$N$1004,"Da")=0),"Final peste estimat fără suplimentări aprobate. ","")&amp;IF(AND(K35&lt;&gt;"",K35&lt;TODAY(),L35&lt;&gt;"Finalizat",L35&lt;&gt;"Predat",L35&lt;&gt;"Refuzat"),"Termen depășit. ","")&amp;IF(AND(L35="Predat",M35=""),"Lipsește data predării. ","")))</f>
        <v/>
      </c>
    </row>
    <row r="36" spans="2:21" x14ac:dyDescent="0.2">
      <c r="B36" s="14" t="str">
        <f>IF(D36="","",MAX($B$5:B35)+1)</f>
        <v/>
      </c>
      <c r="C36" s="15"/>
      <c r="D36" s="16"/>
      <c r="E36" s="16"/>
      <c r="F36" s="14"/>
      <c r="G36" s="17"/>
      <c r="H36" s="17"/>
      <c r="I36" s="18"/>
      <c r="J36" s="17"/>
      <c r="K36" s="15"/>
      <c r="L36" s="14"/>
      <c r="M36" s="15"/>
      <c r="N36" s="19" t="str">
        <f>IF(B36="","",ROUND(SUMIFS('Linii deviz'!$L$5:$L$1004,'Linii deviz'!$B$5:$B$1004,B36,'Linii deviz'!$M$5:$M$1004,"Inițial")*(1+CotaTVA),2))</f>
        <v/>
      </c>
      <c r="O36" s="19" t="str">
        <f>IF(B36="","",ROUND(SUMIFS('Linii deviz'!$L$5:$L$1004,'Linii deviz'!$B$5:$B$1004,B36,'Linii deviz'!$Q$5:$Q$1004,1)*(1+CotaTVA),2))</f>
        <v/>
      </c>
      <c r="P36" s="20" t="str">
        <f t="shared" si="0"/>
        <v/>
      </c>
      <c r="Q36" s="19" t="str">
        <f>IF(B36="","",ROUND(SUMIFS('Linii deviz'!$L$5:$L$1004,'Linii deviz'!$B$5:$B$1004,B36,'Linii deviz'!$M$5:$M$1004,"Suplimentar",'Linii deviz'!$N$5:$N$1004,"Nu")*(1+CotaTVA),2))</f>
        <v/>
      </c>
      <c r="R36" s="21"/>
      <c r="S36" s="19" t="str">
        <f t="shared" si="1"/>
        <v/>
      </c>
      <c r="T36" s="22" t="str">
        <f t="shared" si="2"/>
        <v/>
      </c>
      <c r="U36" s="23" t="str">
        <f ca="1">IF(AND(B36="",D36=""),"",TRIM(IF(COUNTIF($B$5:$B$304,B36)&gt;1,"Număr dublat. ","")&amp;IF(OR(C36="",D36="",F36="",G36=""),"Date incomplete. ","")&amp;IF(COUNTIFS('Linii deviz'!$B$5:$B$1004,B36,'Linii deviz'!$M$5:$M$1004,"Suplimentar",'Linii deviz'!$N$5:$N$1004,"")&gt;0,"Suplimentare fără răspuns de la client. ","")&amp;IF(AND(N(P36)&gt;Prag,COUNTIFS('Linii deviz'!$B$5:$B$1004,B36,'Linii deviz'!$M$5:$M$1004,"Suplimentar",'Linii deviz'!$N$5:$N$1004,"Da")=0),"Final peste estimat fără suplimentări aprobate. ","")&amp;IF(AND(K36&lt;&gt;"",K36&lt;TODAY(),L36&lt;&gt;"Finalizat",L36&lt;&gt;"Predat",L36&lt;&gt;"Refuzat"),"Termen depășit. ","")&amp;IF(AND(L36="Predat",M36=""),"Lipsește data predării. ","")))</f>
        <v/>
      </c>
    </row>
    <row r="37" spans="2:21" x14ac:dyDescent="0.2">
      <c r="B37" s="14" t="str">
        <f>IF(D37="","",MAX($B$5:B36)+1)</f>
        <v/>
      </c>
      <c r="C37" s="15"/>
      <c r="D37" s="16"/>
      <c r="E37" s="16"/>
      <c r="F37" s="14"/>
      <c r="G37" s="17"/>
      <c r="H37" s="17"/>
      <c r="I37" s="18"/>
      <c r="J37" s="17"/>
      <c r="K37" s="15"/>
      <c r="L37" s="14"/>
      <c r="M37" s="15"/>
      <c r="N37" s="19" t="str">
        <f>IF(B37="","",ROUND(SUMIFS('Linii deviz'!$L$5:$L$1004,'Linii deviz'!$B$5:$B$1004,B37,'Linii deviz'!$M$5:$M$1004,"Inițial")*(1+CotaTVA),2))</f>
        <v/>
      </c>
      <c r="O37" s="19" t="str">
        <f>IF(B37="","",ROUND(SUMIFS('Linii deviz'!$L$5:$L$1004,'Linii deviz'!$B$5:$B$1004,B37,'Linii deviz'!$Q$5:$Q$1004,1)*(1+CotaTVA),2))</f>
        <v/>
      </c>
      <c r="P37" s="20" t="str">
        <f t="shared" si="0"/>
        <v/>
      </c>
      <c r="Q37" s="19" t="str">
        <f>IF(B37="","",ROUND(SUMIFS('Linii deviz'!$L$5:$L$1004,'Linii deviz'!$B$5:$B$1004,B37,'Linii deviz'!$M$5:$M$1004,"Suplimentar",'Linii deviz'!$N$5:$N$1004,"Nu")*(1+CotaTVA),2))</f>
        <v/>
      </c>
      <c r="R37" s="21"/>
      <c r="S37" s="19" t="str">
        <f t="shared" si="1"/>
        <v/>
      </c>
      <c r="T37" s="22" t="str">
        <f t="shared" si="2"/>
        <v/>
      </c>
      <c r="U37" s="23" t="str">
        <f ca="1">IF(AND(B37="",D37=""),"",TRIM(IF(COUNTIF($B$5:$B$304,B37)&gt;1,"Număr dublat. ","")&amp;IF(OR(C37="",D37="",F37="",G37=""),"Date incomplete. ","")&amp;IF(COUNTIFS('Linii deviz'!$B$5:$B$1004,B37,'Linii deviz'!$M$5:$M$1004,"Suplimentar",'Linii deviz'!$N$5:$N$1004,"")&gt;0,"Suplimentare fără răspuns de la client. ","")&amp;IF(AND(N(P37)&gt;Prag,COUNTIFS('Linii deviz'!$B$5:$B$1004,B37,'Linii deviz'!$M$5:$M$1004,"Suplimentar",'Linii deviz'!$N$5:$N$1004,"Da")=0),"Final peste estimat fără suplimentări aprobate. ","")&amp;IF(AND(K37&lt;&gt;"",K37&lt;TODAY(),L37&lt;&gt;"Finalizat",L37&lt;&gt;"Predat",L37&lt;&gt;"Refuzat"),"Termen depășit. ","")&amp;IF(AND(L37="Predat",M37=""),"Lipsește data predării. ","")))</f>
        <v/>
      </c>
    </row>
    <row r="38" spans="2:21" x14ac:dyDescent="0.2">
      <c r="B38" s="14" t="str">
        <f>IF(D38="","",MAX($B$5:B37)+1)</f>
        <v/>
      </c>
      <c r="C38" s="15"/>
      <c r="D38" s="16"/>
      <c r="E38" s="16"/>
      <c r="F38" s="14"/>
      <c r="G38" s="17"/>
      <c r="H38" s="17"/>
      <c r="I38" s="18"/>
      <c r="J38" s="17"/>
      <c r="K38" s="15"/>
      <c r="L38" s="14"/>
      <c r="M38" s="15"/>
      <c r="N38" s="19" t="str">
        <f>IF(B38="","",ROUND(SUMIFS('Linii deviz'!$L$5:$L$1004,'Linii deviz'!$B$5:$B$1004,B38,'Linii deviz'!$M$5:$M$1004,"Inițial")*(1+CotaTVA),2))</f>
        <v/>
      </c>
      <c r="O38" s="19" t="str">
        <f>IF(B38="","",ROUND(SUMIFS('Linii deviz'!$L$5:$L$1004,'Linii deviz'!$B$5:$B$1004,B38,'Linii deviz'!$Q$5:$Q$1004,1)*(1+CotaTVA),2))</f>
        <v/>
      </c>
      <c r="P38" s="20" t="str">
        <f t="shared" si="0"/>
        <v/>
      </c>
      <c r="Q38" s="19" t="str">
        <f>IF(B38="","",ROUND(SUMIFS('Linii deviz'!$L$5:$L$1004,'Linii deviz'!$B$5:$B$1004,B38,'Linii deviz'!$M$5:$M$1004,"Suplimentar",'Linii deviz'!$N$5:$N$1004,"Nu")*(1+CotaTVA),2))</f>
        <v/>
      </c>
      <c r="R38" s="21"/>
      <c r="S38" s="19" t="str">
        <f t="shared" si="1"/>
        <v/>
      </c>
      <c r="T38" s="22" t="str">
        <f t="shared" si="2"/>
        <v/>
      </c>
      <c r="U38" s="23" t="str">
        <f ca="1">IF(AND(B38="",D38=""),"",TRIM(IF(COUNTIF($B$5:$B$304,B38)&gt;1,"Număr dublat. ","")&amp;IF(OR(C38="",D38="",F38="",G38=""),"Date incomplete. ","")&amp;IF(COUNTIFS('Linii deviz'!$B$5:$B$1004,B38,'Linii deviz'!$M$5:$M$1004,"Suplimentar",'Linii deviz'!$N$5:$N$1004,"")&gt;0,"Suplimentare fără răspuns de la client. ","")&amp;IF(AND(N(P38)&gt;Prag,COUNTIFS('Linii deviz'!$B$5:$B$1004,B38,'Linii deviz'!$M$5:$M$1004,"Suplimentar",'Linii deviz'!$N$5:$N$1004,"Da")=0),"Final peste estimat fără suplimentări aprobate. ","")&amp;IF(AND(K38&lt;&gt;"",K38&lt;TODAY(),L38&lt;&gt;"Finalizat",L38&lt;&gt;"Predat",L38&lt;&gt;"Refuzat"),"Termen depășit. ","")&amp;IF(AND(L38="Predat",M38=""),"Lipsește data predării. ","")))</f>
        <v/>
      </c>
    </row>
    <row r="39" spans="2:21" x14ac:dyDescent="0.2">
      <c r="B39" s="14" t="str">
        <f>IF(D39="","",MAX($B$5:B38)+1)</f>
        <v/>
      </c>
      <c r="C39" s="15"/>
      <c r="D39" s="16"/>
      <c r="E39" s="16"/>
      <c r="F39" s="14"/>
      <c r="G39" s="17"/>
      <c r="H39" s="17"/>
      <c r="I39" s="18"/>
      <c r="J39" s="17"/>
      <c r="K39" s="15"/>
      <c r="L39" s="14"/>
      <c r="M39" s="15"/>
      <c r="N39" s="19" t="str">
        <f>IF(B39="","",ROUND(SUMIFS('Linii deviz'!$L$5:$L$1004,'Linii deviz'!$B$5:$B$1004,B39,'Linii deviz'!$M$5:$M$1004,"Inițial")*(1+CotaTVA),2))</f>
        <v/>
      </c>
      <c r="O39" s="19" t="str">
        <f>IF(B39="","",ROUND(SUMIFS('Linii deviz'!$L$5:$L$1004,'Linii deviz'!$B$5:$B$1004,B39,'Linii deviz'!$Q$5:$Q$1004,1)*(1+CotaTVA),2))</f>
        <v/>
      </c>
      <c r="P39" s="20" t="str">
        <f t="shared" si="0"/>
        <v/>
      </c>
      <c r="Q39" s="19" t="str">
        <f>IF(B39="","",ROUND(SUMIFS('Linii deviz'!$L$5:$L$1004,'Linii deviz'!$B$5:$B$1004,B39,'Linii deviz'!$M$5:$M$1004,"Suplimentar",'Linii deviz'!$N$5:$N$1004,"Nu")*(1+CotaTVA),2))</f>
        <v/>
      </c>
      <c r="R39" s="21"/>
      <c r="S39" s="19" t="str">
        <f t="shared" si="1"/>
        <v/>
      </c>
      <c r="T39" s="22" t="str">
        <f t="shared" si="2"/>
        <v/>
      </c>
      <c r="U39" s="23" t="str">
        <f ca="1">IF(AND(B39="",D39=""),"",TRIM(IF(COUNTIF($B$5:$B$304,B39)&gt;1,"Număr dublat. ","")&amp;IF(OR(C39="",D39="",F39="",G39=""),"Date incomplete. ","")&amp;IF(COUNTIFS('Linii deviz'!$B$5:$B$1004,B39,'Linii deviz'!$M$5:$M$1004,"Suplimentar",'Linii deviz'!$N$5:$N$1004,"")&gt;0,"Suplimentare fără răspuns de la client. ","")&amp;IF(AND(N(P39)&gt;Prag,COUNTIFS('Linii deviz'!$B$5:$B$1004,B39,'Linii deviz'!$M$5:$M$1004,"Suplimentar",'Linii deviz'!$N$5:$N$1004,"Da")=0),"Final peste estimat fără suplimentări aprobate. ","")&amp;IF(AND(K39&lt;&gt;"",K39&lt;TODAY(),L39&lt;&gt;"Finalizat",L39&lt;&gt;"Predat",L39&lt;&gt;"Refuzat"),"Termen depășit. ","")&amp;IF(AND(L39="Predat",M39=""),"Lipsește data predării. ","")))</f>
        <v/>
      </c>
    </row>
    <row r="40" spans="2:21" x14ac:dyDescent="0.2">
      <c r="B40" s="14" t="str">
        <f>IF(D40="","",MAX($B$5:B39)+1)</f>
        <v/>
      </c>
      <c r="C40" s="15"/>
      <c r="D40" s="16"/>
      <c r="E40" s="16"/>
      <c r="F40" s="14"/>
      <c r="G40" s="17"/>
      <c r="H40" s="17"/>
      <c r="I40" s="18"/>
      <c r="J40" s="17"/>
      <c r="K40" s="15"/>
      <c r="L40" s="14"/>
      <c r="M40" s="15"/>
      <c r="N40" s="19" t="str">
        <f>IF(B40="","",ROUND(SUMIFS('Linii deviz'!$L$5:$L$1004,'Linii deviz'!$B$5:$B$1004,B40,'Linii deviz'!$M$5:$M$1004,"Inițial")*(1+CotaTVA),2))</f>
        <v/>
      </c>
      <c r="O40" s="19" t="str">
        <f>IF(B40="","",ROUND(SUMIFS('Linii deviz'!$L$5:$L$1004,'Linii deviz'!$B$5:$B$1004,B40,'Linii deviz'!$Q$5:$Q$1004,1)*(1+CotaTVA),2))</f>
        <v/>
      </c>
      <c r="P40" s="20" t="str">
        <f t="shared" si="0"/>
        <v/>
      </c>
      <c r="Q40" s="19" t="str">
        <f>IF(B40="","",ROUND(SUMIFS('Linii deviz'!$L$5:$L$1004,'Linii deviz'!$B$5:$B$1004,B40,'Linii deviz'!$M$5:$M$1004,"Suplimentar",'Linii deviz'!$N$5:$N$1004,"Nu")*(1+CotaTVA),2))</f>
        <v/>
      </c>
      <c r="R40" s="21"/>
      <c r="S40" s="19" t="str">
        <f t="shared" si="1"/>
        <v/>
      </c>
      <c r="T40" s="22" t="str">
        <f t="shared" si="2"/>
        <v/>
      </c>
      <c r="U40" s="23" t="str">
        <f ca="1">IF(AND(B40="",D40=""),"",TRIM(IF(COUNTIF($B$5:$B$304,B40)&gt;1,"Număr dublat. ","")&amp;IF(OR(C40="",D40="",F40="",G40=""),"Date incomplete. ","")&amp;IF(COUNTIFS('Linii deviz'!$B$5:$B$1004,B40,'Linii deviz'!$M$5:$M$1004,"Suplimentar",'Linii deviz'!$N$5:$N$1004,"")&gt;0,"Suplimentare fără răspuns de la client. ","")&amp;IF(AND(N(P40)&gt;Prag,COUNTIFS('Linii deviz'!$B$5:$B$1004,B40,'Linii deviz'!$M$5:$M$1004,"Suplimentar",'Linii deviz'!$N$5:$N$1004,"Da")=0),"Final peste estimat fără suplimentări aprobate. ","")&amp;IF(AND(K40&lt;&gt;"",K40&lt;TODAY(),L40&lt;&gt;"Finalizat",L40&lt;&gt;"Predat",L40&lt;&gt;"Refuzat"),"Termen depășit. ","")&amp;IF(AND(L40="Predat",M40=""),"Lipsește data predării. ","")))</f>
        <v/>
      </c>
    </row>
    <row r="41" spans="2:21" x14ac:dyDescent="0.2">
      <c r="B41" s="14" t="str">
        <f>IF(D41="","",MAX($B$5:B40)+1)</f>
        <v/>
      </c>
      <c r="C41" s="15"/>
      <c r="D41" s="16"/>
      <c r="E41" s="16"/>
      <c r="F41" s="14"/>
      <c r="G41" s="17"/>
      <c r="H41" s="17"/>
      <c r="I41" s="18"/>
      <c r="J41" s="17"/>
      <c r="K41" s="15"/>
      <c r="L41" s="14"/>
      <c r="M41" s="15"/>
      <c r="N41" s="19" t="str">
        <f>IF(B41="","",ROUND(SUMIFS('Linii deviz'!$L$5:$L$1004,'Linii deviz'!$B$5:$B$1004,B41,'Linii deviz'!$M$5:$M$1004,"Inițial")*(1+CotaTVA),2))</f>
        <v/>
      </c>
      <c r="O41" s="19" t="str">
        <f>IF(B41="","",ROUND(SUMIFS('Linii deviz'!$L$5:$L$1004,'Linii deviz'!$B$5:$B$1004,B41,'Linii deviz'!$Q$5:$Q$1004,1)*(1+CotaTVA),2))</f>
        <v/>
      </c>
      <c r="P41" s="20" t="str">
        <f t="shared" si="0"/>
        <v/>
      </c>
      <c r="Q41" s="19" t="str">
        <f>IF(B41="","",ROUND(SUMIFS('Linii deviz'!$L$5:$L$1004,'Linii deviz'!$B$5:$B$1004,B41,'Linii deviz'!$M$5:$M$1004,"Suplimentar",'Linii deviz'!$N$5:$N$1004,"Nu")*(1+CotaTVA),2))</f>
        <v/>
      </c>
      <c r="R41" s="21"/>
      <c r="S41" s="19" t="str">
        <f t="shared" si="1"/>
        <v/>
      </c>
      <c r="T41" s="22" t="str">
        <f t="shared" si="2"/>
        <v/>
      </c>
      <c r="U41" s="23" t="str">
        <f ca="1">IF(AND(B41="",D41=""),"",TRIM(IF(COUNTIF($B$5:$B$304,B41)&gt;1,"Număr dublat. ","")&amp;IF(OR(C41="",D41="",F41="",G41=""),"Date incomplete. ","")&amp;IF(COUNTIFS('Linii deviz'!$B$5:$B$1004,B41,'Linii deviz'!$M$5:$M$1004,"Suplimentar",'Linii deviz'!$N$5:$N$1004,"")&gt;0,"Suplimentare fără răspuns de la client. ","")&amp;IF(AND(N(P41)&gt;Prag,COUNTIFS('Linii deviz'!$B$5:$B$1004,B41,'Linii deviz'!$M$5:$M$1004,"Suplimentar",'Linii deviz'!$N$5:$N$1004,"Da")=0),"Final peste estimat fără suplimentări aprobate. ","")&amp;IF(AND(K41&lt;&gt;"",K41&lt;TODAY(),L41&lt;&gt;"Finalizat",L41&lt;&gt;"Predat",L41&lt;&gt;"Refuzat"),"Termen depășit. ","")&amp;IF(AND(L41="Predat",M41=""),"Lipsește data predării. ","")))</f>
        <v/>
      </c>
    </row>
    <row r="42" spans="2:21" x14ac:dyDescent="0.2">
      <c r="B42" s="14" t="str">
        <f>IF(D42="","",MAX($B$5:B41)+1)</f>
        <v/>
      </c>
      <c r="C42" s="15"/>
      <c r="D42" s="16"/>
      <c r="E42" s="16"/>
      <c r="F42" s="14"/>
      <c r="G42" s="17"/>
      <c r="H42" s="17"/>
      <c r="I42" s="18"/>
      <c r="J42" s="17"/>
      <c r="K42" s="15"/>
      <c r="L42" s="14"/>
      <c r="M42" s="15"/>
      <c r="N42" s="19" t="str">
        <f>IF(B42="","",ROUND(SUMIFS('Linii deviz'!$L$5:$L$1004,'Linii deviz'!$B$5:$B$1004,B42,'Linii deviz'!$M$5:$M$1004,"Inițial")*(1+CotaTVA),2))</f>
        <v/>
      </c>
      <c r="O42" s="19" t="str">
        <f>IF(B42="","",ROUND(SUMIFS('Linii deviz'!$L$5:$L$1004,'Linii deviz'!$B$5:$B$1004,B42,'Linii deviz'!$Q$5:$Q$1004,1)*(1+CotaTVA),2))</f>
        <v/>
      </c>
      <c r="P42" s="20" t="str">
        <f t="shared" si="0"/>
        <v/>
      </c>
      <c r="Q42" s="19" t="str">
        <f>IF(B42="","",ROUND(SUMIFS('Linii deviz'!$L$5:$L$1004,'Linii deviz'!$B$5:$B$1004,B42,'Linii deviz'!$M$5:$M$1004,"Suplimentar",'Linii deviz'!$N$5:$N$1004,"Nu")*(1+CotaTVA),2))</f>
        <v/>
      </c>
      <c r="R42" s="21"/>
      <c r="S42" s="19" t="str">
        <f t="shared" si="1"/>
        <v/>
      </c>
      <c r="T42" s="22" t="str">
        <f t="shared" si="2"/>
        <v/>
      </c>
      <c r="U42" s="23" t="str">
        <f ca="1">IF(AND(B42="",D42=""),"",TRIM(IF(COUNTIF($B$5:$B$304,B42)&gt;1,"Număr dublat. ","")&amp;IF(OR(C42="",D42="",F42="",G42=""),"Date incomplete. ","")&amp;IF(COUNTIFS('Linii deviz'!$B$5:$B$1004,B42,'Linii deviz'!$M$5:$M$1004,"Suplimentar",'Linii deviz'!$N$5:$N$1004,"")&gt;0,"Suplimentare fără răspuns de la client. ","")&amp;IF(AND(N(P42)&gt;Prag,COUNTIFS('Linii deviz'!$B$5:$B$1004,B42,'Linii deviz'!$M$5:$M$1004,"Suplimentar",'Linii deviz'!$N$5:$N$1004,"Da")=0),"Final peste estimat fără suplimentări aprobate. ","")&amp;IF(AND(K42&lt;&gt;"",K42&lt;TODAY(),L42&lt;&gt;"Finalizat",L42&lt;&gt;"Predat",L42&lt;&gt;"Refuzat"),"Termen depășit. ","")&amp;IF(AND(L42="Predat",M42=""),"Lipsește data predării. ","")))</f>
        <v/>
      </c>
    </row>
    <row r="43" spans="2:21" x14ac:dyDescent="0.2">
      <c r="B43" s="14" t="str">
        <f>IF(D43="","",MAX($B$5:B42)+1)</f>
        <v/>
      </c>
      <c r="C43" s="15"/>
      <c r="D43" s="16"/>
      <c r="E43" s="16"/>
      <c r="F43" s="14"/>
      <c r="G43" s="17"/>
      <c r="H43" s="17"/>
      <c r="I43" s="18"/>
      <c r="J43" s="17"/>
      <c r="K43" s="15"/>
      <c r="L43" s="14"/>
      <c r="M43" s="15"/>
      <c r="N43" s="19" t="str">
        <f>IF(B43="","",ROUND(SUMIFS('Linii deviz'!$L$5:$L$1004,'Linii deviz'!$B$5:$B$1004,B43,'Linii deviz'!$M$5:$M$1004,"Inițial")*(1+CotaTVA),2))</f>
        <v/>
      </c>
      <c r="O43" s="19" t="str">
        <f>IF(B43="","",ROUND(SUMIFS('Linii deviz'!$L$5:$L$1004,'Linii deviz'!$B$5:$B$1004,B43,'Linii deviz'!$Q$5:$Q$1004,1)*(1+CotaTVA),2))</f>
        <v/>
      </c>
      <c r="P43" s="20" t="str">
        <f t="shared" si="0"/>
        <v/>
      </c>
      <c r="Q43" s="19" t="str">
        <f>IF(B43="","",ROUND(SUMIFS('Linii deviz'!$L$5:$L$1004,'Linii deviz'!$B$5:$B$1004,B43,'Linii deviz'!$M$5:$M$1004,"Suplimentar",'Linii deviz'!$N$5:$N$1004,"Nu")*(1+CotaTVA),2))</f>
        <v/>
      </c>
      <c r="R43" s="21"/>
      <c r="S43" s="19" t="str">
        <f t="shared" si="1"/>
        <v/>
      </c>
      <c r="T43" s="22" t="str">
        <f t="shared" si="2"/>
        <v/>
      </c>
      <c r="U43" s="23" t="str">
        <f ca="1">IF(AND(B43="",D43=""),"",TRIM(IF(COUNTIF($B$5:$B$304,B43)&gt;1,"Număr dublat. ","")&amp;IF(OR(C43="",D43="",F43="",G43=""),"Date incomplete. ","")&amp;IF(COUNTIFS('Linii deviz'!$B$5:$B$1004,B43,'Linii deviz'!$M$5:$M$1004,"Suplimentar",'Linii deviz'!$N$5:$N$1004,"")&gt;0,"Suplimentare fără răspuns de la client. ","")&amp;IF(AND(N(P43)&gt;Prag,COUNTIFS('Linii deviz'!$B$5:$B$1004,B43,'Linii deviz'!$M$5:$M$1004,"Suplimentar",'Linii deviz'!$N$5:$N$1004,"Da")=0),"Final peste estimat fără suplimentări aprobate. ","")&amp;IF(AND(K43&lt;&gt;"",K43&lt;TODAY(),L43&lt;&gt;"Finalizat",L43&lt;&gt;"Predat",L43&lt;&gt;"Refuzat"),"Termen depășit. ","")&amp;IF(AND(L43="Predat",M43=""),"Lipsește data predării. ","")))</f>
        <v/>
      </c>
    </row>
    <row r="44" spans="2:21" x14ac:dyDescent="0.2">
      <c r="B44" s="14" t="str">
        <f>IF(D44="","",MAX($B$5:B43)+1)</f>
        <v/>
      </c>
      <c r="C44" s="15"/>
      <c r="D44" s="16"/>
      <c r="E44" s="16"/>
      <c r="F44" s="14"/>
      <c r="G44" s="17"/>
      <c r="H44" s="17"/>
      <c r="I44" s="18"/>
      <c r="J44" s="17"/>
      <c r="K44" s="15"/>
      <c r="L44" s="14"/>
      <c r="M44" s="15"/>
      <c r="N44" s="19" t="str">
        <f>IF(B44="","",ROUND(SUMIFS('Linii deviz'!$L$5:$L$1004,'Linii deviz'!$B$5:$B$1004,B44,'Linii deviz'!$M$5:$M$1004,"Inițial")*(1+CotaTVA),2))</f>
        <v/>
      </c>
      <c r="O44" s="19" t="str">
        <f>IF(B44="","",ROUND(SUMIFS('Linii deviz'!$L$5:$L$1004,'Linii deviz'!$B$5:$B$1004,B44,'Linii deviz'!$Q$5:$Q$1004,1)*(1+CotaTVA),2))</f>
        <v/>
      </c>
      <c r="P44" s="20" t="str">
        <f t="shared" si="0"/>
        <v/>
      </c>
      <c r="Q44" s="19" t="str">
        <f>IF(B44="","",ROUND(SUMIFS('Linii deviz'!$L$5:$L$1004,'Linii deviz'!$B$5:$B$1004,B44,'Linii deviz'!$M$5:$M$1004,"Suplimentar",'Linii deviz'!$N$5:$N$1004,"Nu")*(1+CotaTVA),2))</f>
        <v/>
      </c>
      <c r="R44" s="21"/>
      <c r="S44" s="19" t="str">
        <f t="shared" si="1"/>
        <v/>
      </c>
      <c r="T44" s="22" t="str">
        <f t="shared" si="2"/>
        <v/>
      </c>
      <c r="U44" s="23" t="str">
        <f ca="1">IF(AND(B44="",D44=""),"",TRIM(IF(COUNTIF($B$5:$B$304,B44)&gt;1,"Număr dublat. ","")&amp;IF(OR(C44="",D44="",F44="",G44=""),"Date incomplete. ","")&amp;IF(COUNTIFS('Linii deviz'!$B$5:$B$1004,B44,'Linii deviz'!$M$5:$M$1004,"Suplimentar",'Linii deviz'!$N$5:$N$1004,"")&gt;0,"Suplimentare fără răspuns de la client. ","")&amp;IF(AND(N(P44)&gt;Prag,COUNTIFS('Linii deviz'!$B$5:$B$1004,B44,'Linii deviz'!$M$5:$M$1004,"Suplimentar",'Linii deviz'!$N$5:$N$1004,"Da")=0),"Final peste estimat fără suplimentări aprobate. ","")&amp;IF(AND(K44&lt;&gt;"",K44&lt;TODAY(),L44&lt;&gt;"Finalizat",L44&lt;&gt;"Predat",L44&lt;&gt;"Refuzat"),"Termen depășit. ","")&amp;IF(AND(L44="Predat",M44=""),"Lipsește data predării. ","")))</f>
        <v/>
      </c>
    </row>
    <row r="45" spans="2:21" x14ac:dyDescent="0.2">
      <c r="B45" s="14" t="str">
        <f>IF(D45="","",MAX($B$5:B44)+1)</f>
        <v/>
      </c>
      <c r="C45" s="15"/>
      <c r="D45" s="16"/>
      <c r="E45" s="16"/>
      <c r="F45" s="14"/>
      <c r="G45" s="17"/>
      <c r="H45" s="17"/>
      <c r="I45" s="18"/>
      <c r="J45" s="17"/>
      <c r="K45" s="15"/>
      <c r="L45" s="14"/>
      <c r="M45" s="15"/>
      <c r="N45" s="19" t="str">
        <f>IF(B45="","",ROUND(SUMIFS('Linii deviz'!$L$5:$L$1004,'Linii deviz'!$B$5:$B$1004,B45,'Linii deviz'!$M$5:$M$1004,"Inițial")*(1+CotaTVA),2))</f>
        <v/>
      </c>
      <c r="O45" s="19" t="str">
        <f>IF(B45="","",ROUND(SUMIFS('Linii deviz'!$L$5:$L$1004,'Linii deviz'!$B$5:$B$1004,B45,'Linii deviz'!$Q$5:$Q$1004,1)*(1+CotaTVA),2))</f>
        <v/>
      </c>
      <c r="P45" s="20" t="str">
        <f t="shared" si="0"/>
        <v/>
      </c>
      <c r="Q45" s="19" t="str">
        <f>IF(B45="","",ROUND(SUMIFS('Linii deviz'!$L$5:$L$1004,'Linii deviz'!$B$5:$B$1004,B45,'Linii deviz'!$M$5:$M$1004,"Suplimentar",'Linii deviz'!$N$5:$N$1004,"Nu")*(1+CotaTVA),2))</f>
        <v/>
      </c>
      <c r="R45" s="21"/>
      <c r="S45" s="19" t="str">
        <f t="shared" si="1"/>
        <v/>
      </c>
      <c r="T45" s="22" t="str">
        <f t="shared" si="2"/>
        <v/>
      </c>
      <c r="U45" s="23" t="str">
        <f ca="1">IF(AND(B45="",D45=""),"",TRIM(IF(COUNTIF($B$5:$B$304,B45)&gt;1,"Număr dublat. ","")&amp;IF(OR(C45="",D45="",F45="",G45=""),"Date incomplete. ","")&amp;IF(COUNTIFS('Linii deviz'!$B$5:$B$1004,B45,'Linii deviz'!$M$5:$M$1004,"Suplimentar",'Linii deviz'!$N$5:$N$1004,"")&gt;0,"Suplimentare fără răspuns de la client. ","")&amp;IF(AND(N(P45)&gt;Prag,COUNTIFS('Linii deviz'!$B$5:$B$1004,B45,'Linii deviz'!$M$5:$M$1004,"Suplimentar",'Linii deviz'!$N$5:$N$1004,"Da")=0),"Final peste estimat fără suplimentări aprobate. ","")&amp;IF(AND(K45&lt;&gt;"",K45&lt;TODAY(),L45&lt;&gt;"Finalizat",L45&lt;&gt;"Predat",L45&lt;&gt;"Refuzat"),"Termen depășit. ","")&amp;IF(AND(L45="Predat",M45=""),"Lipsește data predării. ","")))</f>
        <v/>
      </c>
    </row>
    <row r="46" spans="2:21" x14ac:dyDescent="0.2">
      <c r="B46" s="14" t="str">
        <f>IF(D46="","",MAX($B$5:B45)+1)</f>
        <v/>
      </c>
      <c r="C46" s="15"/>
      <c r="D46" s="16"/>
      <c r="E46" s="16"/>
      <c r="F46" s="14"/>
      <c r="G46" s="17"/>
      <c r="H46" s="17"/>
      <c r="I46" s="18"/>
      <c r="J46" s="17"/>
      <c r="K46" s="15"/>
      <c r="L46" s="14"/>
      <c r="M46" s="15"/>
      <c r="N46" s="19" t="str">
        <f>IF(B46="","",ROUND(SUMIFS('Linii deviz'!$L$5:$L$1004,'Linii deviz'!$B$5:$B$1004,B46,'Linii deviz'!$M$5:$M$1004,"Inițial")*(1+CotaTVA),2))</f>
        <v/>
      </c>
      <c r="O46" s="19" t="str">
        <f>IF(B46="","",ROUND(SUMIFS('Linii deviz'!$L$5:$L$1004,'Linii deviz'!$B$5:$B$1004,B46,'Linii deviz'!$Q$5:$Q$1004,1)*(1+CotaTVA),2))</f>
        <v/>
      </c>
      <c r="P46" s="20" t="str">
        <f t="shared" si="0"/>
        <v/>
      </c>
      <c r="Q46" s="19" t="str">
        <f>IF(B46="","",ROUND(SUMIFS('Linii deviz'!$L$5:$L$1004,'Linii deviz'!$B$5:$B$1004,B46,'Linii deviz'!$M$5:$M$1004,"Suplimentar",'Linii deviz'!$N$5:$N$1004,"Nu")*(1+CotaTVA),2))</f>
        <v/>
      </c>
      <c r="R46" s="21"/>
      <c r="S46" s="19" t="str">
        <f t="shared" si="1"/>
        <v/>
      </c>
      <c r="T46" s="22" t="str">
        <f t="shared" si="2"/>
        <v/>
      </c>
      <c r="U46" s="23" t="str">
        <f ca="1">IF(AND(B46="",D46=""),"",TRIM(IF(COUNTIF($B$5:$B$304,B46)&gt;1,"Număr dublat. ","")&amp;IF(OR(C46="",D46="",F46="",G46=""),"Date incomplete. ","")&amp;IF(COUNTIFS('Linii deviz'!$B$5:$B$1004,B46,'Linii deviz'!$M$5:$M$1004,"Suplimentar",'Linii deviz'!$N$5:$N$1004,"")&gt;0,"Suplimentare fără răspuns de la client. ","")&amp;IF(AND(N(P46)&gt;Prag,COUNTIFS('Linii deviz'!$B$5:$B$1004,B46,'Linii deviz'!$M$5:$M$1004,"Suplimentar",'Linii deviz'!$N$5:$N$1004,"Da")=0),"Final peste estimat fără suplimentări aprobate. ","")&amp;IF(AND(K46&lt;&gt;"",K46&lt;TODAY(),L46&lt;&gt;"Finalizat",L46&lt;&gt;"Predat",L46&lt;&gt;"Refuzat"),"Termen depășit. ","")&amp;IF(AND(L46="Predat",M46=""),"Lipsește data predării. ","")))</f>
        <v/>
      </c>
    </row>
    <row r="47" spans="2:21" x14ac:dyDescent="0.2">
      <c r="B47" s="14" t="str">
        <f>IF(D47="","",MAX($B$5:B46)+1)</f>
        <v/>
      </c>
      <c r="C47" s="15"/>
      <c r="D47" s="16"/>
      <c r="E47" s="16"/>
      <c r="F47" s="14"/>
      <c r="G47" s="17"/>
      <c r="H47" s="17"/>
      <c r="I47" s="18"/>
      <c r="J47" s="17"/>
      <c r="K47" s="15"/>
      <c r="L47" s="14"/>
      <c r="M47" s="15"/>
      <c r="N47" s="19" t="str">
        <f>IF(B47="","",ROUND(SUMIFS('Linii deviz'!$L$5:$L$1004,'Linii deviz'!$B$5:$B$1004,B47,'Linii deviz'!$M$5:$M$1004,"Inițial")*(1+CotaTVA),2))</f>
        <v/>
      </c>
      <c r="O47" s="19" t="str">
        <f>IF(B47="","",ROUND(SUMIFS('Linii deviz'!$L$5:$L$1004,'Linii deviz'!$B$5:$B$1004,B47,'Linii deviz'!$Q$5:$Q$1004,1)*(1+CotaTVA),2))</f>
        <v/>
      </c>
      <c r="P47" s="20" t="str">
        <f t="shared" si="0"/>
        <v/>
      </c>
      <c r="Q47" s="19" t="str">
        <f>IF(B47="","",ROUND(SUMIFS('Linii deviz'!$L$5:$L$1004,'Linii deviz'!$B$5:$B$1004,B47,'Linii deviz'!$M$5:$M$1004,"Suplimentar",'Linii deviz'!$N$5:$N$1004,"Nu")*(1+CotaTVA),2))</f>
        <v/>
      </c>
      <c r="R47" s="21"/>
      <c r="S47" s="19" t="str">
        <f t="shared" si="1"/>
        <v/>
      </c>
      <c r="T47" s="22" t="str">
        <f t="shared" si="2"/>
        <v/>
      </c>
      <c r="U47" s="23" t="str">
        <f ca="1">IF(AND(B47="",D47=""),"",TRIM(IF(COUNTIF($B$5:$B$304,B47)&gt;1,"Număr dublat. ","")&amp;IF(OR(C47="",D47="",F47="",G47=""),"Date incomplete. ","")&amp;IF(COUNTIFS('Linii deviz'!$B$5:$B$1004,B47,'Linii deviz'!$M$5:$M$1004,"Suplimentar",'Linii deviz'!$N$5:$N$1004,"")&gt;0,"Suplimentare fără răspuns de la client. ","")&amp;IF(AND(N(P47)&gt;Prag,COUNTIFS('Linii deviz'!$B$5:$B$1004,B47,'Linii deviz'!$M$5:$M$1004,"Suplimentar",'Linii deviz'!$N$5:$N$1004,"Da")=0),"Final peste estimat fără suplimentări aprobate. ","")&amp;IF(AND(K47&lt;&gt;"",K47&lt;TODAY(),L47&lt;&gt;"Finalizat",L47&lt;&gt;"Predat",L47&lt;&gt;"Refuzat"),"Termen depășit. ","")&amp;IF(AND(L47="Predat",M47=""),"Lipsește data predării. ","")))</f>
        <v/>
      </c>
    </row>
    <row r="48" spans="2:21" x14ac:dyDescent="0.2">
      <c r="B48" s="14" t="str">
        <f>IF(D48="","",MAX($B$5:B47)+1)</f>
        <v/>
      </c>
      <c r="C48" s="15"/>
      <c r="D48" s="16"/>
      <c r="E48" s="16"/>
      <c r="F48" s="14"/>
      <c r="G48" s="17"/>
      <c r="H48" s="17"/>
      <c r="I48" s="18"/>
      <c r="J48" s="17"/>
      <c r="K48" s="15"/>
      <c r="L48" s="14"/>
      <c r="M48" s="15"/>
      <c r="N48" s="19" t="str">
        <f>IF(B48="","",ROUND(SUMIFS('Linii deviz'!$L$5:$L$1004,'Linii deviz'!$B$5:$B$1004,B48,'Linii deviz'!$M$5:$M$1004,"Inițial")*(1+CotaTVA),2))</f>
        <v/>
      </c>
      <c r="O48" s="19" t="str">
        <f>IF(B48="","",ROUND(SUMIFS('Linii deviz'!$L$5:$L$1004,'Linii deviz'!$B$5:$B$1004,B48,'Linii deviz'!$Q$5:$Q$1004,1)*(1+CotaTVA),2))</f>
        <v/>
      </c>
      <c r="P48" s="20" t="str">
        <f t="shared" si="0"/>
        <v/>
      </c>
      <c r="Q48" s="19" t="str">
        <f>IF(B48="","",ROUND(SUMIFS('Linii deviz'!$L$5:$L$1004,'Linii deviz'!$B$5:$B$1004,B48,'Linii deviz'!$M$5:$M$1004,"Suplimentar",'Linii deviz'!$N$5:$N$1004,"Nu")*(1+CotaTVA),2))</f>
        <v/>
      </c>
      <c r="R48" s="21"/>
      <c r="S48" s="19" t="str">
        <f t="shared" si="1"/>
        <v/>
      </c>
      <c r="T48" s="22" t="str">
        <f t="shared" si="2"/>
        <v/>
      </c>
      <c r="U48" s="23" t="str">
        <f ca="1">IF(AND(B48="",D48=""),"",TRIM(IF(COUNTIF($B$5:$B$304,B48)&gt;1,"Număr dublat. ","")&amp;IF(OR(C48="",D48="",F48="",G48=""),"Date incomplete. ","")&amp;IF(COUNTIFS('Linii deviz'!$B$5:$B$1004,B48,'Linii deviz'!$M$5:$M$1004,"Suplimentar",'Linii deviz'!$N$5:$N$1004,"")&gt;0,"Suplimentare fără răspuns de la client. ","")&amp;IF(AND(N(P48)&gt;Prag,COUNTIFS('Linii deviz'!$B$5:$B$1004,B48,'Linii deviz'!$M$5:$M$1004,"Suplimentar",'Linii deviz'!$N$5:$N$1004,"Da")=0),"Final peste estimat fără suplimentări aprobate. ","")&amp;IF(AND(K48&lt;&gt;"",K48&lt;TODAY(),L48&lt;&gt;"Finalizat",L48&lt;&gt;"Predat",L48&lt;&gt;"Refuzat"),"Termen depășit. ","")&amp;IF(AND(L48="Predat",M48=""),"Lipsește data predării. ","")))</f>
        <v/>
      </c>
    </row>
    <row r="49" spans="2:21" x14ac:dyDescent="0.2">
      <c r="B49" s="14" t="str">
        <f>IF(D49="","",MAX($B$5:B48)+1)</f>
        <v/>
      </c>
      <c r="C49" s="15"/>
      <c r="D49" s="16"/>
      <c r="E49" s="16"/>
      <c r="F49" s="14"/>
      <c r="G49" s="17"/>
      <c r="H49" s="17"/>
      <c r="I49" s="18"/>
      <c r="J49" s="17"/>
      <c r="K49" s="15"/>
      <c r="L49" s="14"/>
      <c r="M49" s="15"/>
      <c r="N49" s="19" t="str">
        <f>IF(B49="","",ROUND(SUMIFS('Linii deviz'!$L$5:$L$1004,'Linii deviz'!$B$5:$B$1004,B49,'Linii deviz'!$M$5:$M$1004,"Inițial")*(1+CotaTVA),2))</f>
        <v/>
      </c>
      <c r="O49" s="19" t="str">
        <f>IF(B49="","",ROUND(SUMIFS('Linii deviz'!$L$5:$L$1004,'Linii deviz'!$B$5:$B$1004,B49,'Linii deviz'!$Q$5:$Q$1004,1)*(1+CotaTVA),2))</f>
        <v/>
      </c>
      <c r="P49" s="20" t="str">
        <f t="shared" si="0"/>
        <v/>
      </c>
      <c r="Q49" s="19" t="str">
        <f>IF(B49="","",ROUND(SUMIFS('Linii deviz'!$L$5:$L$1004,'Linii deviz'!$B$5:$B$1004,B49,'Linii deviz'!$M$5:$M$1004,"Suplimentar",'Linii deviz'!$N$5:$N$1004,"Nu")*(1+CotaTVA),2))</f>
        <v/>
      </c>
      <c r="R49" s="21"/>
      <c r="S49" s="19" t="str">
        <f t="shared" si="1"/>
        <v/>
      </c>
      <c r="T49" s="22" t="str">
        <f t="shared" si="2"/>
        <v/>
      </c>
      <c r="U49" s="23" t="str">
        <f ca="1">IF(AND(B49="",D49=""),"",TRIM(IF(COUNTIF($B$5:$B$304,B49)&gt;1,"Număr dublat. ","")&amp;IF(OR(C49="",D49="",F49="",G49=""),"Date incomplete. ","")&amp;IF(COUNTIFS('Linii deviz'!$B$5:$B$1004,B49,'Linii deviz'!$M$5:$M$1004,"Suplimentar",'Linii deviz'!$N$5:$N$1004,"")&gt;0,"Suplimentare fără răspuns de la client. ","")&amp;IF(AND(N(P49)&gt;Prag,COUNTIFS('Linii deviz'!$B$5:$B$1004,B49,'Linii deviz'!$M$5:$M$1004,"Suplimentar",'Linii deviz'!$N$5:$N$1004,"Da")=0),"Final peste estimat fără suplimentări aprobate. ","")&amp;IF(AND(K49&lt;&gt;"",K49&lt;TODAY(),L49&lt;&gt;"Finalizat",L49&lt;&gt;"Predat",L49&lt;&gt;"Refuzat"),"Termen depășit. ","")&amp;IF(AND(L49="Predat",M49=""),"Lipsește data predării. ","")))</f>
        <v/>
      </c>
    </row>
    <row r="50" spans="2:21" x14ac:dyDescent="0.2">
      <c r="B50" s="14" t="str">
        <f>IF(D50="","",MAX($B$5:B49)+1)</f>
        <v/>
      </c>
      <c r="C50" s="15"/>
      <c r="D50" s="16"/>
      <c r="E50" s="16"/>
      <c r="F50" s="14"/>
      <c r="G50" s="17"/>
      <c r="H50" s="17"/>
      <c r="I50" s="18"/>
      <c r="J50" s="17"/>
      <c r="K50" s="15"/>
      <c r="L50" s="14"/>
      <c r="M50" s="15"/>
      <c r="N50" s="19" t="str">
        <f>IF(B50="","",ROUND(SUMIFS('Linii deviz'!$L$5:$L$1004,'Linii deviz'!$B$5:$B$1004,B50,'Linii deviz'!$M$5:$M$1004,"Inițial")*(1+CotaTVA),2))</f>
        <v/>
      </c>
      <c r="O50" s="19" t="str">
        <f>IF(B50="","",ROUND(SUMIFS('Linii deviz'!$L$5:$L$1004,'Linii deviz'!$B$5:$B$1004,B50,'Linii deviz'!$Q$5:$Q$1004,1)*(1+CotaTVA),2))</f>
        <v/>
      </c>
      <c r="P50" s="20" t="str">
        <f t="shared" si="0"/>
        <v/>
      </c>
      <c r="Q50" s="19" t="str">
        <f>IF(B50="","",ROUND(SUMIFS('Linii deviz'!$L$5:$L$1004,'Linii deviz'!$B$5:$B$1004,B50,'Linii deviz'!$M$5:$M$1004,"Suplimentar",'Linii deviz'!$N$5:$N$1004,"Nu")*(1+CotaTVA),2))</f>
        <v/>
      </c>
      <c r="R50" s="21"/>
      <c r="S50" s="19" t="str">
        <f t="shared" si="1"/>
        <v/>
      </c>
      <c r="T50" s="22" t="str">
        <f t="shared" si="2"/>
        <v/>
      </c>
      <c r="U50" s="23" t="str">
        <f ca="1">IF(AND(B50="",D50=""),"",TRIM(IF(COUNTIF($B$5:$B$304,B50)&gt;1,"Număr dublat. ","")&amp;IF(OR(C50="",D50="",F50="",G50=""),"Date incomplete. ","")&amp;IF(COUNTIFS('Linii deviz'!$B$5:$B$1004,B50,'Linii deviz'!$M$5:$M$1004,"Suplimentar",'Linii deviz'!$N$5:$N$1004,"")&gt;0,"Suplimentare fără răspuns de la client. ","")&amp;IF(AND(N(P50)&gt;Prag,COUNTIFS('Linii deviz'!$B$5:$B$1004,B50,'Linii deviz'!$M$5:$M$1004,"Suplimentar",'Linii deviz'!$N$5:$N$1004,"Da")=0),"Final peste estimat fără suplimentări aprobate. ","")&amp;IF(AND(K50&lt;&gt;"",K50&lt;TODAY(),L50&lt;&gt;"Finalizat",L50&lt;&gt;"Predat",L50&lt;&gt;"Refuzat"),"Termen depășit. ","")&amp;IF(AND(L50="Predat",M50=""),"Lipsește data predării. ","")))</f>
        <v/>
      </c>
    </row>
    <row r="51" spans="2:21" x14ac:dyDescent="0.2">
      <c r="B51" s="14" t="str">
        <f>IF(D51="","",MAX($B$5:B50)+1)</f>
        <v/>
      </c>
      <c r="C51" s="15"/>
      <c r="D51" s="16"/>
      <c r="E51" s="16"/>
      <c r="F51" s="14"/>
      <c r="G51" s="17"/>
      <c r="H51" s="17"/>
      <c r="I51" s="18"/>
      <c r="J51" s="17"/>
      <c r="K51" s="15"/>
      <c r="L51" s="14"/>
      <c r="M51" s="15"/>
      <c r="N51" s="19" t="str">
        <f>IF(B51="","",ROUND(SUMIFS('Linii deviz'!$L$5:$L$1004,'Linii deviz'!$B$5:$B$1004,B51,'Linii deviz'!$M$5:$M$1004,"Inițial")*(1+CotaTVA),2))</f>
        <v/>
      </c>
      <c r="O51" s="19" t="str">
        <f>IF(B51="","",ROUND(SUMIFS('Linii deviz'!$L$5:$L$1004,'Linii deviz'!$B$5:$B$1004,B51,'Linii deviz'!$Q$5:$Q$1004,1)*(1+CotaTVA),2))</f>
        <v/>
      </c>
      <c r="P51" s="20" t="str">
        <f t="shared" si="0"/>
        <v/>
      </c>
      <c r="Q51" s="19" t="str">
        <f>IF(B51="","",ROUND(SUMIFS('Linii deviz'!$L$5:$L$1004,'Linii deviz'!$B$5:$B$1004,B51,'Linii deviz'!$M$5:$M$1004,"Suplimentar",'Linii deviz'!$N$5:$N$1004,"Nu")*(1+CotaTVA),2))</f>
        <v/>
      </c>
      <c r="R51" s="21"/>
      <c r="S51" s="19" t="str">
        <f t="shared" si="1"/>
        <v/>
      </c>
      <c r="T51" s="22" t="str">
        <f t="shared" si="2"/>
        <v/>
      </c>
      <c r="U51" s="23" t="str">
        <f ca="1">IF(AND(B51="",D51=""),"",TRIM(IF(COUNTIF($B$5:$B$304,B51)&gt;1,"Număr dublat. ","")&amp;IF(OR(C51="",D51="",F51="",G51=""),"Date incomplete. ","")&amp;IF(COUNTIFS('Linii deviz'!$B$5:$B$1004,B51,'Linii deviz'!$M$5:$M$1004,"Suplimentar",'Linii deviz'!$N$5:$N$1004,"")&gt;0,"Suplimentare fără răspuns de la client. ","")&amp;IF(AND(N(P51)&gt;Prag,COUNTIFS('Linii deviz'!$B$5:$B$1004,B51,'Linii deviz'!$M$5:$M$1004,"Suplimentar",'Linii deviz'!$N$5:$N$1004,"Da")=0),"Final peste estimat fără suplimentări aprobate. ","")&amp;IF(AND(K51&lt;&gt;"",K51&lt;TODAY(),L51&lt;&gt;"Finalizat",L51&lt;&gt;"Predat",L51&lt;&gt;"Refuzat"),"Termen depășit. ","")&amp;IF(AND(L51="Predat",M51=""),"Lipsește data predării. ","")))</f>
        <v/>
      </c>
    </row>
    <row r="52" spans="2:21" x14ac:dyDescent="0.2">
      <c r="B52" s="14" t="str">
        <f>IF(D52="","",MAX($B$5:B51)+1)</f>
        <v/>
      </c>
      <c r="C52" s="15"/>
      <c r="D52" s="16"/>
      <c r="E52" s="16"/>
      <c r="F52" s="14"/>
      <c r="G52" s="17"/>
      <c r="H52" s="17"/>
      <c r="I52" s="18"/>
      <c r="J52" s="17"/>
      <c r="K52" s="15"/>
      <c r="L52" s="14"/>
      <c r="M52" s="15"/>
      <c r="N52" s="19" t="str">
        <f>IF(B52="","",ROUND(SUMIFS('Linii deviz'!$L$5:$L$1004,'Linii deviz'!$B$5:$B$1004,B52,'Linii deviz'!$M$5:$M$1004,"Inițial")*(1+CotaTVA),2))</f>
        <v/>
      </c>
      <c r="O52" s="19" t="str">
        <f>IF(B52="","",ROUND(SUMIFS('Linii deviz'!$L$5:$L$1004,'Linii deviz'!$B$5:$B$1004,B52,'Linii deviz'!$Q$5:$Q$1004,1)*(1+CotaTVA),2))</f>
        <v/>
      </c>
      <c r="P52" s="20" t="str">
        <f t="shared" si="0"/>
        <v/>
      </c>
      <c r="Q52" s="19" t="str">
        <f>IF(B52="","",ROUND(SUMIFS('Linii deviz'!$L$5:$L$1004,'Linii deviz'!$B$5:$B$1004,B52,'Linii deviz'!$M$5:$M$1004,"Suplimentar",'Linii deviz'!$N$5:$N$1004,"Nu")*(1+CotaTVA),2))</f>
        <v/>
      </c>
      <c r="R52" s="21"/>
      <c r="S52" s="19" t="str">
        <f t="shared" si="1"/>
        <v/>
      </c>
      <c r="T52" s="22" t="str">
        <f t="shared" si="2"/>
        <v/>
      </c>
      <c r="U52" s="23" t="str">
        <f ca="1">IF(AND(B52="",D52=""),"",TRIM(IF(COUNTIF($B$5:$B$304,B52)&gt;1,"Număr dublat. ","")&amp;IF(OR(C52="",D52="",F52="",G52=""),"Date incomplete. ","")&amp;IF(COUNTIFS('Linii deviz'!$B$5:$B$1004,B52,'Linii deviz'!$M$5:$M$1004,"Suplimentar",'Linii deviz'!$N$5:$N$1004,"")&gt;0,"Suplimentare fără răspuns de la client. ","")&amp;IF(AND(N(P52)&gt;Prag,COUNTIFS('Linii deviz'!$B$5:$B$1004,B52,'Linii deviz'!$M$5:$M$1004,"Suplimentar",'Linii deviz'!$N$5:$N$1004,"Da")=0),"Final peste estimat fără suplimentări aprobate. ","")&amp;IF(AND(K52&lt;&gt;"",K52&lt;TODAY(),L52&lt;&gt;"Finalizat",L52&lt;&gt;"Predat",L52&lt;&gt;"Refuzat"),"Termen depășit. ","")&amp;IF(AND(L52="Predat",M52=""),"Lipsește data predării. ","")))</f>
        <v/>
      </c>
    </row>
    <row r="53" spans="2:21" x14ac:dyDescent="0.2">
      <c r="B53" s="14" t="str">
        <f>IF(D53="","",MAX($B$5:B52)+1)</f>
        <v/>
      </c>
      <c r="C53" s="15"/>
      <c r="D53" s="16"/>
      <c r="E53" s="16"/>
      <c r="F53" s="14"/>
      <c r="G53" s="17"/>
      <c r="H53" s="17"/>
      <c r="I53" s="18"/>
      <c r="J53" s="17"/>
      <c r="K53" s="15"/>
      <c r="L53" s="14"/>
      <c r="M53" s="15"/>
      <c r="N53" s="19" t="str">
        <f>IF(B53="","",ROUND(SUMIFS('Linii deviz'!$L$5:$L$1004,'Linii deviz'!$B$5:$B$1004,B53,'Linii deviz'!$M$5:$M$1004,"Inițial")*(1+CotaTVA),2))</f>
        <v/>
      </c>
      <c r="O53" s="19" t="str">
        <f>IF(B53="","",ROUND(SUMIFS('Linii deviz'!$L$5:$L$1004,'Linii deviz'!$B$5:$B$1004,B53,'Linii deviz'!$Q$5:$Q$1004,1)*(1+CotaTVA),2))</f>
        <v/>
      </c>
      <c r="P53" s="20" t="str">
        <f t="shared" si="0"/>
        <v/>
      </c>
      <c r="Q53" s="19" t="str">
        <f>IF(B53="","",ROUND(SUMIFS('Linii deviz'!$L$5:$L$1004,'Linii deviz'!$B$5:$B$1004,B53,'Linii deviz'!$M$5:$M$1004,"Suplimentar",'Linii deviz'!$N$5:$N$1004,"Nu")*(1+CotaTVA),2))</f>
        <v/>
      </c>
      <c r="R53" s="21"/>
      <c r="S53" s="19" t="str">
        <f t="shared" si="1"/>
        <v/>
      </c>
      <c r="T53" s="22" t="str">
        <f t="shared" si="2"/>
        <v/>
      </c>
      <c r="U53" s="23" t="str">
        <f ca="1">IF(AND(B53="",D53=""),"",TRIM(IF(COUNTIF($B$5:$B$304,B53)&gt;1,"Număr dublat. ","")&amp;IF(OR(C53="",D53="",F53="",G53=""),"Date incomplete. ","")&amp;IF(COUNTIFS('Linii deviz'!$B$5:$B$1004,B53,'Linii deviz'!$M$5:$M$1004,"Suplimentar",'Linii deviz'!$N$5:$N$1004,"")&gt;0,"Suplimentare fără răspuns de la client. ","")&amp;IF(AND(N(P53)&gt;Prag,COUNTIFS('Linii deviz'!$B$5:$B$1004,B53,'Linii deviz'!$M$5:$M$1004,"Suplimentar",'Linii deviz'!$N$5:$N$1004,"Da")=0),"Final peste estimat fără suplimentări aprobate. ","")&amp;IF(AND(K53&lt;&gt;"",K53&lt;TODAY(),L53&lt;&gt;"Finalizat",L53&lt;&gt;"Predat",L53&lt;&gt;"Refuzat"),"Termen depășit. ","")&amp;IF(AND(L53="Predat",M53=""),"Lipsește data predării. ","")))</f>
        <v/>
      </c>
    </row>
    <row r="54" spans="2:21" x14ac:dyDescent="0.2">
      <c r="B54" s="14" t="str">
        <f>IF(D54="","",MAX($B$5:B53)+1)</f>
        <v/>
      </c>
      <c r="C54" s="15"/>
      <c r="D54" s="16"/>
      <c r="E54" s="16"/>
      <c r="F54" s="14"/>
      <c r="G54" s="17"/>
      <c r="H54" s="17"/>
      <c r="I54" s="18"/>
      <c r="J54" s="17"/>
      <c r="K54" s="15"/>
      <c r="L54" s="14"/>
      <c r="M54" s="15"/>
      <c r="N54" s="19" t="str">
        <f>IF(B54="","",ROUND(SUMIFS('Linii deviz'!$L$5:$L$1004,'Linii deviz'!$B$5:$B$1004,B54,'Linii deviz'!$M$5:$M$1004,"Inițial")*(1+CotaTVA),2))</f>
        <v/>
      </c>
      <c r="O54" s="19" t="str">
        <f>IF(B54="","",ROUND(SUMIFS('Linii deviz'!$L$5:$L$1004,'Linii deviz'!$B$5:$B$1004,B54,'Linii deviz'!$Q$5:$Q$1004,1)*(1+CotaTVA),2))</f>
        <v/>
      </c>
      <c r="P54" s="20" t="str">
        <f t="shared" si="0"/>
        <v/>
      </c>
      <c r="Q54" s="19" t="str">
        <f>IF(B54="","",ROUND(SUMIFS('Linii deviz'!$L$5:$L$1004,'Linii deviz'!$B$5:$B$1004,B54,'Linii deviz'!$M$5:$M$1004,"Suplimentar",'Linii deviz'!$N$5:$N$1004,"Nu")*(1+CotaTVA),2))</f>
        <v/>
      </c>
      <c r="R54" s="21"/>
      <c r="S54" s="19" t="str">
        <f t="shared" si="1"/>
        <v/>
      </c>
      <c r="T54" s="22" t="str">
        <f t="shared" si="2"/>
        <v/>
      </c>
      <c r="U54" s="23" t="str">
        <f ca="1">IF(AND(B54="",D54=""),"",TRIM(IF(COUNTIF($B$5:$B$304,B54)&gt;1,"Număr dublat. ","")&amp;IF(OR(C54="",D54="",F54="",G54=""),"Date incomplete. ","")&amp;IF(COUNTIFS('Linii deviz'!$B$5:$B$1004,B54,'Linii deviz'!$M$5:$M$1004,"Suplimentar",'Linii deviz'!$N$5:$N$1004,"")&gt;0,"Suplimentare fără răspuns de la client. ","")&amp;IF(AND(N(P54)&gt;Prag,COUNTIFS('Linii deviz'!$B$5:$B$1004,B54,'Linii deviz'!$M$5:$M$1004,"Suplimentar",'Linii deviz'!$N$5:$N$1004,"Da")=0),"Final peste estimat fără suplimentări aprobate. ","")&amp;IF(AND(K54&lt;&gt;"",K54&lt;TODAY(),L54&lt;&gt;"Finalizat",L54&lt;&gt;"Predat",L54&lt;&gt;"Refuzat"),"Termen depășit. ","")&amp;IF(AND(L54="Predat",M54=""),"Lipsește data predării. ","")))</f>
        <v/>
      </c>
    </row>
    <row r="55" spans="2:21" x14ac:dyDescent="0.2">
      <c r="B55" s="14" t="str">
        <f>IF(D55="","",MAX($B$5:B54)+1)</f>
        <v/>
      </c>
      <c r="C55" s="15"/>
      <c r="D55" s="16"/>
      <c r="E55" s="16"/>
      <c r="F55" s="14"/>
      <c r="G55" s="17"/>
      <c r="H55" s="17"/>
      <c r="I55" s="18"/>
      <c r="J55" s="17"/>
      <c r="K55" s="15"/>
      <c r="L55" s="14"/>
      <c r="M55" s="15"/>
      <c r="N55" s="19" t="str">
        <f>IF(B55="","",ROUND(SUMIFS('Linii deviz'!$L$5:$L$1004,'Linii deviz'!$B$5:$B$1004,B55,'Linii deviz'!$M$5:$M$1004,"Inițial")*(1+CotaTVA),2))</f>
        <v/>
      </c>
      <c r="O55" s="19" t="str">
        <f>IF(B55="","",ROUND(SUMIFS('Linii deviz'!$L$5:$L$1004,'Linii deviz'!$B$5:$B$1004,B55,'Linii deviz'!$Q$5:$Q$1004,1)*(1+CotaTVA),2))</f>
        <v/>
      </c>
      <c r="P55" s="20" t="str">
        <f t="shared" si="0"/>
        <v/>
      </c>
      <c r="Q55" s="19" t="str">
        <f>IF(B55="","",ROUND(SUMIFS('Linii deviz'!$L$5:$L$1004,'Linii deviz'!$B$5:$B$1004,B55,'Linii deviz'!$M$5:$M$1004,"Suplimentar",'Linii deviz'!$N$5:$N$1004,"Nu")*(1+CotaTVA),2))</f>
        <v/>
      </c>
      <c r="R55" s="21"/>
      <c r="S55" s="19" t="str">
        <f t="shared" si="1"/>
        <v/>
      </c>
      <c r="T55" s="22" t="str">
        <f t="shared" si="2"/>
        <v/>
      </c>
      <c r="U55" s="23" t="str">
        <f ca="1">IF(AND(B55="",D55=""),"",TRIM(IF(COUNTIF($B$5:$B$304,B55)&gt;1,"Număr dublat. ","")&amp;IF(OR(C55="",D55="",F55="",G55=""),"Date incomplete. ","")&amp;IF(COUNTIFS('Linii deviz'!$B$5:$B$1004,B55,'Linii deviz'!$M$5:$M$1004,"Suplimentar",'Linii deviz'!$N$5:$N$1004,"")&gt;0,"Suplimentare fără răspuns de la client. ","")&amp;IF(AND(N(P55)&gt;Prag,COUNTIFS('Linii deviz'!$B$5:$B$1004,B55,'Linii deviz'!$M$5:$M$1004,"Suplimentar",'Linii deviz'!$N$5:$N$1004,"Da")=0),"Final peste estimat fără suplimentări aprobate. ","")&amp;IF(AND(K55&lt;&gt;"",K55&lt;TODAY(),L55&lt;&gt;"Finalizat",L55&lt;&gt;"Predat",L55&lt;&gt;"Refuzat"),"Termen depășit. ","")&amp;IF(AND(L55="Predat",M55=""),"Lipsește data predării. ","")))</f>
        <v/>
      </c>
    </row>
    <row r="56" spans="2:21" x14ac:dyDescent="0.2">
      <c r="B56" s="14" t="str">
        <f>IF(D56="","",MAX($B$5:B55)+1)</f>
        <v/>
      </c>
      <c r="C56" s="15"/>
      <c r="D56" s="16"/>
      <c r="E56" s="16"/>
      <c r="F56" s="14"/>
      <c r="G56" s="17"/>
      <c r="H56" s="17"/>
      <c r="I56" s="18"/>
      <c r="J56" s="17"/>
      <c r="K56" s="15"/>
      <c r="L56" s="14"/>
      <c r="M56" s="15"/>
      <c r="N56" s="19" t="str">
        <f>IF(B56="","",ROUND(SUMIFS('Linii deviz'!$L$5:$L$1004,'Linii deviz'!$B$5:$B$1004,B56,'Linii deviz'!$M$5:$M$1004,"Inițial")*(1+CotaTVA),2))</f>
        <v/>
      </c>
      <c r="O56" s="19" t="str">
        <f>IF(B56="","",ROUND(SUMIFS('Linii deviz'!$L$5:$L$1004,'Linii deviz'!$B$5:$B$1004,B56,'Linii deviz'!$Q$5:$Q$1004,1)*(1+CotaTVA),2))</f>
        <v/>
      </c>
      <c r="P56" s="20" t="str">
        <f t="shared" si="0"/>
        <v/>
      </c>
      <c r="Q56" s="19" t="str">
        <f>IF(B56="","",ROUND(SUMIFS('Linii deviz'!$L$5:$L$1004,'Linii deviz'!$B$5:$B$1004,B56,'Linii deviz'!$M$5:$M$1004,"Suplimentar",'Linii deviz'!$N$5:$N$1004,"Nu")*(1+CotaTVA),2))</f>
        <v/>
      </c>
      <c r="R56" s="21"/>
      <c r="S56" s="19" t="str">
        <f t="shared" si="1"/>
        <v/>
      </c>
      <c r="T56" s="22" t="str">
        <f t="shared" si="2"/>
        <v/>
      </c>
      <c r="U56" s="23" t="str">
        <f ca="1">IF(AND(B56="",D56=""),"",TRIM(IF(COUNTIF($B$5:$B$304,B56)&gt;1,"Număr dublat. ","")&amp;IF(OR(C56="",D56="",F56="",G56=""),"Date incomplete. ","")&amp;IF(COUNTIFS('Linii deviz'!$B$5:$B$1004,B56,'Linii deviz'!$M$5:$M$1004,"Suplimentar",'Linii deviz'!$N$5:$N$1004,"")&gt;0,"Suplimentare fără răspuns de la client. ","")&amp;IF(AND(N(P56)&gt;Prag,COUNTIFS('Linii deviz'!$B$5:$B$1004,B56,'Linii deviz'!$M$5:$M$1004,"Suplimentar",'Linii deviz'!$N$5:$N$1004,"Da")=0),"Final peste estimat fără suplimentări aprobate. ","")&amp;IF(AND(K56&lt;&gt;"",K56&lt;TODAY(),L56&lt;&gt;"Finalizat",L56&lt;&gt;"Predat",L56&lt;&gt;"Refuzat"),"Termen depășit. ","")&amp;IF(AND(L56="Predat",M56=""),"Lipsește data predării. ","")))</f>
        <v/>
      </c>
    </row>
    <row r="57" spans="2:21" x14ac:dyDescent="0.2">
      <c r="B57" s="14" t="str">
        <f>IF(D57="","",MAX($B$5:B56)+1)</f>
        <v/>
      </c>
      <c r="C57" s="15"/>
      <c r="D57" s="16"/>
      <c r="E57" s="16"/>
      <c r="F57" s="14"/>
      <c r="G57" s="17"/>
      <c r="H57" s="17"/>
      <c r="I57" s="18"/>
      <c r="J57" s="17"/>
      <c r="K57" s="15"/>
      <c r="L57" s="14"/>
      <c r="M57" s="15"/>
      <c r="N57" s="19" t="str">
        <f>IF(B57="","",ROUND(SUMIFS('Linii deviz'!$L$5:$L$1004,'Linii deviz'!$B$5:$B$1004,B57,'Linii deviz'!$M$5:$M$1004,"Inițial")*(1+CotaTVA),2))</f>
        <v/>
      </c>
      <c r="O57" s="19" t="str">
        <f>IF(B57="","",ROUND(SUMIFS('Linii deviz'!$L$5:$L$1004,'Linii deviz'!$B$5:$B$1004,B57,'Linii deviz'!$Q$5:$Q$1004,1)*(1+CotaTVA),2))</f>
        <v/>
      </c>
      <c r="P57" s="20" t="str">
        <f t="shared" si="0"/>
        <v/>
      </c>
      <c r="Q57" s="19" t="str">
        <f>IF(B57="","",ROUND(SUMIFS('Linii deviz'!$L$5:$L$1004,'Linii deviz'!$B$5:$B$1004,B57,'Linii deviz'!$M$5:$M$1004,"Suplimentar",'Linii deviz'!$N$5:$N$1004,"Nu")*(1+CotaTVA),2))</f>
        <v/>
      </c>
      <c r="R57" s="21"/>
      <c r="S57" s="19" t="str">
        <f t="shared" si="1"/>
        <v/>
      </c>
      <c r="T57" s="22" t="str">
        <f t="shared" si="2"/>
        <v/>
      </c>
      <c r="U57" s="23" t="str">
        <f ca="1">IF(AND(B57="",D57=""),"",TRIM(IF(COUNTIF($B$5:$B$304,B57)&gt;1,"Număr dublat. ","")&amp;IF(OR(C57="",D57="",F57="",G57=""),"Date incomplete. ","")&amp;IF(COUNTIFS('Linii deviz'!$B$5:$B$1004,B57,'Linii deviz'!$M$5:$M$1004,"Suplimentar",'Linii deviz'!$N$5:$N$1004,"")&gt;0,"Suplimentare fără răspuns de la client. ","")&amp;IF(AND(N(P57)&gt;Prag,COUNTIFS('Linii deviz'!$B$5:$B$1004,B57,'Linii deviz'!$M$5:$M$1004,"Suplimentar",'Linii deviz'!$N$5:$N$1004,"Da")=0),"Final peste estimat fără suplimentări aprobate. ","")&amp;IF(AND(K57&lt;&gt;"",K57&lt;TODAY(),L57&lt;&gt;"Finalizat",L57&lt;&gt;"Predat",L57&lt;&gt;"Refuzat"),"Termen depășit. ","")&amp;IF(AND(L57="Predat",M57=""),"Lipsește data predării. ","")))</f>
        <v/>
      </c>
    </row>
    <row r="58" spans="2:21" x14ac:dyDescent="0.2">
      <c r="B58" s="14" t="str">
        <f>IF(D58="","",MAX($B$5:B57)+1)</f>
        <v/>
      </c>
      <c r="C58" s="15"/>
      <c r="D58" s="16"/>
      <c r="E58" s="16"/>
      <c r="F58" s="14"/>
      <c r="G58" s="17"/>
      <c r="H58" s="17"/>
      <c r="I58" s="18"/>
      <c r="J58" s="17"/>
      <c r="K58" s="15"/>
      <c r="L58" s="14"/>
      <c r="M58" s="15"/>
      <c r="N58" s="19" t="str">
        <f>IF(B58="","",ROUND(SUMIFS('Linii deviz'!$L$5:$L$1004,'Linii deviz'!$B$5:$B$1004,B58,'Linii deviz'!$M$5:$M$1004,"Inițial")*(1+CotaTVA),2))</f>
        <v/>
      </c>
      <c r="O58" s="19" t="str">
        <f>IF(B58="","",ROUND(SUMIFS('Linii deviz'!$L$5:$L$1004,'Linii deviz'!$B$5:$B$1004,B58,'Linii deviz'!$Q$5:$Q$1004,1)*(1+CotaTVA),2))</f>
        <v/>
      </c>
      <c r="P58" s="20" t="str">
        <f t="shared" si="0"/>
        <v/>
      </c>
      <c r="Q58" s="19" t="str">
        <f>IF(B58="","",ROUND(SUMIFS('Linii deviz'!$L$5:$L$1004,'Linii deviz'!$B$5:$B$1004,B58,'Linii deviz'!$M$5:$M$1004,"Suplimentar",'Linii deviz'!$N$5:$N$1004,"Nu")*(1+CotaTVA),2))</f>
        <v/>
      </c>
      <c r="R58" s="21"/>
      <c r="S58" s="19" t="str">
        <f t="shared" si="1"/>
        <v/>
      </c>
      <c r="T58" s="22" t="str">
        <f t="shared" si="2"/>
        <v/>
      </c>
      <c r="U58" s="23" t="str">
        <f ca="1">IF(AND(B58="",D58=""),"",TRIM(IF(COUNTIF($B$5:$B$304,B58)&gt;1,"Număr dublat. ","")&amp;IF(OR(C58="",D58="",F58="",G58=""),"Date incomplete. ","")&amp;IF(COUNTIFS('Linii deviz'!$B$5:$B$1004,B58,'Linii deviz'!$M$5:$M$1004,"Suplimentar",'Linii deviz'!$N$5:$N$1004,"")&gt;0,"Suplimentare fără răspuns de la client. ","")&amp;IF(AND(N(P58)&gt;Prag,COUNTIFS('Linii deviz'!$B$5:$B$1004,B58,'Linii deviz'!$M$5:$M$1004,"Suplimentar",'Linii deviz'!$N$5:$N$1004,"Da")=0),"Final peste estimat fără suplimentări aprobate. ","")&amp;IF(AND(K58&lt;&gt;"",K58&lt;TODAY(),L58&lt;&gt;"Finalizat",L58&lt;&gt;"Predat",L58&lt;&gt;"Refuzat"),"Termen depășit. ","")&amp;IF(AND(L58="Predat",M58=""),"Lipsește data predării. ","")))</f>
        <v/>
      </c>
    </row>
    <row r="59" spans="2:21" x14ac:dyDescent="0.2">
      <c r="B59" s="14" t="str">
        <f>IF(D59="","",MAX($B$5:B58)+1)</f>
        <v/>
      </c>
      <c r="C59" s="15"/>
      <c r="D59" s="16"/>
      <c r="E59" s="16"/>
      <c r="F59" s="14"/>
      <c r="G59" s="17"/>
      <c r="H59" s="17"/>
      <c r="I59" s="18"/>
      <c r="J59" s="17"/>
      <c r="K59" s="15"/>
      <c r="L59" s="14"/>
      <c r="M59" s="15"/>
      <c r="N59" s="19" t="str">
        <f>IF(B59="","",ROUND(SUMIFS('Linii deviz'!$L$5:$L$1004,'Linii deviz'!$B$5:$B$1004,B59,'Linii deviz'!$M$5:$M$1004,"Inițial")*(1+CotaTVA),2))</f>
        <v/>
      </c>
      <c r="O59" s="19" t="str">
        <f>IF(B59="","",ROUND(SUMIFS('Linii deviz'!$L$5:$L$1004,'Linii deviz'!$B$5:$B$1004,B59,'Linii deviz'!$Q$5:$Q$1004,1)*(1+CotaTVA),2))</f>
        <v/>
      </c>
      <c r="P59" s="20" t="str">
        <f t="shared" si="0"/>
        <v/>
      </c>
      <c r="Q59" s="19" t="str">
        <f>IF(B59="","",ROUND(SUMIFS('Linii deviz'!$L$5:$L$1004,'Linii deviz'!$B$5:$B$1004,B59,'Linii deviz'!$M$5:$M$1004,"Suplimentar",'Linii deviz'!$N$5:$N$1004,"Nu")*(1+CotaTVA),2))</f>
        <v/>
      </c>
      <c r="R59" s="21"/>
      <c r="S59" s="19" t="str">
        <f t="shared" si="1"/>
        <v/>
      </c>
      <c r="T59" s="22" t="str">
        <f t="shared" si="2"/>
        <v/>
      </c>
      <c r="U59" s="23" t="str">
        <f ca="1">IF(AND(B59="",D59=""),"",TRIM(IF(COUNTIF($B$5:$B$304,B59)&gt;1,"Număr dublat. ","")&amp;IF(OR(C59="",D59="",F59="",G59=""),"Date incomplete. ","")&amp;IF(COUNTIFS('Linii deviz'!$B$5:$B$1004,B59,'Linii deviz'!$M$5:$M$1004,"Suplimentar",'Linii deviz'!$N$5:$N$1004,"")&gt;0,"Suplimentare fără răspuns de la client. ","")&amp;IF(AND(N(P59)&gt;Prag,COUNTIFS('Linii deviz'!$B$5:$B$1004,B59,'Linii deviz'!$M$5:$M$1004,"Suplimentar",'Linii deviz'!$N$5:$N$1004,"Da")=0),"Final peste estimat fără suplimentări aprobate. ","")&amp;IF(AND(K59&lt;&gt;"",K59&lt;TODAY(),L59&lt;&gt;"Finalizat",L59&lt;&gt;"Predat",L59&lt;&gt;"Refuzat"),"Termen depășit. ","")&amp;IF(AND(L59="Predat",M59=""),"Lipsește data predării. ","")))</f>
        <v/>
      </c>
    </row>
    <row r="60" spans="2:21" x14ac:dyDescent="0.2">
      <c r="B60" s="14" t="str">
        <f>IF(D60="","",MAX($B$5:B59)+1)</f>
        <v/>
      </c>
      <c r="C60" s="15"/>
      <c r="D60" s="16"/>
      <c r="E60" s="16"/>
      <c r="F60" s="14"/>
      <c r="G60" s="17"/>
      <c r="H60" s="17"/>
      <c r="I60" s="18"/>
      <c r="J60" s="17"/>
      <c r="K60" s="15"/>
      <c r="L60" s="14"/>
      <c r="M60" s="15"/>
      <c r="N60" s="19" t="str">
        <f>IF(B60="","",ROUND(SUMIFS('Linii deviz'!$L$5:$L$1004,'Linii deviz'!$B$5:$B$1004,B60,'Linii deviz'!$M$5:$M$1004,"Inițial")*(1+CotaTVA),2))</f>
        <v/>
      </c>
      <c r="O60" s="19" t="str">
        <f>IF(B60="","",ROUND(SUMIFS('Linii deviz'!$L$5:$L$1004,'Linii deviz'!$B$5:$B$1004,B60,'Linii deviz'!$Q$5:$Q$1004,1)*(1+CotaTVA),2))</f>
        <v/>
      </c>
      <c r="P60" s="20" t="str">
        <f t="shared" si="0"/>
        <v/>
      </c>
      <c r="Q60" s="19" t="str">
        <f>IF(B60="","",ROUND(SUMIFS('Linii deviz'!$L$5:$L$1004,'Linii deviz'!$B$5:$B$1004,B60,'Linii deviz'!$M$5:$M$1004,"Suplimentar",'Linii deviz'!$N$5:$N$1004,"Nu")*(1+CotaTVA),2))</f>
        <v/>
      </c>
      <c r="R60" s="21"/>
      <c r="S60" s="19" t="str">
        <f t="shared" si="1"/>
        <v/>
      </c>
      <c r="T60" s="22" t="str">
        <f t="shared" si="2"/>
        <v/>
      </c>
      <c r="U60" s="23" t="str">
        <f ca="1">IF(AND(B60="",D60=""),"",TRIM(IF(COUNTIF($B$5:$B$304,B60)&gt;1,"Număr dublat. ","")&amp;IF(OR(C60="",D60="",F60="",G60=""),"Date incomplete. ","")&amp;IF(COUNTIFS('Linii deviz'!$B$5:$B$1004,B60,'Linii deviz'!$M$5:$M$1004,"Suplimentar",'Linii deviz'!$N$5:$N$1004,"")&gt;0,"Suplimentare fără răspuns de la client. ","")&amp;IF(AND(N(P60)&gt;Prag,COUNTIFS('Linii deviz'!$B$5:$B$1004,B60,'Linii deviz'!$M$5:$M$1004,"Suplimentar",'Linii deviz'!$N$5:$N$1004,"Da")=0),"Final peste estimat fără suplimentări aprobate. ","")&amp;IF(AND(K60&lt;&gt;"",K60&lt;TODAY(),L60&lt;&gt;"Finalizat",L60&lt;&gt;"Predat",L60&lt;&gt;"Refuzat"),"Termen depășit. ","")&amp;IF(AND(L60="Predat",M60=""),"Lipsește data predării. ","")))</f>
        <v/>
      </c>
    </row>
    <row r="61" spans="2:21" x14ac:dyDescent="0.2">
      <c r="B61" s="14" t="str">
        <f>IF(D61="","",MAX($B$5:B60)+1)</f>
        <v/>
      </c>
      <c r="C61" s="15"/>
      <c r="D61" s="16"/>
      <c r="E61" s="16"/>
      <c r="F61" s="14"/>
      <c r="G61" s="17"/>
      <c r="H61" s="17"/>
      <c r="I61" s="18"/>
      <c r="J61" s="17"/>
      <c r="K61" s="15"/>
      <c r="L61" s="14"/>
      <c r="M61" s="15"/>
      <c r="N61" s="19" t="str">
        <f>IF(B61="","",ROUND(SUMIFS('Linii deviz'!$L$5:$L$1004,'Linii deviz'!$B$5:$B$1004,B61,'Linii deviz'!$M$5:$M$1004,"Inițial")*(1+CotaTVA),2))</f>
        <v/>
      </c>
      <c r="O61" s="19" t="str">
        <f>IF(B61="","",ROUND(SUMIFS('Linii deviz'!$L$5:$L$1004,'Linii deviz'!$B$5:$B$1004,B61,'Linii deviz'!$Q$5:$Q$1004,1)*(1+CotaTVA),2))</f>
        <v/>
      </c>
      <c r="P61" s="20" t="str">
        <f t="shared" si="0"/>
        <v/>
      </c>
      <c r="Q61" s="19" t="str">
        <f>IF(B61="","",ROUND(SUMIFS('Linii deviz'!$L$5:$L$1004,'Linii deviz'!$B$5:$B$1004,B61,'Linii deviz'!$M$5:$M$1004,"Suplimentar",'Linii deviz'!$N$5:$N$1004,"Nu")*(1+CotaTVA),2))</f>
        <v/>
      </c>
      <c r="R61" s="21"/>
      <c r="S61" s="19" t="str">
        <f t="shared" si="1"/>
        <v/>
      </c>
      <c r="T61" s="22" t="str">
        <f t="shared" si="2"/>
        <v/>
      </c>
      <c r="U61" s="23" t="str">
        <f ca="1">IF(AND(B61="",D61=""),"",TRIM(IF(COUNTIF($B$5:$B$304,B61)&gt;1,"Număr dublat. ","")&amp;IF(OR(C61="",D61="",F61="",G61=""),"Date incomplete. ","")&amp;IF(COUNTIFS('Linii deviz'!$B$5:$B$1004,B61,'Linii deviz'!$M$5:$M$1004,"Suplimentar",'Linii deviz'!$N$5:$N$1004,"")&gt;0,"Suplimentare fără răspuns de la client. ","")&amp;IF(AND(N(P61)&gt;Prag,COUNTIFS('Linii deviz'!$B$5:$B$1004,B61,'Linii deviz'!$M$5:$M$1004,"Suplimentar",'Linii deviz'!$N$5:$N$1004,"Da")=0),"Final peste estimat fără suplimentări aprobate. ","")&amp;IF(AND(K61&lt;&gt;"",K61&lt;TODAY(),L61&lt;&gt;"Finalizat",L61&lt;&gt;"Predat",L61&lt;&gt;"Refuzat"),"Termen depășit. ","")&amp;IF(AND(L61="Predat",M61=""),"Lipsește data predării. ","")))</f>
        <v/>
      </c>
    </row>
    <row r="62" spans="2:21" x14ac:dyDescent="0.2">
      <c r="B62" s="14" t="str">
        <f>IF(D62="","",MAX($B$5:B61)+1)</f>
        <v/>
      </c>
      <c r="C62" s="15"/>
      <c r="D62" s="16"/>
      <c r="E62" s="16"/>
      <c r="F62" s="14"/>
      <c r="G62" s="17"/>
      <c r="H62" s="17"/>
      <c r="I62" s="18"/>
      <c r="J62" s="17"/>
      <c r="K62" s="15"/>
      <c r="L62" s="14"/>
      <c r="M62" s="15"/>
      <c r="N62" s="19" t="str">
        <f>IF(B62="","",ROUND(SUMIFS('Linii deviz'!$L$5:$L$1004,'Linii deviz'!$B$5:$B$1004,B62,'Linii deviz'!$M$5:$M$1004,"Inițial")*(1+CotaTVA),2))</f>
        <v/>
      </c>
      <c r="O62" s="19" t="str">
        <f>IF(B62="","",ROUND(SUMIFS('Linii deviz'!$L$5:$L$1004,'Linii deviz'!$B$5:$B$1004,B62,'Linii deviz'!$Q$5:$Q$1004,1)*(1+CotaTVA),2))</f>
        <v/>
      </c>
      <c r="P62" s="20" t="str">
        <f t="shared" si="0"/>
        <v/>
      </c>
      <c r="Q62" s="19" t="str">
        <f>IF(B62="","",ROUND(SUMIFS('Linii deviz'!$L$5:$L$1004,'Linii deviz'!$B$5:$B$1004,B62,'Linii deviz'!$M$5:$M$1004,"Suplimentar",'Linii deviz'!$N$5:$N$1004,"Nu")*(1+CotaTVA),2))</f>
        <v/>
      </c>
      <c r="R62" s="21"/>
      <c r="S62" s="19" t="str">
        <f t="shared" si="1"/>
        <v/>
      </c>
      <c r="T62" s="22" t="str">
        <f t="shared" si="2"/>
        <v/>
      </c>
      <c r="U62" s="23" t="str">
        <f ca="1">IF(AND(B62="",D62=""),"",TRIM(IF(COUNTIF($B$5:$B$304,B62)&gt;1,"Număr dublat. ","")&amp;IF(OR(C62="",D62="",F62="",G62=""),"Date incomplete. ","")&amp;IF(COUNTIFS('Linii deviz'!$B$5:$B$1004,B62,'Linii deviz'!$M$5:$M$1004,"Suplimentar",'Linii deviz'!$N$5:$N$1004,"")&gt;0,"Suplimentare fără răspuns de la client. ","")&amp;IF(AND(N(P62)&gt;Prag,COUNTIFS('Linii deviz'!$B$5:$B$1004,B62,'Linii deviz'!$M$5:$M$1004,"Suplimentar",'Linii deviz'!$N$5:$N$1004,"Da")=0),"Final peste estimat fără suplimentări aprobate. ","")&amp;IF(AND(K62&lt;&gt;"",K62&lt;TODAY(),L62&lt;&gt;"Finalizat",L62&lt;&gt;"Predat",L62&lt;&gt;"Refuzat"),"Termen depășit. ","")&amp;IF(AND(L62="Predat",M62=""),"Lipsește data predării. ","")))</f>
        <v/>
      </c>
    </row>
    <row r="63" spans="2:21" x14ac:dyDescent="0.2">
      <c r="B63" s="14" t="str">
        <f>IF(D63="","",MAX($B$5:B62)+1)</f>
        <v/>
      </c>
      <c r="C63" s="15"/>
      <c r="D63" s="16"/>
      <c r="E63" s="16"/>
      <c r="F63" s="14"/>
      <c r="G63" s="17"/>
      <c r="H63" s="17"/>
      <c r="I63" s="18"/>
      <c r="J63" s="17"/>
      <c r="K63" s="15"/>
      <c r="L63" s="14"/>
      <c r="M63" s="15"/>
      <c r="N63" s="19" t="str">
        <f>IF(B63="","",ROUND(SUMIFS('Linii deviz'!$L$5:$L$1004,'Linii deviz'!$B$5:$B$1004,B63,'Linii deviz'!$M$5:$M$1004,"Inițial")*(1+CotaTVA),2))</f>
        <v/>
      </c>
      <c r="O63" s="19" t="str">
        <f>IF(B63="","",ROUND(SUMIFS('Linii deviz'!$L$5:$L$1004,'Linii deviz'!$B$5:$B$1004,B63,'Linii deviz'!$Q$5:$Q$1004,1)*(1+CotaTVA),2))</f>
        <v/>
      </c>
      <c r="P63" s="20" t="str">
        <f t="shared" si="0"/>
        <v/>
      </c>
      <c r="Q63" s="19" t="str">
        <f>IF(B63="","",ROUND(SUMIFS('Linii deviz'!$L$5:$L$1004,'Linii deviz'!$B$5:$B$1004,B63,'Linii deviz'!$M$5:$M$1004,"Suplimentar",'Linii deviz'!$N$5:$N$1004,"Nu")*(1+CotaTVA),2))</f>
        <v/>
      </c>
      <c r="R63" s="21"/>
      <c r="S63" s="19" t="str">
        <f t="shared" si="1"/>
        <v/>
      </c>
      <c r="T63" s="22" t="str">
        <f t="shared" si="2"/>
        <v/>
      </c>
      <c r="U63" s="23" t="str">
        <f ca="1">IF(AND(B63="",D63=""),"",TRIM(IF(COUNTIF($B$5:$B$304,B63)&gt;1,"Număr dublat. ","")&amp;IF(OR(C63="",D63="",F63="",G63=""),"Date incomplete. ","")&amp;IF(COUNTIFS('Linii deviz'!$B$5:$B$1004,B63,'Linii deviz'!$M$5:$M$1004,"Suplimentar",'Linii deviz'!$N$5:$N$1004,"")&gt;0,"Suplimentare fără răspuns de la client. ","")&amp;IF(AND(N(P63)&gt;Prag,COUNTIFS('Linii deviz'!$B$5:$B$1004,B63,'Linii deviz'!$M$5:$M$1004,"Suplimentar",'Linii deviz'!$N$5:$N$1004,"Da")=0),"Final peste estimat fără suplimentări aprobate. ","")&amp;IF(AND(K63&lt;&gt;"",K63&lt;TODAY(),L63&lt;&gt;"Finalizat",L63&lt;&gt;"Predat",L63&lt;&gt;"Refuzat"),"Termen depășit. ","")&amp;IF(AND(L63="Predat",M63=""),"Lipsește data predării. ","")))</f>
        <v/>
      </c>
    </row>
    <row r="64" spans="2:21" x14ac:dyDescent="0.2">
      <c r="B64" s="14" t="str">
        <f>IF(D64="","",MAX($B$5:B63)+1)</f>
        <v/>
      </c>
      <c r="C64" s="15"/>
      <c r="D64" s="16"/>
      <c r="E64" s="16"/>
      <c r="F64" s="14"/>
      <c r="G64" s="17"/>
      <c r="H64" s="17"/>
      <c r="I64" s="18"/>
      <c r="J64" s="17"/>
      <c r="K64" s="15"/>
      <c r="L64" s="14"/>
      <c r="M64" s="15"/>
      <c r="N64" s="19" t="str">
        <f>IF(B64="","",ROUND(SUMIFS('Linii deviz'!$L$5:$L$1004,'Linii deviz'!$B$5:$B$1004,B64,'Linii deviz'!$M$5:$M$1004,"Inițial")*(1+CotaTVA),2))</f>
        <v/>
      </c>
      <c r="O64" s="19" t="str">
        <f>IF(B64="","",ROUND(SUMIFS('Linii deviz'!$L$5:$L$1004,'Linii deviz'!$B$5:$B$1004,B64,'Linii deviz'!$Q$5:$Q$1004,1)*(1+CotaTVA),2))</f>
        <v/>
      </c>
      <c r="P64" s="20" t="str">
        <f t="shared" si="0"/>
        <v/>
      </c>
      <c r="Q64" s="19" t="str">
        <f>IF(B64="","",ROUND(SUMIFS('Linii deviz'!$L$5:$L$1004,'Linii deviz'!$B$5:$B$1004,B64,'Linii deviz'!$M$5:$M$1004,"Suplimentar",'Linii deviz'!$N$5:$N$1004,"Nu")*(1+CotaTVA),2))</f>
        <v/>
      </c>
      <c r="R64" s="21"/>
      <c r="S64" s="19" t="str">
        <f t="shared" si="1"/>
        <v/>
      </c>
      <c r="T64" s="22" t="str">
        <f t="shared" si="2"/>
        <v/>
      </c>
      <c r="U64" s="23" t="str">
        <f ca="1">IF(AND(B64="",D64=""),"",TRIM(IF(COUNTIF($B$5:$B$304,B64)&gt;1,"Număr dublat. ","")&amp;IF(OR(C64="",D64="",F64="",G64=""),"Date incomplete. ","")&amp;IF(COUNTIFS('Linii deviz'!$B$5:$B$1004,B64,'Linii deviz'!$M$5:$M$1004,"Suplimentar",'Linii deviz'!$N$5:$N$1004,"")&gt;0,"Suplimentare fără răspuns de la client. ","")&amp;IF(AND(N(P64)&gt;Prag,COUNTIFS('Linii deviz'!$B$5:$B$1004,B64,'Linii deviz'!$M$5:$M$1004,"Suplimentar",'Linii deviz'!$N$5:$N$1004,"Da")=0),"Final peste estimat fără suplimentări aprobate. ","")&amp;IF(AND(K64&lt;&gt;"",K64&lt;TODAY(),L64&lt;&gt;"Finalizat",L64&lt;&gt;"Predat",L64&lt;&gt;"Refuzat"),"Termen depășit. ","")&amp;IF(AND(L64="Predat",M64=""),"Lipsește data predării. ","")))</f>
        <v/>
      </c>
    </row>
    <row r="65" spans="2:21" x14ac:dyDescent="0.2">
      <c r="B65" s="14" t="str">
        <f>IF(D65="","",MAX($B$5:B64)+1)</f>
        <v/>
      </c>
      <c r="C65" s="15"/>
      <c r="D65" s="16"/>
      <c r="E65" s="16"/>
      <c r="F65" s="14"/>
      <c r="G65" s="17"/>
      <c r="H65" s="17"/>
      <c r="I65" s="18"/>
      <c r="J65" s="17"/>
      <c r="K65" s="15"/>
      <c r="L65" s="14"/>
      <c r="M65" s="15"/>
      <c r="N65" s="19" t="str">
        <f>IF(B65="","",ROUND(SUMIFS('Linii deviz'!$L$5:$L$1004,'Linii deviz'!$B$5:$B$1004,B65,'Linii deviz'!$M$5:$M$1004,"Inițial")*(1+CotaTVA),2))</f>
        <v/>
      </c>
      <c r="O65" s="19" t="str">
        <f>IF(B65="","",ROUND(SUMIFS('Linii deviz'!$L$5:$L$1004,'Linii deviz'!$B$5:$B$1004,B65,'Linii deviz'!$Q$5:$Q$1004,1)*(1+CotaTVA),2))</f>
        <v/>
      </c>
      <c r="P65" s="20" t="str">
        <f t="shared" si="0"/>
        <v/>
      </c>
      <c r="Q65" s="19" t="str">
        <f>IF(B65="","",ROUND(SUMIFS('Linii deviz'!$L$5:$L$1004,'Linii deviz'!$B$5:$B$1004,B65,'Linii deviz'!$M$5:$M$1004,"Suplimentar",'Linii deviz'!$N$5:$N$1004,"Nu")*(1+CotaTVA),2))</f>
        <v/>
      </c>
      <c r="R65" s="21"/>
      <c r="S65" s="19" t="str">
        <f t="shared" si="1"/>
        <v/>
      </c>
      <c r="T65" s="22" t="str">
        <f t="shared" si="2"/>
        <v/>
      </c>
      <c r="U65" s="23" t="str">
        <f ca="1">IF(AND(B65="",D65=""),"",TRIM(IF(COUNTIF($B$5:$B$304,B65)&gt;1,"Număr dublat. ","")&amp;IF(OR(C65="",D65="",F65="",G65=""),"Date incomplete. ","")&amp;IF(COUNTIFS('Linii deviz'!$B$5:$B$1004,B65,'Linii deviz'!$M$5:$M$1004,"Suplimentar",'Linii deviz'!$N$5:$N$1004,"")&gt;0,"Suplimentare fără răspuns de la client. ","")&amp;IF(AND(N(P65)&gt;Prag,COUNTIFS('Linii deviz'!$B$5:$B$1004,B65,'Linii deviz'!$M$5:$M$1004,"Suplimentar",'Linii deviz'!$N$5:$N$1004,"Da")=0),"Final peste estimat fără suplimentări aprobate. ","")&amp;IF(AND(K65&lt;&gt;"",K65&lt;TODAY(),L65&lt;&gt;"Finalizat",L65&lt;&gt;"Predat",L65&lt;&gt;"Refuzat"),"Termen depășit. ","")&amp;IF(AND(L65="Predat",M65=""),"Lipsește data predării. ","")))</f>
        <v/>
      </c>
    </row>
    <row r="66" spans="2:21" x14ac:dyDescent="0.2">
      <c r="B66" s="14" t="str">
        <f>IF(D66="","",MAX($B$5:B65)+1)</f>
        <v/>
      </c>
      <c r="C66" s="15"/>
      <c r="D66" s="16"/>
      <c r="E66" s="16"/>
      <c r="F66" s="14"/>
      <c r="G66" s="17"/>
      <c r="H66" s="17"/>
      <c r="I66" s="18"/>
      <c r="J66" s="17"/>
      <c r="K66" s="15"/>
      <c r="L66" s="14"/>
      <c r="M66" s="15"/>
      <c r="N66" s="19" t="str">
        <f>IF(B66="","",ROUND(SUMIFS('Linii deviz'!$L$5:$L$1004,'Linii deviz'!$B$5:$B$1004,B66,'Linii deviz'!$M$5:$M$1004,"Inițial")*(1+CotaTVA),2))</f>
        <v/>
      </c>
      <c r="O66" s="19" t="str">
        <f>IF(B66="","",ROUND(SUMIFS('Linii deviz'!$L$5:$L$1004,'Linii deviz'!$B$5:$B$1004,B66,'Linii deviz'!$Q$5:$Q$1004,1)*(1+CotaTVA),2))</f>
        <v/>
      </c>
      <c r="P66" s="20" t="str">
        <f t="shared" si="0"/>
        <v/>
      </c>
      <c r="Q66" s="19" t="str">
        <f>IF(B66="","",ROUND(SUMIFS('Linii deviz'!$L$5:$L$1004,'Linii deviz'!$B$5:$B$1004,B66,'Linii deviz'!$M$5:$M$1004,"Suplimentar",'Linii deviz'!$N$5:$N$1004,"Nu")*(1+CotaTVA),2))</f>
        <v/>
      </c>
      <c r="R66" s="21"/>
      <c r="S66" s="19" t="str">
        <f t="shared" si="1"/>
        <v/>
      </c>
      <c r="T66" s="22" t="str">
        <f t="shared" si="2"/>
        <v/>
      </c>
      <c r="U66" s="23" t="str">
        <f ca="1">IF(AND(B66="",D66=""),"",TRIM(IF(COUNTIF($B$5:$B$304,B66)&gt;1,"Număr dublat. ","")&amp;IF(OR(C66="",D66="",F66="",G66=""),"Date incomplete. ","")&amp;IF(COUNTIFS('Linii deviz'!$B$5:$B$1004,B66,'Linii deviz'!$M$5:$M$1004,"Suplimentar",'Linii deviz'!$N$5:$N$1004,"")&gt;0,"Suplimentare fără răspuns de la client. ","")&amp;IF(AND(N(P66)&gt;Prag,COUNTIFS('Linii deviz'!$B$5:$B$1004,B66,'Linii deviz'!$M$5:$M$1004,"Suplimentar",'Linii deviz'!$N$5:$N$1004,"Da")=0),"Final peste estimat fără suplimentări aprobate. ","")&amp;IF(AND(K66&lt;&gt;"",K66&lt;TODAY(),L66&lt;&gt;"Finalizat",L66&lt;&gt;"Predat",L66&lt;&gt;"Refuzat"),"Termen depășit. ","")&amp;IF(AND(L66="Predat",M66=""),"Lipsește data predării. ","")))</f>
        <v/>
      </c>
    </row>
    <row r="67" spans="2:21" x14ac:dyDescent="0.2">
      <c r="B67" s="14" t="str">
        <f>IF(D67="","",MAX($B$5:B66)+1)</f>
        <v/>
      </c>
      <c r="C67" s="15"/>
      <c r="D67" s="16"/>
      <c r="E67" s="16"/>
      <c r="F67" s="14"/>
      <c r="G67" s="17"/>
      <c r="H67" s="17"/>
      <c r="I67" s="18"/>
      <c r="J67" s="17"/>
      <c r="K67" s="15"/>
      <c r="L67" s="14"/>
      <c r="M67" s="15"/>
      <c r="N67" s="19" t="str">
        <f>IF(B67="","",ROUND(SUMIFS('Linii deviz'!$L$5:$L$1004,'Linii deviz'!$B$5:$B$1004,B67,'Linii deviz'!$M$5:$M$1004,"Inițial")*(1+CotaTVA),2))</f>
        <v/>
      </c>
      <c r="O67" s="19" t="str">
        <f>IF(B67="","",ROUND(SUMIFS('Linii deviz'!$L$5:$L$1004,'Linii deviz'!$B$5:$B$1004,B67,'Linii deviz'!$Q$5:$Q$1004,1)*(1+CotaTVA),2))</f>
        <v/>
      </c>
      <c r="P67" s="20" t="str">
        <f t="shared" si="0"/>
        <v/>
      </c>
      <c r="Q67" s="19" t="str">
        <f>IF(B67="","",ROUND(SUMIFS('Linii deviz'!$L$5:$L$1004,'Linii deviz'!$B$5:$B$1004,B67,'Linii deviz'!$M$5:$M$1004,"Suplimentar",'Linii deviz'!$N$5:$N$1004,"Nu")*(1+CotaTVA),2))</f>
        <v/>
      </c>
      <c r="R67" s="21"/>
      <c r="S67" s="19" t="str">
        <f t="shared" si="1"/>
        <v/>
      </c>
      <c r="T67" s="22" t="str">
        <f t="shared" si="2"/>
        <v/>
      </c>
      <c r="U67" s="23" t="str">
        <f ca="1">IF(AND(B67="",D67=""),"",TRIM(IF(COUNTIF($B$5:$B$304,B67)&gt;1,"Număr dublat. ","")&amp;IF(OR(C67="",D67="",F67="",G67=""),"Date incomplete. ","")&amp;IF(COUNTIFS('Linii deviz'!$B$5:$B$1004,B67,'Linii deviz'!$M$5:$M$1004,"Suplimentar",'Linii deviz'!$N$5:$N$1004,"")&gt;0,"Suplimentare fără răspuns de la client. ","")&amp;IF(AND(N(P67)&gt;Prag,COUNTIFS('Linii deviz'!$B$5:$B$1004,B67,'Linii deviz'!$M$5:$M$1004,"Suplimentar",'Linii deviz'!$N$5:$N$1004,"Da")=0),"Final peste estimat fără suplimentări aprobate. ","")&amp;IF(AND(K67&lt;&gt;"",K67&lt;TODAY(),L67&lt;&gt;"Finalizat",L67&lt;&gt;"Predat",L67&lt;&gt;"Refuzat"),"Termen depășit. ","")&amp;IF(AND(L67="Predat",M67=""),"Lipsește data predării. ","")))</f>
        <v/>
      </c>
    </row>
    <row r="68" spans="2:21" x14ac:dyDescent="0.2">
      <c r="B68" s="14" t="str">
        <f>IF(D68="","",MAX($B$5:B67)+1)</f>
        <v/>
      </c>
      <c r="C68" s="15"/>
      <c r="D68" s="16"/>
      <c r="E68" s="16"/>
      <c r="F68" s="14"/>
      <c r="G68" s="17"/>
      <c r="H68" s="17"/>
      <c r="I68" s="18"/>
      <c r="J68" s="17"/>
      <c r="K68" s="15"/>
      <c r="L68" s="14"/>
      <c r="M68" s="15"/>
      <c r="N68" s="19" t="str">
        <f>IF(B68="","",ROUND(SUMIFS('Linii deviz'!$L$5:$L$1004,'Linii deviz'!$B$5:$B$1004,B68,'Linii deviz'!$M$5:$M$1004,"Inițial")*(1+CotaTVA),2))</f>
        <v/>
      </c>
      <c r="O68" s="19" t="str">
        <f>IF(B68="","",ROUND(SUMIFS('Linii deviz'!$L$5:$L$1004,'Linii deviz'!$B$5:$B$1004,B68,'Linii deviz'!$Q$5:$Q$1004,1)*(1+CotaTVA),2))</f>
        <v/>
      </c>
      <c r="P68" s="20" t="str">
        <f t="shared" si="0"/>
        <v/>
      </c>
      <c r="Q68" s="19" t="str">
        <f>IF(B68="","",ROUND(SUMIFS('Linii deviz'!$L$5:$L$1004,'Linii deviz'!$B$5:$B$1004,B68,'Linii deviz'!$M$5:$M$1004,"Suplimentar",'Linii deviz'!$N$5:$N$1004,"Nu")*(1+CotaTVA),2))</f>
        <v/>
      </c>
      <c r="R68" s="21"/>
      <c r="S68" s="19" t="str">
        <f t="shared" si="1"/>
        <v/>
      </c>
      <c r="T68" s="22" t="str">
        <f t="shared" si="2"/>
        <v/>
      </c>
      <c r="U68" s="23" t="str">
        <f ca="1">IF(AND(B68="",D68=""),"",TRIM(IF(COUNTIF($B$5:$B$304,B68)&gt;1,"Număr dublat. ","")&amp;IF(OR(C68="",D68="",F68="",G68=""),"Date incomplete. ","")&amp;IF(COUNTIFS('Linii deviz'!$B$5:$B$1004,B68,'Linii deviz'!$M$5:$M$1004,"Suplimentar",'Linii deviz'!$N$5:$N$1004,"")&gt;0,"Suplimentare fără răspuns de la client. ","")&amp;IF(AND(N(P68)&gt;Prag,COUNTIFS('Linii deviz'!$B$5:$B$1004,B68,'Linii deviz'!$M$5:$M$1004,"Suplimentar",'Linii deviz'!$N$5:$N$1004,"Da")=0),"Final peste estimat fără suplimentări aprobate. ","")&amp;IF(AND(K68&lt;&gt;"",K68&lt;TODAY(),L68&lt;&gt;"Finalizat",L68&lt;&gt;"Predat",L68&lt;&gt;"Refuzat"),"Termen depășit. ","")&amp;IF(AND(L68="Predat",M68=""),"Lipsește data predării. ","")))</f>
        <v/>
      </c>
    </row>
    <row r="69" spans="2:21" x14ac:dyDescent="0.2">
      <c r="B69" s="14" t="str">
        <f>IF(D69="","",MAX($B$5:B68)+1)</f>
        <v/>
      </c>
      <c r="C69" s="15"/>
      <c r="D69" s="16"/>
      <c r="E69" s="16"/>
      <c r="F69" s="14"/>
      <c r="G69" s="17"/>
      <c r="H69" s="17"/>
      <c r="I69" s="18"/>
      <c r="J69" s="17"/>
      <c r="K69" s="15"/>
      <c r="L69" s="14"/>
      <c r="M69" s="15"/>
      <c r="N69" s="19" t="str">
        <f>IF(B69="","",ROUND(SUMIFS('Linii deviz'!$L$5:$L$1004,'Linii deviz'!$B$5:$B$1004,B69,'Linii deviz'!$M$5:$M$1004,"Inițial")*(1+CotaTVA),2))</f>
        <v/>
      </c>
      <c r="O69" s="19" t="str">
        <f>IF(B69="","",ROUND(SUMIFS('Linii deviz'!$L$5:$L$1004,'Linii deviz'!$B$5:$B$1004,B69,'Linii deviz'!$Q$5:$Q$1004,1)*(1+CotaTVA),2))</f>
        <v/>
      </c>
      <c r="P69" s="20" t="str">
        <f t="shared" ref="P69:P132" si="3">IF(OR(B69="",N(N69)=0),"",O69/N69-1)</f>
        <v/>
      </c>
      <c r="Q69" s="19" t="str">
        <f>IF(B69="","",ROUND(SUMIFS('Linii deviz'!$L$5:$L$1004,'Linii deviz'!$B$5:$B$1004,B69,'Linii deviz'!$M$5:$M$1004,"Suplimentar",'Linii deviz'!$N$5:$N$1004,"Nu")*(1+CotaTVA),2))</f>
        <v/>
      </c>
      <c r="R69" s="21"/>
      <c r="S69" s="19" t="str">
        <f t="shared" ref="S69:S132" si="4">IF(B69="","",O69-N(R69))</f>
        <v/>
      </c>
      <c r="T69" s="22" t="str">
        <f t="shared" ref="T69:T132" si="5">IF(OR(B69="",M69=""),"",RIGHT("0"&amp;DAY(EDATE(M69,GarLuni)),2)&amp;"."&amp;RIGHT("0"&amp;MONTH(EDATE(M69,GarLuni)),2)&amp;"."&amp;YEAR(EDATE(M69,GarLuni))&amp;" sau "&amp;FIXED(N(I69)+GarKm,0)&amp;" km")</f>
        <v/>
      </c>
      <c r="U69" s="23" t="str">
        <f ca="1">IF(AND(B69="",D69=""),"",TRIM(IF(COUNTIF($B$5:$B$304,B69)&gt;1,"Număr dublat. ","")&amp;IF(OR(C69="",D69="",F69="",G69=""),"Date incomplete. ","")&amp;IF(COUNTIFS('Linii deviz'!$B$5:$B$1004,B69,'Linii deviz'!$M$5:$M$1004,"Suplimentar",'Linii deviz'!$N$5:$N$1004,"")&gt;0,"Suplimentare fără răspuns de la client. ","")&amp;IF(AND(N(P69)&gt;Prag,COUNTIFS('Linii deviz'!$B$5:$B$1004,B69,'Linii deviz'!$M$5:$M$1004,"Suplimentar",'Linii deviz'!$N$5:$N$1004,"Da")=0),"Final peste estimat fără suplimentări aprobate. ","")&amp;IF(AND(K69&lt;&gt;"",K69&lt;TODAY(),L69&lt;&gt;"Finalizat",L69&lt;&gt;"Predat",L69&lt;&gt;"Refuzat"),"Termen depășit. ","")&amp;IF(AND(L69="Predat",M69=""),"Lipsește data predării. ","")))</f>
        <v/>
      </c>
    </row>
    <row r="70" spans="2:21" x14ac:dyDescent="0.2">
      <c r="B70" s="14" t="str">
        <f>IF(D70="","",MAX($B$5:B69)+1)</f>
        <v/>
      </c>
      <c r="C70" s="15"/>
      <c r="D70" s="16"/>
      <c r="E70" s="16"/>
      <c r="F70" s="14"/>
      <c r="G70" s="17"/>
      <c r="H70" s="17"/>
      <c r="I70" s="18"/>
      <c r="J70" s="17"/>
      <c r="K70" s="15"/>
      <c r="L70" s="14"/>
      <c r="M70" s="15"/>
      <c r="N70" s="19" t="str">
        <f>IF(B70="","",ROUND(SUMIFS('Linii deviz'!$L$5:$L$1004,'Linii deviz'!$B$5:$B$1004,B70,'Linii deviz'!$M$5:$M$1004,"Inițial")*(1+CotaTVA),2))</f>
        <v/>
      </c>
      <c r="O70" s="19" t="str">
        <f>IF(B70="","",ROUND(SUMIFS('Linii deviz'!$L$5:$L$1004,'Linii deviz'!$B$5:$B$1004,B70,'Linii deviz'!$Q$5:$Q$1004,1)*(1+CotaTVA),2))</f>
        <v/>
      </c>
      <c r="P70" s="20" t="str">
        <f t="shared" si="3"/>
        <v/>
      </c>
      <c r="Q70" s="19" t="str">
        <f>IF(B70="","",ROUND(SUMIFS('Linii deviz'!$L$5:$L$1004,'Linii deviz'!$B$5:$B$1004,B70,'Linii deviz'!$M$5:$M$1004,"Suplimentar",'Linii deviz'!$N$5:$N$1004,"Nu")*(1+CotaTVA),2))</f>
        <v/>
      </c>
      <c r="R70" s="21"/>
      <c r="S70" s="19" t="str">
        <f t="shared" si="4"/>
        <v/>
      </c>
      <c r="T70" s="22" t="str">
        <f t="shared" si="5"/>
        <v/>
      </c>
      <c r="U70" s="23" t="str">
        <f ca="1">IF(AND(B70="",D70=""),"",TRIM(IF(COUNTIF($B$5:$B$304,B70)&gt;1,"Număr dublat. ","")&amp;IF(OR(C70="",D70="",F70="",G70=""),"Date incomplete. ","")&amp;IF(COUNTIFS('Linii deviz'!$B$5:$B$1004,B70,'Linii deviz'!$M$5:$M$1004,"Suplimentar",'Linii deviz'!$N$5:$N$1004,"")&gt;0,"Suplimentare fără răspuns de la client. ","")&amp;IF(AND(N(P70)&gt;Prag,COUNTIFS('Linii deviz'!$B$5:$B$1004,B70,'Linii deviz'!$M$5:$M$1004,"Suplimentar",'Linii deviz'!$N$5:$N$1004,"Da")=0),"Final peste estimat fără suplimentări aprobate. ","")&amp;IF(AND(K70&lt;&gt;"",K70&lt;TODAY(),L70&lt;&gt;"Finalizat",L70&lt;&gt;"Predat",L70&lt;&gt;"Refuzat"),"Termen depășit. ","")&amp;IF(AND(L70="Predat",M70=""),"Lipsește data predării. ","")))</f>
        <v/>
      </c>
    </row>
    <row r="71" spans="2:21" x14ac:dyDescent="0.2">
      <c r="B71" s="14" t="str">
        <f>IF(D71="","",MAX($B$5:B70)+1)</f>
        <v/>
      </c>
      <c r="C71" s="15"/>
      <c r="D71" s="16"/>
      <c r="E71" s="16"/>
      <c r="F71" s="14"/>
      <c r="G71" s="17"/>
      <c r="H71" s="17"/>
      <c r="I71" s="18"/>
      <c r="J71" s="17"/>
      <c r="K71" s="15"/>
      <c r="L71" s="14"/>
      <c r="M71" s="15"/>
      <c r="N71" s="19" t="str">
        <f>IF(B71="","",ROUND(SUMIFS('Linii deviz'!$L$5:$L$1004,'Linii deviz'!$B$5:$B$1004,B71,'Linii deviz'!$M$5:$M$1004,"Inițial")*(1+CotaTVA),2))</f>
        <v/>
      </c>
      <c r="O71" s="19" t="str">
        <f>IF(B71="","",ROUND(SUMIFS('Linii deviz'!$L$5:$L$1004,'Linii deviz'!$B$5:$B$1004,B71,'Linii deviz'!$Q$5:$Q$1004,1)*(1+CotaTVA),2))</f>
        <v/>
      </c>
      <c r="P71" s="20" t="str">
        <f t="shared" si="3"/>
        <v/>
      </c>
      <c r="Q71" s="19" t="str">
        <f>IF(B71="","",ROUND(SUMIFS('Linii deviz'!$L$5:$L$1004,'Linii deviz'!$B$5:$B$1004,B71,'Linii deviz'!$M$5:$M$1004,"Suplimentar",'Linii deviz'!$N$5:$N$1004,"Nu")*(1+CotaTVA),2))</f>
        <v/>
      </c>
      <c r="R71" s="21"/>
      <c r="S71" s="19" t="str">
        <f t="shared" si="4"/>
        <v/>
      </c>
      <c r="T71" s="22" t="str">
        <f t="shared" si="5"/>
        <v/>
      </c>
      <c r="U71" s="23" t="str">
        <f ca="1">IF(AND(B71="",D71=""),"",TRIM(IF(COUNTIF($B$5:$B$304,B71)&gt;1,"Număr dublat. ","")&amp;IF(OR(C71="",D71="",F71="",G71=""),"Date incomplete. ","")&amp;IF(COUNTIFS('Linii deviz'!$B$5:$B$1004,B71,'Linii deviz'!$M$5:$M$1004,"Suplimentar",'Linii deviz'!$N$5:$N$1004,"")&gt;0,"Suplimentare fără răspuns de la client. ","")&amp;IF(AND(N(P71)&gt;Prag,COUNTIFS('Linii deviz'!$B$5:$B$1004,B71,'Linii deviz'!$M$5:$M$1004,"Suplimentar",'Linii deviz'!$N$5:$N$1004,"Da")=0),"Final peste estimat fără suplimentări aprobate. ","")&amp;IF(AND(K71&lt;&gt;"",K71&lt;TODAY(),L71&lt;&gt;"Finalizat",L71&lt;&gt;"Predat",L71&lt;&gt;"Refuzat"),"Termen depășit. ","")&amp;IF(AND(L71="Predat",M71=""),"Lipsește data predării. ","")))</f>
        <v/>
      </c>
    </row>
    <row r="72" spans="2:21" x14ac:dyDescent="0.2">
      <c r="B72" s="14" t="str">
        <f>IF(D72="","",MAX($B$5:B71)+1)</f>
        <v/>
      </c>
      <c r="C72" s="15"/>
      <c r="D72" s="16"/>
      <c r="E72" s="16"/>
      <c r="F72" s="14"/>
      <c r="G72" s="17"/>
      <c r="H72" s="17"/>
      <c r="I72" s="18"/>
      <c r="J72" s="17"/>
      <c r="K72" s="15"/>
      <c r="L72" s="14"/>
      <c r="M72" s="15"/>
      <c r="N72" s="19" t="str">
        <f>IF(B72="","",ROUND(SUMIFS('Linii deviz'!$L$5:$L$1004,'Linii deviz'!$B$5:$B$1004,B72,'Linii deviz'!$M$5:$M$1004,"Inițial")*(1+CotaTVA),2))</f>
        <v/>
      </c>
      <c r="O72" s="19" t="str">
        <f>IF(B72="","",ROUND(SUMIFS('Linii deviz'!$L$5:$L$1004,'Linii deviz'!$B$5:$B$1004,B72,'Linii deviz'!$Q$5:$Q$1004,1)*(1+CotaTVA),2))</f>
        <v/>
      </c>
      <c r="P72" s="20" t="str">
        <f t="shared" si="3"/>
        <v/>
      </c>
      <c r="Q72" s="19" t="str">
        <f>IF(B72="","",ROUND(SUMIFS('Linii deviz'!$L$5:$L$1004,'Linii deviz'!$B$5:$B$1004,B72,'Linii deviz'!$M$5:$M$1004,"Suplimentar",'Linii deviz'!$N$5:$N$1004,"Nu")*(1+CotaTVA),2))</f>
        <v/>
      </c>
      <c r="R72" s="21"/>
      <c r="S72" s="19" t="str">
        <f t="shared" si="4"/>
        <v/>
      </c>
      <c r="T72" s="22" t="str">
        <f t="shared" si="5"/>
        <v/>
      </c>
      <c r="U72" s="23" t="str">
        <f ca="1">IF(AND(B72="",D72=""),"",TRIM(IF(COUNTIF($B$5:$B$304,B72)&gt;1,"Număr dublat. ","")&amp;IF(OR(C72="",D72="",F72="",G72=""),"Date incomplete. ","")&amp;IF(COUNTIFS('Linii deviz'!$B$5:$B$1004,B72,'Linii deviz'!$M$5:$M$1004,"Suplimentar",'Linii deviz'!$N$5:$N$1004,"")&gt;0,"Suplimentare fără răspuns de la client. ","")&amp;IF(AND(N(P72)&gt;Prag,COUNTIFS('Linii deviz'!$B$5:$B$1004,B72,'Linii deviz'!$M$5:$M$1004,"Suplimentar",'Linii deviz'!$N$5:$N$1004,"Da")=0),"Final peste estimat fără suplimentări aprobate. ","")&amp;IF(AND(K72&lt;&gt;"",K72&lt;TODAY(),L72&lt;&gt;"Finalizat",L72&lt;&gt;"Predat",L72&lt;&gt;"Refuzat"),"Termen depășit. ","")&amp;IF(AND(L72="Predat",M72=""),"Lipsește data predării. ","")))</f>
        <v/>
      </c>
    </row>
    <row r="73" spans="2:21" x14ac:dyDescent="0.2">
      <c r="B73" s="14" t="str">
        <f>IF(D73="","",MAX($B$5:B72)+1)</f>
        <v/>
      </c>
      <c r="C73" s="15"/>
      <c r="D73" s="16"/>
      <c r="E73" s="16"/>
      <c r="F73" s="14"/>
      <c r="G73" s="17"/>
      <c r="H73" s="17"/>
      <c r="I73" s="18"/>
      <c r="J73" s="17"/>
      <c r="K73" s="15"/>
      <c r="L73" s="14"/>
      <c r="M73" s="15"/>
      <c r="N73" s="19" t="str">
        <f>IF(B73="","",ROUND(SUMIFS('Linii deviz'!$L$5:$L$1004,'Linii deviz'!$B$5:$B$1004,B73,'Linii deviz'!$M$5:$M$1004,"Inițial")*(1+CotaTVA),2))</f>
        <v/>
      </c>
      <c r="O73" s="19" t="str">
        <f>IF(B73="","",ROUND(SUMIFS('Linii deviz'!$L$5:$L$1004,'Linii deviz'!$B$5:$B$1004,B73,'Linii deviz'!$Q$5:$Q$1004,1)*(1+CotaTVA),2))</f>
        <v/>
      </c>
      <c r="P73" s="20" t="str">
        <f t="shared" si="3"/>
        <v/>
      </c>
      <c r="Q73" s="19" t="str">
        <f>IF(B73="","",ROUND(SUMIFS('Linii deviz'!$L$5:$L$1004,'Linii deviz'!$B$5:$B$1004,B73,'Linii deviz'!$M$5:$M$1004,"Suplimentar",'Linii deviz'!$N$5:$N$1004,"Nu")*(1+CotaTVA),2))</f>
        <v/>
      </c>
      <c r="R73" s="21"/>
      <c r="S73" s="19" t="str">
        <f t="shared" si="4"/>
        <v/>
      </c>
      <c r="T73" s="22" t="str">
        <f t="shared" si="5"/>
        <v/>
      </c>
      <c r="U73" s="23" t="str">
        <f ca="1">IF(AND(B73="",D73=""),"",TRIM(IF(COUNTIF($B$5:$B$304,B73)&gt;1,"Număr dublat. ","")&amp;IF(OR(C73="",D73="",F73="",G73=""),"Date incomplete. ","")&amp;IF(COUNTIFS('Linii deviz'!$B$5:$B$1004,B73,'Linii deviz'!$M$5:$M$1004,"Suplimentar",'Linii deviz'!$N$5:$N$1004,"")&gt;0,"Suplimentare fără răspuns de la client. ","")&amp;IF(AND(N(P73)&gt;Prag,COUNTIFS('Linii deviz'!$B$5:$B$1004,B73,'Linii deviz'!$M$5:$M$1004,"Suplimentar",'Linii deviz'!$N$5:$N$1004,"Da")=0),"Final peste estimat fără suplimentări aprobate. ","")&amp;IF(AND(K73&lt;&gt;"",K73&lt;TODAY(),L73&lt;&gt;"Finalizat",L73&lt;&gt;"Predat",L73&lt;&gt;"Refuzat"),"Termen depășit. ","")&amp;IF(AND(L73="Predat",M73=""),"Lipsește data predării. ","")))</f>
        <v/>
      </c>
    </row>
    <row r="74" spans="2:21" x14ac:dyDescent="0.2">
      <c r="B74" s="14" t="str">
        <f>IF(D74="","",MAX($B$5:B73)+1)</f>
        <v/>
      </c>
      <c r="C74" s="15"/>
      <c r="D74" s="16"/>
      <c r="E74" s="16"/>
      <c r="F74" s="14"/>
      <c r="G74" s="17"/>
      <c r="H74" s="17"/>
      <c r="I74" s="18"/>
      <c r="J74" s="17"/>
      <c r="K74" s="15"/>
      <c r="L74" s="14"/>
      <c r="M74" s="15"/>
      <c r="N74" s="19" t="str">
        <f>IF(B74="","",ROUND(SUMIFS('Linii deviz'!$L$5:$L$1004,'Linii deviz'!$B$5:$B$1004,B74,'Linii deviz'!$M$5:$M$1004,"Inițial")*(1+CotaTVA),2))</f>
        <v/>
      </c>
      <c r="O74" s="19" t="str">
        <f>IF(B74="","",ROUND(SUMIFS('Linii deviz'!$L$5:$L$1004,'Linii deviz'!$B$5:$B$1004,B74,'Linii deviz'!$Q$5:$Q$1004,1)*(1+CotaTVA),2))</f>
        <v/>
      </c>
      <c r="P74" s="20" t="str">
        <f t="shared" si="3"/>
        <v/>
      </c>
      <c r="Q74" s="19" t="str">
        <f>IF(B74="","",ROUND(SUMIFS('Linii deviz'!$L$5:$L$1004,'Linii deviz'!$B$5:$B$1004,B74,'Linii deviz'!$M$5:$M$1004,"Suplimentar",'Linii deviz'!$N$5:$N$1004,"Nu")*(1+CotaTVA),2))</f>
        <v/>
      </c>
      <c r="R74" s="21"/>
      <c r="S74" s="19" t="str">
        <f t="shared" si="4"/>
        <v/>
      </c>
      <c r="T74" s="22" t="str">
        <f t="shared" si="5"/>
        <v/>
      </c>
      <c r="U74" s="23" t="str">
        <f ca="1">IF(AND(B74="",D74=""),"",TRIM(IF(COUNTIF($B$5:$B$304,B74)&gt;1,"Număr dublat. ","")&amp;IF(OR(C74="",D74="",F74="",G74=""),"Date incomplete. ","")&amp;IF(COUNTIFS('Linii deviz'!$B$5:$B$1004,B74,'Linii deviz'!$M$5:$M$1004,"Suplimentar",'Linii deviz'!$N$5:$N$1004,"")&gt;0,"Suplimentare fără răspuns de la client. ","")&amp;IF(AND(N(P74)&gt;Prag,COUNTIFS('Linii deviz'!$B$5:$B$1004,B74,'Linii deviz'!$M$5:$M$1004,"Suplimentar",'Linii deviz'!$N$5:$N$1004,"Da")=0),"Final peste estimat fără suplimentări aprobate. ","")&amp;IF(AND(K74&lt;&gt;"",K74&lt;TODAY(),L74&lt;&gt;"Finalizat",L74&lt;&gt;"Predat",L74&lt;&gt;"Refuzat"),"Termen depășit. ","")&amp;IF(AND(L74="Predat",M74=""),"Lipsește data predării. ","")))</f>
        <v/>
      </c>
    </row>
    <row r="75" spans="2:21" x14ac:dyDescent="0.2">
      <c r="B75" s="14" t="str">
        <f>IF(D75="","",MAX($B$5:B74)+1)</f>
        <v/>
      </c>
      <c r="C75" s="15"/>
      <c r="D75" s="16"/>
      <c r="E75" s="16"/>
      <c r="F75" s="14"/>
      <c r="G75" s="17"/>
      <c r="H75" s="17"/>
      <c r="I75" s="18"/>
      <c r="J75" s="17"/>
      <c r="K75" s="15"/>
      <c r="L75" s="14"/>
      <c r="M75" s="15"/>
      <c r="N75" s="19" t="str">
        <f>IF(B75="","",ROUND(SUMIFS('Linii deviz'!$L$5:$L$1004,'Linii deviz'!$B$5:$B$1004,B75,'Linii deviz'!$M$5:$M$1004,"Inițial")*(1+CotaTVA),2))</f>
        <v/>
      </c>
      <c r="O75" s="19" t="str">
        <f>IF(B75="","",ROUND(SUMIFS('Linii deviz'!$L$5:$L$1004,'Linii deviz'!$B$5:$B$1004,B75,'Linii deviz'!$Q$5:$Q$1004,1)*(1+CotaTVA),2))</f>
        <v/>
      </c>
      <c r="P75" s="20" t="str">
        <f t="shared" si="3"/>
        <v/>
      </c>
      <c r="Q75" s="19" t="str">
        <f>IF(B75="","",ROUND(SUMIFS('Linii deviz'!$L$5:$L$1004,'Linii deviz'!$B$5:$B$1004,B75,'Linii deviz'!$M$5:$M$1004,"Suplimentar",'Linii deviz'!$N$5:$N$1004,"Nu")*(1+CotaTVA),2))</f>
        <v/>
      </c>
      <c r="R75" s="21"/>
      <c r="S75" s="19" t="str">
        <f t="shared" si="4"/>
        <v/>
      </c>
      <c r="T75" s="22" t="str">
        <f t="shared" si="5"/>
        <v/>
      </c>
      <c r="U75" s="23" t="str">
        <f ca="1">IF(AND(B75="",D75=""),"",TRIM(IF(COUNTIF($B$5:$B$304,B75)&gt;1,"Număr dublat. ","")&amp;IF(OR(C75="",D75="",F75="",G75=""),"Date incomplete. ","")&amp;IF(COUNTIFS('Linii deviz'!$B$5:$B$1004,B75,'Linii deviz'!$M$5:$M$1004,"Suplimentar",'Linii deviz'!$N$5:$N$1004,"")&gt;0,"Suplimentare fără răspuns de la client. ","")&amp;IF(AND(N(P75)&gt;Prag,COUNTIFS('Linii deviz'!$B$5:$B$1004,B75,'Linii deviz'!$M$5:$M$1004,"Suplimentar",'Linii deviz'!$N$5:$N$1004,"Da")=0),"Final peste estimat fără suplimentări aprobate. ","")&amp;IF(AND(K75&lt;&gt;"",K75&lt;TODAY(),L75&lt;&gt;"Finalizat",L75&lt;&gt;"Predat",L75&lt;&gt;"Refuzat"),"Termen depășit. ","")&amp;IF(AND(L75="Predat",M75=""),"Lipsește data predării. ","")))</f>
        <v/>
      </c>
    </row>
    <row r="76" spans="2:21" x14ac:dyDescent="0.2">
      <c r="B76" s="14" t="str">
        <f>IF(D76="","",MAX($B$5:B75)+1)</f>
        <v/>
      </c>
      <c r="C76" s="15"/>
      <c r="D76" s="16"/>
      <c r="E76" s="16"/>
      <c r="F76" s="14"/>
      <c r="G76" s="17"/>
      <c r="H76" s="17"/>
      <c r="I76" s="18"/>
      <c r="J76" s="17"/>
      <c r="K76" s="15"/>
      <c r="L76" s="14"/>
      <c r="M76" s="15"/>
      <c r="N76" s="19" t="str">
        <f>IF(B76="","",ROUND(SUMIFS('Linii deviz'!$L$5:$L$1004,'Linii deviz'!$B$5:$B$1004,B76,'Linii deviz'!$M$5:$M$1004,"Inițial")*(1+CotaTVA),2))</f>
        <v/>
      </c>
      <c r="O76" s="19" t="str">
        <f>IF(B76="","",ROUND(SUMIFS('Linii deviz'!$L$5:$L$1004,'Linii deviz'!$B$5:$B$1004,B76,'Linii deviz'!$Q$5:$Q$1004,1)*(1+CotaTVA),2))</f>
        <v/>
      </c>
      <c r="P76" s="20" t="str">
        <f t="shared" si="3"/>
        <v/>
      </c>
      <c r="Q76" s="19" t="str">
        <f>IF(B76="","",ROUND(SUMIFS('Linii deviz'!$L$5:$L$1004,'Linii deviz'!$B$5:$B$1004,B76,'Linii deviz'!$M$5:$M$1004,"Suplimentar",'Linii deviz'!$N$5:$N$1004,"Nu")*(1+CotaTVA),2))</f>
        <v/>
      </c>
      <c r="R76" s="21"/>
      <c r="S76" s="19" t="str">
        <f t="shared" si="4"/>
        <v/>
      </c>
      <c r="T76" s="22" t="str">
        <f t="shared" si="5"/>
        <v/>
      </c>
      <c r="U76" s="23" t="str">
        <f ca="1">IF(AND(B76="",D76=""),"",TRIM(IF(COUNTIF($B$5:$B$304,B76)&gt;1,"Număr dublat. ","")&amp;IF(OR(C76="",D76="",F76="",G76=""),"Date incomplete. ","")&amp;IF(COUNTIFS('Linii deviz'!$B$5:$B$1004,B76,'Linii deviz'!$M$5:$M$1004,"Suplimentar",'Linii deviz'!$N$5:$N$1004,"")&gt;0,"Suplimentare fără răspuns de la client. ","")&amp;IF(AND(N(P76)&gt;Prag,COUNTIFS('Linii deviz'!$B$5:$B$1004,B76,'Linii deviz'!$M$5:$M$1004,"Suplimentar",'Linii deviz'!$N$5:$N$1004,"Da")=0),"Final peste estimat fără suplimentări aprobate. ","")&amp;IF(AND(K76&lt;&gt;"",K76&lt;TODAY(),L76&lt;&gt;"Finalizat",L76&lt;&gt;"Predat",L76&lt;&gt;"Refuzat"),"Termen depășit. ","")&amp;IF(AND(L76="Predat",M76=""),"Lipsește data predării. ","")))</f>
        <v/>
      </c>
    </row>
    <row r="77" spans="2:21" x14ac:dyDescent="0.2">
      <c r="B77" s="14" t="str">
        <f>IF(D77="","",MAX($B$5:B76)+1)</f>
        <v/>
      </c>
      <c r="C77" s="15"/>
      <c r="D77" s="16"/>
      <c r="E77" s="16"/>
      <c r="F77" s="14"/>
      <c r="G77" s="17"/>
      <c r="H77" s="17"/>
      <c r="I77" s="18"/>
      <c r="J77" s="17"/>
      <c r="K77" s="15"/>
      <c r="L77" s="14"/>
      <c r="M77" s="15"/>
      <c r="N77" s="19" t="str">
        <f>IF(B77="","",ROUND(SUMIFS('Linii deviz'!$L$5:$L$1004,'Linii deviz'!$B$5:$B$1004,B77,'Linii deviz'!$M$5:$M$1004,"Inițial")*(1+CotaTVA),2))</f>
        <v/>
      </c>
      <c r="O77" s="19" t="str">
        <f>IF(B77="","",ROUND(SUMIFS('Linii deviz'!$L$5:$L$1004,'Linii deviz'!$B$5:$B$1004,B77,'Linii deviz'!$Q$5:$Q$1004,1)*(1+CotaTVA),2))</f>
        <v/>
      </c>
      <c r="P77" s="20" t="str">
        <f t="shared" si="3"/>
        <v/>
      </c>
      <c r="Q77" s="19" t="str">
        <f>IF(B77="","",ROUND(SUMIFS('Linii deviz'!$L$5:$L$1004,'Linii deviz'!$B$5:$B$1004,B77,'Linii deviz'!$M$5:$M$1004,"Suplimentar",'Linii deviz'!$N$5:$N$1004,"Nu")*(1+CotaTVA),2))</f>
        <v/>
      </c>
      <c r="R77" s="21"/>
      <c r="S77" s="19" t="str">
        <f t="shared" si="4"/>
        <v/>
      </c>
      <c r="T77" s="22" t="str">
        <f t="shared" si="5"/>
        <v/>
      </c>
      <c r="U77" s="23" t="str">
        <f ca="1">IF(AND(B77="",D77=""),"",TRIM(IF(COUNTIF($B$5:$B$304,B77)&gt;1,"Număr dublat. ","")&amp;IF(OR(C77="",D77="",F77="",G77=""),"Date incomplete. ","")&amp;IF(COUNTIFS('Linii deviz'!$B$5:$B$1004,B77,'Linii deviz'!$M$5:$M$1004,"Suplimentar",'Linii deviz'!$N$5:$N$1004,"")&gt;0,"Suplimentare fără răspuns de la client. ","")&amp;IF(AND(N(P77)&gt;Prag,COUNTIFS('Linii deviz'!$B$5:$B$1004,B77,'Linii deviz'!$M$5:$M$1004,"Suplimentar",'Linii deviz'!$N$5:$N$1004,"Da")=0),"Final peste estimat fără suplimentări aprobate. ","")&amp;IF(AND(K77&lt;&gt;"",K77&lt;TODAY(),L77&lt;&gt;"Finalizat",L77&lt;&gt;"Predat",L77&lt;&gt;"Refuzat"),"Termen depășit. ","")&amp;IF(AND(L77="Predat",M77=""),"Lipsește data predării. ","")))</f>
        <v/>
      </c>
    </row>
    <row r="78" spans="2:21" x14ac:dyDescent="0.2">
      <c r="B78" s="14" t="str">
        <f>IF(D78="","",MAX($B$5:B77)+1)</f>
        <v/>
      </c>
      <c r="C78" s="15"/>
      <c r="D78" s="16"/>
      <c r="E78" s="16"/>
      <c r="F78" s="14"/>
      <c r="G78" s="17"/>
      <c r="H78" s="17"/>
      <c r="I78" s="18"/>
      <c r="J78" s="17"/>
      <c r="K78" s="15"/>
      <c r="L78" s="14"/>
      <c r="M78" s="15"/>
      <c r="N78" s="19" t="str">
        <f>IF(B78="","",ROUND(SUMIFS('Linii deviz'!$L$5:$L$1004,'Linii deviz'!$B$5:$B$1004,B78,'Linii deviz'!$M$5:$M$1004,"Inițial")*(1+CotaTVA),2))</f>
        <v/>
      </c>
      <c r="O78" s="19" t="str">
        <f>IF(B78="","",ROUND(SUMIFS('Linii deviz'!$L$5:$L$1004,'Linii deviz'!$B$5:$B$1004,B78,'Linii deviz'!$Q$5:$Q$1004,1)*(1+CotaTVA),2))</f>
        <v/>
      </c>
      <c r="P78" s="20" t="str">
        <f t="shared" si="3"/>
        <v/>
      </c>
      <c r="Q78" s="19" t="str">
        <f>IF(B78="","",ROUND(SUMIFS('Linii deviz'!$L$5:$L$1004,'Linii deviz'!$B$5:$B$1004,B78,'Linii deviz'!$M$5:$M$1004,"Suplimentar",'Linii deviz'!$N$5:$N$1004,"Nu")*(1+CotaTVA),2))</f>
        <v/>
      </c>
      <c r="R78" s="21"/>
      <c r="S78" s="19" t="str">
        <f t="shared" si="4"/>
        <v/>
      </c>
      <c r="T78" s="22" t="str">
        <f t="shared" si="5"/>
        <v/>
      </c>
      <c r="U78" s="23" t="str">
        <f ca="1">IF(AND(B78="",D78=""),"",TRIM(IF(COUNTIF($B$5:$B$304,B78)&gt;1,"Număr dublat. ","")&amp;IF(OR(C78="",D78="",F78="",G78=""),"Date incomplete. ","")&amp;IF(COUNTIFS('Linii deviz'!$B$5:$B$1004,B78,'Linii deviz'!$M$5:$M$1004,"Suplimentar",'Linii deviz'!$N$5:$N$1004,"")&gt;0,"Suplimentare fără răspuns de la client. ","")&amp;IF(AND(N(P78)&gt;Prag,COUNTIFS('Linii deviz'!$B$5:$B$1004,B78,'Linii deviz'!$M$5:$M$1004,"Suplimentar",'Linii deviz'!$N$5:$N$1004,"Da")=0),"Final peste estimat fără suplimentări aprobate. ","")&amp;IF(AND(K78&lt;&gt;"",K78&lt;TODAY(),L78&lt;&gt;"Finalizat",L78&lt;&gt;"Predat",L78&lt;&gt;"Refuzat"),"Termen depășit. ","")&amp;IF(AND(L78="Predat",M78=""),"Lipsește data predării. ","")))</f>
        <v/>
      </c>
    </row>
    <row r="79" spans="2:21" x14ac:dyDescent="0.2">
      <c r="B79" s="14" t="str">
        <f>IF(D79="","",MAX($B$5:B78)+1)</f>
        <v/>
      </c>
      <c r="C79" s="15"/>
      <c r="D79" s="16"/>
      <c r="E79" s="16"/>
      <c r="F79" s="14"/>
      <c r="G79" s="17"/>
      <c r="H79" s="17"/>
      <c r="I79" s="18"/>
      <c r="J79" s="17"/>
      <c r="K79" s="15"/>
      <c r="L79" s="14"/>
      <c r="M79" s="15"/>
      <c r="N79" s="19" t="str">
        <f>IF(B79="","",ROUND(SUMIFS('Linii deviz'!$L$5:$L$1004,'Linii deviz'!$B$5:$B$1004,B79,'Linii deviz'!$M$5:$M$1004,"Inițial")*(1+CotaTVA),2))</f>
        <v/>
      </c>
      <c r="O79" s="19" t="str">
        <f>IF(B79="","",ROUND(SUMIFS('Linii deviz'!$L$5:$L$1004,'Linii deviz'!$B$5:$B$1004,B79,'Linii deviz'!$Q$5:$Q$1004,1)*(1+CotaTVA),2))</f>
        <v/>
      </c>
      <c r="P79" s="20" t="str">
        <f t="shared" si="3"/>
        <v/>
      </c>
      <c r="Q79" s="19" t="str">
        <f>IF(B79="","",ROUND(SUMIFS('Linii deviz'!$L$5:$L$1004,'Linii deviz'!$B$5:$B$1004,B79,'Linii deviz'!$M$5:$M$1004,"Suplimentar",'Linii deviz'!$N$5:$N$1004,"Nu")*(1+CotaTVA),2))</f>
        <v/>
      </c>
      <c r="R79" s="21"/>
      <c r="S79" s="19" t="str">
        <f t="shared" si="4"/>
        <v/>
      </c>
      <c r="T79" s="22" t="str">
        <f t="shared" si="5"/>
        <v/>
      </c>
      <c r="U79" s="23" t="str">
        <f ca="1">IF(AND(B79="",D79=""),"",TRIM(IF(COUNTIF($B$5:$B$304,B79)&gt;1,"Număr dublat. ","")&amp;IF(OR(C79="",D79="",F79="",G79=""),"Date incomplete. ","")&amp;IF(COUNTIFS('Linii deviz'!$B$5:$B$1004,B79,'Linii deviz'!$M$5:$M$1004,"Suplimentar",'Linii deviz'!$N$5:$N$1004,"")&gt;0,"Suplimentare fără răspuns de la client. ","")&amp;IF(AND(N(P79)&gt;Prag,COUNTIFS('Linii deviz'!$B$5:$B$1004,B79,'Linii deviz'!$M$5:$M$1004,"Suplimentar",'Linii deviz'!$N$5:$N$1004,"Da")=0),"Final peste estimat fără suplimentări aprobate. ","")&amp;IF(AND(K79&lt;&gt;"",K79&lt;TODAY(),L79&lt;&gt;"Finalizat",L79&lt;&gt;"Predat",L79&lt;&gt;"Refuzat"),"Termen depășit. ","")&amp;IF(AND(L79="Predat",M79=""),"Lipsește data predării. ","")))</f>
        <v/>
      </c>
    </row>
    <row r="80" spans="2:21" x14ac:dyDescent="0.2">
      <c r="B80" s="14" t="str">
        <f>IF(D80="","",MAX($B$5:B79)+1)</f>
        <v/>
      </c>
      <c r="C80" s="15"/>
      <c r="D80" s="16"/>
      <c r="E80" s="16"/>
      <c r="F80" s="14"/>
      <c r="G80" s="17"/>
      <c r="H80" s="17"/>
      <c r="I80" s="18"/>
      <c r="J80" s="17"/>
      <c r="K80" s="15"/>
      <c r="L80" s="14"/>
      <c r="M80" s="15"/>
      <c r="N80" s="19" t="str">
        <f>IF(B80="","",ROUND(SUMIFS('Linii deviz'!$L$5:$L$1004,'Linii deviz'!$B$5:$B$1004,B80,'Linii deviz'!$M$5:$M$1004,"Inițial")*(1+CotaTVA),2))</f>
        <v/>
      </c>
      <c r="O80" s="19" t="str">
        <f>IF(B80="","",ROUND(SUMIFS('Linii deviz'!$L$5:$L$1004,'Linii deviz'!$B$5:$B$1004,B80,'Linii deviz'!$Q$5:$Q$1004,1)*(1+CotaTVA),2))</f>
        <v/>
      </c>
      <c r="P80" s="20" t="str">
        <f t="shared" si="3"/>
        <v/>
      </c>
      <c r="Q80" s="19" t="str">
        <f>IF(B80="","",ROUND(SUMIFS('Linii deviz'!$L$5:$L$1004,'Linii deviz'!$B$5:$B$1004,B80,'Linii deviz'!$M$5:$M$1004,"Suplimentar",'Linii deviz'!$N$5:$N$1004,"Nu")*(1+CotaTVA),2))</f>
        <v/>
      </c>
      <c r="R80" s="21"/>
      <c r="S80" s="19" t="str">
        <f t="shared" si="4"/>
        <v/>
      </c>
      <c r="T80" s="22" t="str">
        <f t="shared" si="5"/>
        <v/>
      </c>
      <c r="U80" s="23" t="str">
        <f ca="1">IF(AND(B80="",D80=""),"",TRIM(IF(COUNTIF($B$5:$B$304,B80)&gt;1,"Număr dublat. ","")&amp;IF(OR(C80="",D80="",F80="",G80=""),"Date incomplete. ","")&amp;IF(COUNTIFS('Linii deviz'!$B$5:$B$1004,B80,'Linii deviz'!$M$5:$M$1004,"Suplimentar",'Linii deviz'!$N$5:$N$1004,"")&gt;0,"Suplimentare fără răspuns de la client. ","")&amp;IF(AND(N(P80)&gt;Prag,COUNTIFS('Linii deviz'!$B$5:$B$1004,B80,'Linii deviz'!$M$5:$M$1004,"Suplimentar",'Linii deviz'!$N$5:$N$1004,"Da")=0),"Final peste estimat fără suplimentări aprobate. ","")&amp;IF(AND(K80&lt;&gt;"",K80&lt;TODAY(),L80&lt;&gt;"Finalizat",L80&lt;&gt;"Predat",L80&lt;&gt;"Refuzat"),"Termen depășit. ","")&amp;IF(AND(L80="Predat",M80=""),"Lipsește data predării. ","")))</f>
        <v/>
      </c>
    </row>
    <row r="81" spans="2:21" x14ac:dyDescent="0.2">
      <c r="B81" s="14" t="str">
        <f>IF(D81="","",MAX($B$5:B80)+1)</f>
        <v/>
      </c>
      <c r="C81" s="15"/>
      <c r="D81" s="16"/>
      <c r="E81" s="16"/>
      <c r="F81" s="14"/>
      <c r="G81" s="17"/>
      <c r="H81" s="17"/>
      <c r="I81" s="18"/>
      <c r="J81" s="17"/>
      <c r="K81" s="15"/>
      <c r="L81" s="14"/>
      <c r="M81" s="15"/>
      <c r="N81" s="19" t="str">
        <f>IF(B81="","",ROUND(SUMIFS('Linii deviz'!$L$5:$L$1004,'Linii deviz'!$B$5:$B$1004,B81,'Linii deviz'!$M$5:$M$1004,"Inițial")*(1+CotaTVA),2))</f>
        <v/>
      </c>
      <c r="O81" s="19" t="str">
        <f>IF(B81="","",ROUND(SUMIFS('Linii deviz'!$L$5:$L$1004,'Linii deviz'!$B$5:$B$1004,B81,'Linii deviz'!$Q$5:$Q$1004,1)*(1+CotaTVA),2))</f>
        <v/>
      </c>
      <c r="P81" s="20" t="str">
        <f t="shared" si="3"/>
        <v/>
      </c>
      <c r="Q81" s="19" t="str">
        <f>IF(B81="","",ROUND(SUMIFS('Linii deviz'!$L$5:$L$1004,'Linii deviz'!$B$5:$B$1004,B81,'Linii deviz'!$M$5:$M$1004,"Suplimentar",'Linii deviz'!$N$5:$N$1004,"Nu")*(1+CotaTVA),2))</f>
        <v/>
      </c>
      <c r="R81" s="21"/>
      <c r="S81" s="19" t="str">
        <f t="shared" si="4"/>
        <v/>
      </c>
      <c r="T81" s="22" t="str">
        <f t="shared" si="5"/>
        <v/>
      </c>
      <c r="U81" s="23" t="str">
        <f ca="1">IF(AND(B81="",D81=""),"",TRIM(IF(COUNTIF($B$5:$B$304,B81)&gt;1,"Număr dublat. ","")&amp;IF(OR(C81="",D81="",F81="",G81=""),"Date incomplete. ","")&amp;IF(COUNTIFS('Linii deviz'!$B$5:$B$1004,B81,'Linii deviz'!$M$5:$M$1004,"Suplimentar",'Linii deviz'!$N$5:$N$1004,"")&gt;0,"Suplimentare fără răspuns de la client. ","")&amp;IF(AND(N(P81)&gt;Prag,COUNTIFS('Linii deviz'!$B$5:$B$1004,B81,'Linii deviz'!$M$5:$M$1004,"Suplimentar",'Linii deviz'!$N$5:$N$1004,"Da")=0),"Final peste estimat fără suplimentări aprobate. ","")&amp;IF(AND(K81&lt;&gt;"",K81&lt;TODAY(),L81&lt;&gt;"Finalizat",L81&lt;&gt;"Predat",L81&lt;&gt;"Refuzat"),"Termen depășit. ","")&amp;IF(AND(L81="Predat",M81=""),"Lipsește data predării. ","")))</f>
        <v/>
      </c>
    </row>
    <row r="82" spans="2:21" x14ac:dyDescent="0.2">
      <c r="B82" s="14" t="str">
        <f>IF(D82="","",MAX($B$5:B81)+1)</f>
        <v/>
      </c>
      <c r="C82" s="15"/>
      <c r="D82" s="16"/>
      <c r="E82" s="16"/>
      <c r="F82" s="14"/>
      <c r="G82" s="17"/>
      <c r="H82" s="17"/>
      <c r="I82" s="18"/>
      <c r="J82" s="17"/>
      <c r="K82" s="15"/>
      <c r="L82" s="14"/>
      <c r="M82" s="15"/>
      <c r="N82" s="19" t="str">
        <f>IF(B82="","",ROUND(SUMIFS('Linii deviz'!$L$5:$L$1004,'Linii deviz'!$B$5:$B$1004,B82,'Linii deviz'!$M$5:$M$1004,"Inițial")*(1+CotaTVA),2))</f>
        <v/>
      </c>
      <c r="O82" s="19" t="str">
        <f>IF(B82="","",ROUND(SUMIFS('Linii deviz'!$L$5:$L$1004,'Linii deviz'!$B$5:$B$1004,B82,'Linii deviz'!$Q$5:$Q$1004,1)*(1+CotaTVA),2))</f>
        <v/>
      </c>
      <c r="P82" s="20" t="str">
        <f t="shared" si="3"/>
        <v/>
      </c>
      <c r="Q82" s="19" t="str">
        <f>IF(B82="","",ROUND(SUMIFS('Linii deviz'!$L$5:$L$1004,'Linii deviz'!$B$5:$B$1004,B82,'Linii deviz'!$M$5:$M$1004,"Suplimentar",'Linii deviz'!$N$5:$N$1004,"Nu")*(1+CotaTVA),2))</f>
        <v/>
      </c>
      <c r="R82" s="21"/>
      <c r="S82" s="19" t="str">
        <f t="shared" si="4"/>
        <v/>
      </c>
      <c r="T82" s="22" t="str">
        <f t="shared" si="5"/>
        <v/>
      </c>
      <c r="U82" s="23" t="str">
        <f ca="1">IF(AND(B82="",D82=""),"",TRIM(IF(COUNTIF($B$5:$B$304,B82)&gt;1,"Număr dublat. ","")&amp;IF(OR(C82="",D82="",F82="",G82=""),"Date incomplete. ","")&amp;IF(COUNTIFS('Linii deviz'!$B$5:$B$1004,B82,'Linii deviz'!$M$5:$M$1004,"Suplimentar",'Linii deviz'!$N$5:$N$1004,"")&gt;0,"Suplimentare fără răspuns de la client. ","")&amp;IF(AND(N(P82)&gt;Prag,COUNTIFS('Linii deviz'!$B$5:$B$1004,B82,'Linii deviz'!$M$5:$M$1004,"Suplimentar",'Linii deviz'!$N$5:$N$1004,"Da")=0),"Final peste estimat fără suplimentări aprobate. ","")&amp;IF(AND(K82&lt;&gt;"",K82&lt;TODAY(),L82&lt;&gt;"Finalizat",L82&lt;&gt;"Predat",L82&lt;&gt;"Refuzat"),"Termen depășit. ","")&amp;IF(AND(L82="Predat",M82=""),"Lipsește data predării. ","")))</f>
        <v/>
      </c>
    </row>
    <row r="83" spans="2:21" x14ac:dyDescent="0.2">
      <c r="B83" s="14" t="str">
        <f>IF(D83="","",MAX($B$5:B82)+1)</f>
        <v/>
      </c>
      <c r="C83" s="15"/>
      <c r="D83" s="16"/>
      <c r="E83" s="16"/>
      <c r="F83" s="14"/>
      <c r="G83" s="17"/>
      <c r="H83" s="17"/>
      <c r="I83" s="18"/>
      <c r="J83" s="17"/>
      <c r="K83" s="15"/>
      <c r="L83" s="14"/>
      <c r="M83" s="15"/>
      <c r="N83" s="19" t="str">
        <f>IF(B83="","",ROUND(SUMIFS('Linii deviz'!$L$5:$L$1004,'Linii deviz'!$B$5:$B$1004,B83,'Linii deviz'!$M$5:$M$1004,"Inițial")*(1+CotaTVA),2))</f>
        <v/>
      </c>
      <c r="O83" s="19" t="str">
        <f>IF(B83="","",ROUND(SUMIFS('Linii deviz'!$L$5:$L$1004,'Linii deviz'!$B$5:$B$1004,B83,'Linii deviz'!$Q$5:$Q$1004,1)*(1+CotaTVA),2))</f>
        <v/>
      </c>
      <c r="P83" s="20" t="str">
        <f t="shared" si="3"/>
        <v/>
      </c>
      <c r="Q83" s="19" t="str">
        <f>IF(B83="","",ROUND(SUMIFS('Linii deviz'!$L$5:$L$1004,'Linii deviz'!$B$5:$B$1004,B83,'Linii deviz'!$M$5:$M$1004,"Suplimentar",'Linii deviz'!$N$5:$N$1004,"Nu")*(1+CotaTVA),2))</f>
        <v/>
      </c>
      <c r="R83" s="21"/>
      <c r="S83" s="19" t="str">
        <f t="shared" si="4"/>
        <v/>
      </c>
      <c r="T83" s="22" t="str">
        <f t="shared" si="5"/>
        <v/>
      </c>
      <c r="U83" s="23" t="str">
        <f ca="1">IF(AND(B83="",D83=""),"",TRIM(IF(COUNTIF($B$5:$B$304,B83)&gt;1,"Număr dublat. ","")&amp;IF(OR(C83="",D83="",F83="",G83=""),"Date incomplete. ","")&amp;IF(COUNTIFS('Linii deviz'!$B$5:$B$1004,B83,'Linii deviz'!$M$5:$M$1004,"Suplimentar",'Linii deviz'!$N$5:$N$1004,"")&gt;0,"Suplimentare fără răspuns de la client. ","")&amp;IF(AND(N(P83)&gt;Prag,COUNTIFS('Linii deviz'!$B$5:$B$1004,B83,'Linii deviz'!$M$5:$M$1004,"Suplimentar",'Linii deviz'!$N$5:$N$1004,"Da")=0),"Final peste estimat fără suplimentări aprobate. ","")&amp;IF(AND(K83&lt;&gt;"",K83&lt;TODAY(),L83&lt;&gt;"Finalizat",L83&lt;&gt;"Predat",L83&lt;&gt;"Refuzat"),"Termen depășit. ","")&amp;IF(AND(L83="Predat",M83=""),"Lipsește data predării. ","")))</f>
        <v/>
      </c>
    </row>
    <row r="84" spans="2:21" x14ac:dyDescent="0.2">
      <c r="B84" s="14" t="str">
        <f>IF(D84="","",MAX($B$5:B83)+1)</f>
        <v/>
      </c>
      <c r="C84" s="15"/>
      <c r="D84" s="16"/>
      <c r="E84" s="16"/>
      <c r="F84" s="14"/>
      <c r="G84" s="17"/>
      <c r="H84" s="17"/>
      <c r="I84" s="18"/>
      <c r="J84" s="17"/>
      <c r="K84" s="15"/>
      <c r="L84" s="14"/>
      <c r="M84" s="15"/>
      <c r="N84" s="19" t="str">
        <f>IF(B84="","",ROUND(SUMIFS('Linii deviz'!$L$5:$L$1004,'Linii deviz'!$B$5:$B$1004,B84,'Linii deviz'!$M$5:$M$1004,"Inițial")*(1+CotaTVA),2))</f>
        <v/>
      </c>
      <c r="O84" s="19" t="str">
        <f>IF(B84="","",ROUND(SUMIFS('Linii deviz'!$L$5:$L$1004,'Linii deviz'!$B$5:$B$1004,B84,'Linii deviz'!$Q$5:$Q$1004,1)*(1+CotaTVA),2))</f>
        <v/>
      </c>
      <c r="P84" s="20" t="str">
        <f t="shared" si="3"/>
        <v/>
      </c>
      <c r="Q84" s="19" t="str">
        <f>IF(B84="","",ROUND(SUMIFS('Linii deviz'!$L$5:$L$1004,'Linii deviz'!$B$5:$B$1004,B84,'Linii deviz'!$M$5:$M$1004,"Suplimentar",'Linii deviz'!$N$5:$N$1004,"Nu")*(1+CotaTVA),2))</f>
        <v/>
      </c>
      <c r="R84" s="21"/>
      <c r="S84" s="19" t="str">
        <f t="shared" si="4"/>
        <v/>
      </c>
      <c r="T84" s="22" t="str">
        <f t="shared" si="5"/>
        <v/>
      </c>
      <c r="U84" s="23" t="str">
        <f ca="1">IF(AND(B84="",D84=""),"",TRIM(IF(COUNTIF($B$5:$B$304,B84)&gt;1,"Număr dublat. ","")&amp;IF(OR(C84="",D84="",F84="",G84=""),"Date incomplete. ","")&amp;IF(COUNTIFS('Linii deviz'!$B$5:$B$1004,B84,'Linii deviz'!$M$5:$M$1004,"Suplimentar",'Linii deviz'!$N$5:$N$1004,"")&gt;0,"Suplimentare fără răspuns de la client. ","")&amp;IF(AND(N(P84)&gt;Prag,COUNTIFS('Linii deviz'!$B$5:$B$1004,B84,'Linii deviz'!$M$5:$M$1004,"Suplimentar",'Linii deviz'!$N$5:$N$1004,"Da")=0),"Final peste estimat fără suplimentări aprobate. ","")&amp;IF(AND(K84&lt;&gt;"",K84&lt;TODAY(),L84&lt;&gt;"Finalizat",L84&lt;&gt;"Predat",L84&lt;&gt;"Refuzat"),"Termen depășit. ","")&amp;IF(AND(L84="Predat",M84=""),"Lipsește data predării. ","")))</f>
        <v/>
      </c>
    </row>
    <row r="85" spans="2:21" x14ac:dyDescent="0.2">
      <c r="B85" s="14" t="str">
        <f>IF(D85="","",MAX($B$5:B84)+1)</f>
        <v/>
      </c>
      <c r="C85" s="15"/>
      <c r="D85" s="16"/>
      <c r="E85" s="16"/>
      <c r="F85" s="14"/>
      <c r="G85" s="17"/>
      <c r="H85" s="17"/>
      <c r="I85" s="18"/>
      <c r="J85" s="17"/>
      <c r="K85" s="15"/>
      <c r="L85" s="14"/>
      <c r="M85" s="15"/>
      <c r="N85" s="19" t="str">
        <f>IF(B85="","",ROUND(SUMIFS('Linii deviz'!$L$5:$L$1004,'Linii deviz'!$B$5:$B$1004,B85,'Linii deviz'!$M$5:$M$1004,"Inițial")*(1+CotaTVA),2))</f>
        <v/>
      </c>
      <c r="O85" s="19" t="str">
        <f>IF(B85="","",ROUND(SUMIFS('Linii deviz'!$L$5:$L$1004,'Linii deviz'!$B$5:$B$1004,B85,'Linii deviz'!$Q$5:$Q$1004,1)*(1+CotaTVA),2))</f>
        <v/>
      </c>
      <c r="P85" s="20" t="str">
        <f t="shared" si="3"/>
        <v/>
      </c>
      <c r="Q85" s="19" t="str">
        <f>IF(B85="","",ROUND(SUMIFS('Linii deviz'!$L$5:$L$1004,'Linii deviz'!$B$5:$B$1004,B85,'Linii deviz'!$M$5:$M$1004,"Suplimentar",'Linii deviz'!$N$5:$N$1004,"Nu")*(1+CotaTVA),2))</f>
        <v/>
      </c>
      <c r="R85" s="21"/>
      <c r="S85" s="19" t="str">
        <f t="shared" si="4"/>
        <v/>
      </c>
      <c r="T85" s="22" t="str">
        <f t="shared" si="5"/>
        <v/>
      </c>
      <c r="U85" s="23" t="str">
        <f ca="1">IF(AND(B85="",D85=""),"",TRIM(IF(COUNTIF($B$5:$B$304,B85)&gt;1,"Număr dublat. ","")&amp;IF(OR(C85="",D85="",F85="",G85=""),"Date incomplete. ","")&amp;IF(COUNTIFS('Linii deviz'!$B$5:$B$1004,B85,'Linii deviz'!$M$5:$M$1004,"Suplimentar",'Linii deviz'!$N$5:$N$1004,"")&gt;0,"Suplimentare fără răspuns de la client. ","")&amp;IF(AND(N(P85)&gt;Prag,COUNTIFS('Linii deviz'!$B$5:$B$1004,B85,'Linii deviz'!$M$5:$M$1004,"Suplimentar",'Linii deviz'!$N$5:$N$1004,"Da")=0),"Final peste estimat fără suplimentări aprobate. ","")&amp;IF(AND(K85&lt;&gt;"",K85&lt;TODAY(),L85&lt;&gt;"Finalizat",L85&lt;&gt;"Predat",L85&lt;&gt;"Refuzat"),"Termen depășit. ","")&amp;IF(AND(L85="Predat",M85=""),"Lipsește data predării. ","")))</f>
        <v/>
      </c>
    </row>
    <row r="86" spans="2:21" x14ac:dyDescent="0.2">
      <c r="B86" s="14" t="str">
        <f>IF(D86="","",MAX($B$5:B85)+1)</f>
        <v/>
      </c>
      <c r="C86" s="15"/>
      <c r="D86" s="16"/>
      <c r="E86" s="16"/>
      <c r="F86" s="14"/>
      <c r="G86" s="17"/>
      <c r="H86" s="17"/>
      <c r="I86" s="18"/>
      <c r="J86" s="17"/>
      <c r="K86" s="15"/>
      <c r="L86" s="14"/>
      <c r="M86" s="15"/>
      <c r="N86" s="19" t="str">
        <f>IF(B86="","",ROUND(SUMIFS('Linii deviz'!$L$5:$L$1004,'Linii deviz'!$B$5:$B$1004,B86,'Linii deviz'!$M$5:$M$1004,"Inițial")*(1+CotaTVA),2))</f>
        <v/>
      </c>
      <c r="O86" s="19" t="str">
        <f>IF(B86="","",ROUND(SUMIFS('Linii deviz'!$L$5:$L$1004,'Linii deviz'!$B$5:$B$1004,B86,'Linii deviz'!$Q$5:$Q$1004,1)*(1+CotaTVA),2))</f>
        <v/>
      </c>
      <c r="P86" s="20" t="str">
        <f t="shared" si="3"/>
        <v/>
      </c>
      <c r="Q86" s="19" t="str">
        <f>IF(B86="","",ROUND(SUMIFS('Linii deviz'!$L$5:$L$1004,'Linii deviz'!$B$5:$B$1004,B86,'Linii deviz'!$M$5:$M$1004,"Suplimentar",'Linii deviz'!$N$5:$N$1004,"Nu")*(1+CotaTVA),2))</f>
        <v/>
      </c>
      <c r="R86" s="21"/>
      <c r="S86" s="19" t="str">
        <f t="shared" si="4"/>
        <v/>
      </c>
      <c r="T86" s="22" t="str">
        <f t="shared" si="5"/>
        <v/>
      </c>
      <c r="U86" s="23" t="str">
        <f ca="1">IF(AND(B86="",D86=""),"",TRIM(IF(COUNTIF($B$5:$B$304,B86)&gt;1,"Număr dublat. ","")&amp;IF(OR(C86="",D86="",F86="",G86=""),"Date incomplete. ","")&amp;IF(COUNTIFS('Linii deviz'!$B$5:$B$1004,B86,'Linii deviz'!$M$5:$M$1004,"Suplimentar",'Linii deviz'!$N$5:$N$1004,"")&gt;0,"Suplimentare fără răspuns de la client. ","")&amp;IF(AND(N(P86)&gt;Prag,COUNTIFS('Linii deviz'!$B$5:$B$1004,B86,'Linii deviz'!$M$5:$M$1004,"Suplimentar",'Linii deviz'!$N$5:$N$1004,"Da")=0),"Final peste estimat fără suplimentări aprobate. ","")&amp;IF(AND(K86&lt;&gt;"",K86&lt;TODAY(),L86&lt;&gt;"Finalizat",L86&lt;&gt;"Predat",L86&lt;&gt;"Refuzat"),"Termen depășit. ","")&amp;IF(AND(L86="Predat",M86=""),"Lipsește data predării. ","")))</f>
        <v/>
      </c>
    </row>
    <row r="87" spans="2:21" x14ac:dyDescent="0.2">
      <c r="B87" s="14" t="str">
        <f>IF(D87="","",MAX($B$5:B86)+1)</f>
        <v/>
      </c>
      <c r="C87" s="15"/>
      <c r="D87" s="16"/>
      <c r="E87" s="16"/>
      <c r="F87" s="14"/>
      <c r="G87" s="17"/>
      <c r="H87" s="17"/>
      <c r="I87" s="18"/>
      <c r="J87" s="17"/>
      <c r="K87" s="15"/>
      <c r="L87" s="14"/>
      <c r="M87" s="15"/>
      <c r="N87" s="19" t="str">
        <f>IF(B87="","",ROUND(SUMIFS('Linii deviz'!$L$5:$L$1004,'Linii deviz'!$B$5:$B$1004,B87,'Linii deviz'!$M$5:$M$1004,"Inițial")*(1+CotaTVA),2))</f>
        <v/>
      </c>
      <c r="O87" s="19" t="str">
        <f>IF(B87="","",ROUND(SUMIFS('Linii deviz'!$L$5:$L$1004,'Linii deviz'!$B$5:$B$1004,B87,'Linii deviz'!$Q$5:$Q$1004,1)*(1+CotaTVA),2))</f>
        <v/>
      </c>
      <c r="P87" s="20" t="str">
        <f t="shared" si="3"/>
        <v/>
      </c>
      <c r="Q87" s="19" t="str">
        <f>IF(B87="","",ROUND(SUMIFS('Linii deviz'!$L$5:$L$1004,'Linii deviz'!$B$5:$B$1004,B87,'Linii deviz'!$M$5:$M$1004,"Suplimentar",'Linii deviz'!$N$5:$N$1004,"Nu")*(1+CotaTVA),2))</f>
        <v/>
      </c>
      <c r="R87" s="21"/>
      <c r="S87" s="19" t="str">
        <f t="shared" si="4"/>
        <v/>
      </c>
      <c r="T87" s="22" t="str">
        <f t="shared" si="5"/>
        <v/>
      </c>
      <c r="U87" s="23" t="str">
        <f ca="1">IF(AND(B87="",D87=""),"",TRIM(IF(COUNTIF($B$5:$B$304,B87)&gt;1,"Număr dublat. ","")&amp;IF(OR(C87="",D87="",F87="",G87=""),"Date incomplete. ","")&amp;IF(COUNTIFS('Linii deviz'!$B$5:$B$1004,B87,'Linii deviz'!$M$5:$M$1004,"Suplimentar",'Linii deviz'!$N$5:$N$1004,"")&gt;0,"Suplimentare fără răspuns de la client. ","")&amp;IF(AND(N(P87)&gt;Prag,COUNTIFS('Linii deviz'!$B$5:$B$1004,B87,'Linii deviz'!$M$5:$M$1004,"Suplimentar",'Linii deviz'!$N$5:$N$1004,"Da")=0),"Final peste estimat fără suplimentări aprobate. ","")&amp;IF(AND(K87&lt;&gt;"",K87&lt;TODAY(),L87&lt;&gt;"Finalizat",L87&lt;&gt;"Predat",L87&lt;&gt;"Refuzat"),"Termen depășit. ","")&amp;IF(AND(L87="Predat",M87=""),"Lipsește data predării. ","")))</f>
        <v/>
      </c>
    </row>
    <row r="88" spans="2:21" x14ac:dyDescent="0.2">
      <c r="B88" s="14" t="str">
        <f>IF(D88="","",MAX($B$5:B87)+1)</f>
        <v/>
      </c>
      <c r="C88" s="15"/>
      <c r="D88" s="16"/>
      <c r="E88" s="16"/>
      <c r="F88" s="14"/>
      <c r="G88" s="17"/>
      <c r="H88" s="17"/>
      <c r="I88" s="18"/>
      <c r="J88" s="17"/>
      <c r="K88" s="15"/>
      <c r="L88" s="14"/>
      <c r="M88" s="15"/>
      <c r="N88" s="19" t="str">
        <f>IF(B88="","",ROUND(SUMIFS('Linii deviz'!$L$5:$L$1004,'Linii deviz'!$B$5:$B$1004,B88,'Linii deviz'!$M$5:$M$1004,"Inițial")*(1+CotaTVA),2))</f>
        <v/>
      </c>
      <c r="O88" s="19" t="str">
        <f>IF(B88="","",ROUND(SUMIFS('Linii deviz'!$L$5:$L$1004,'Linii deviz'!$B$5:$B$1004,B88,'Linii deviz'!$Q$5:$Q$1004,1)*(1+CotaTVA),2))</f>
        <v/>
      </c>
      <c r="P88" s="20" t="str">
        <f t="shared" si="3"/>
        <v/>
      </c>
      <c r="Q88" s="19" t="str">
        <f>IF(B88="","",ROUND(SUMIFS('Linii deviz'!$L$5:$L$1004,'Linii deviz'!$B$5:$B$1004,B88,'Linii deviz'!$M$5:$M$1004,"Suplimentar",'Linii deviz'!$N$5:$N$1004,"Nu")*(1+CotaTVA),2))</f>
        <v/>
      </c>
      <c r="R88" s="21"/>
      <c r="S88" s="19" t="str">
        <f t="shared" si="4"/>
        <v/>
      </c>
      <c r="T88" s="22" t="str">
        <f t="shared" si="5"/>
        <v/>
      </c>
      <c r="U88" s="23" t="str">
        <f ca="1">IF(AND(B88="",D88=""),"",TRIM(IF(COUNTIF($B$5:$B$304,B88)&gt;1,"Număr dublat. ","")&amp;IF(OR(C88="",D88="",F88="",G88=""),"Date incomplete. ","")&amp;IF(COUNTIFS('Linii deviz'!$B$5:$B$1004,B88,'Linii deviz'!$M$5:$M$1004,"Suplimentar",'Linii deviz'!$N$5:$N$1004,"")&gt;0,"Suplimentare fără răspuns de la client. ","")&amp;IF(AND(N(P88)&gt;Prag,COUNTIFS('Linii deviz'!$B$5:$B$1004,B88,'Linii deviz'!$M$5:$M$1004,"Suplimentar",'Linii deviz'!$N$5:$N$1004,"Da")=0),"Final peste estimat fără suplimentări aprobate. ","")&amp;IF(AND(K88&lt;&gt;"",K88&lt;TODAY(),L88&lt;&gt;"Finalizat",L88&lt;&gt;"Predat",L88&lt;&gt;"Refuzat"),"Termen depășit. ","")&amp;IF(AND(L88="Predat",M88=""),"Lipsește data predării. ","")))</f>
        <v/>
      </c>
    </row>
    <row r="89" spans="2:21" x14ac:dyDescent="0.2">
      <c r="B89" s="14" t="str">
        <f>IF(D89="","",MAX($B$5:B88)+1)</f>
        <v/>
      </c>
      <c r="C89" s="15"/>
      <c r="D89" s="16"/>
      <c r="E89" s="16"/>
      <c r="F89" s="14"/>
      <c r="G89" s="17"/>
      <c r="H89" s="17"/>
      <c r="I89" s="18"/>
      <c r="J89" s="17"/>
      <c r="K89" s="15"/>
      <c r="L89" s="14"/>
      <c r="M89" s="15"/>
      <c r="N89" s="19" t="str">
        <f>IF(B89="","",ROUND(SUMIFS('Linii deviz'!$L$5:$L$1004,'Linii deviz'!$B$5:$B$1004,B89,'Linii deviz'!$M$5:$M$1004,"Inițial")*(1+CotaTVA),2))</f>
        <v/>
      </c>
      <c r="O89" s="19" t="str">
        <f>IF(B89="","",ROUND(SUMIFS('Linii deviz'!$L$5:$L$1004,'Linii deviz'!$B$5:$B$1004,B89,'Linii deviz'!$Q$5:$Q$1004,1)*(1+CotaTVA),2))</f>
        <v/>
      </c>
      <c r="P89" s="20" t="str">
        <f t="shared" si="3"/>
        <v/>
      </c>
      <c r="Q89" s="19" t="str">
        <f>IF(B89="","",ROUND(SUMIFS('Linii deviz'!$L$5:$L$1004,'Linii deviz'!$B$5:$B$1004,B89,'Linii deviz'!$M$5:$M$1004,"Suplimentar",'Linii deviz'!$N$5:$N$1004,"Nu")*(1+CotaTVA),2))</f>
        <v/>
      </c>
      <c r="R89" s="21"/>
      <c r="S89" s="19" t="str">
        <f t="shared" si="4"/>
        <v/>
      </c>
      <c r="T89" s="22" t="str">
        <f t="shared" si="5"/>
        <v/>
      </c>
      <c r="U89" s="23" t="str">
        <f ca="1">IF(AND(B89="",D89=""),"",TRIM(IF(COUNTIF($B$5:$B$304,B89)&gt;1,"Număr dublat. ","")&amp;IF(OR(C89="",D89="",F89="",G89=""),"Date incomplete. ","")&amp;IF(COUNTIFS('Linii deviz'!$B$5:$B$1004,B89,'Linii deviz'!$M$5:$M$1004,"Suplimentar",'Linii deviz'!$N$5:$N$1004,"")&gt;0,"Suplimentare fără răspuns de la client. ","")&amp;IF(AND(N(P89)&gt;Prag,COUNTIFS('Linii deviz'!$B$5:$B$1004,B89,'Linii deviz'!$M$5:$M$1004,"Suplimentar",'Linii deviz'!$N$5:$N$1004,"Da")=0),"Final peste estimat fără suplimentări aprobate. ","")&amp;IF(AND(K89&lt;&gt;"",K89&lt;TODAY(),L89&lt;&gt;"Finalizat",L89&lt;&gt;"Predat",L89&lt;&gt;"Refuzat"),"Termen depășit. ","")&amp;IF(AND(L89="Predat",M89=""),"Lipsește data predării. ","")))</f>
        <v/>
      </c>
    </row>
    <row r="90" spans="2:21" x14ac:dyDescent="0.2">
      <c r="B90" s="14" t="str">
        <f>IF(D90="","",MAX($B$5:B89)+1)</f>
        <v/>
      </c>
      <c r="C90" s="15"/>
      <c r="D90" s="16"/>
      <c r="E90" s="16"/>
      <c r="F90" s="14"/>
      <c r="G90" s="17"/>
      <c r="H90" s="17"/>
      <c r="I90" s="18"/>
      <c r="J90" s="17"/>
      <c r="K90" s="15"/>
      <c r="L90" s="14"/>
      <c r="M90" s="15"/>
      <c r="N90" s="19" t="str">
        <f>IF(B90="","",ROUND(SUMIFS('Linii deviz'!$L$5:$L$1004,'Linii deviz'!$B$5:$B$1004,B90,'Linii deviz'!$M$5:$M$1004,"Inițial")*(1+CotaTVA),2))</f>
        <v/>
      </c>
      <c r="O90" s="19" t="str">
        <f>IF(B90="","",ROUND(SUMIFS('Linii deviz'!$L$5:$L$1004,'Linii deviz'!$B$5:$B$1004,B90,'Linii deviz'!$Q$5:$Q$1004,1)*(1+CotaTVA),2))</f>
        <v/>
      </c>
      <c r="P90" s="20" t="str">
        <f t="shared" si="3"/>
        <v/>
      </c>
      <c r="Q90" s="19" t="str">
        <f>IF(B90="","",ROUND(SUMIFS('Linii deviz'!$L$5:$L$1004,'Linii deviz'!$B$5:$B$1004,B90,'Linii deviz'!$M$5:$M$1004,"Suplimentar",'Linii deviz'!$N$5:$N$1004,"Nu")*(1+CotaTVA),2))</f>
        <v/>
      </c>
      <c r="R90" s="21"/>
      <c r="S90" s="19" t="str">
        <f t="shared" si="4"/>
        <v/>
      </c>
      <c r="T90" s="22" t="str">
        <f t="shared" si="5"/>
        <v/>
      </c>
      <c r="U90" s="23" t="str">
        <f ca="1">IF(AND(B90="",D90=""),"",TRIM(IF(COUNTIF($B$5:$B$304,B90)&gt;1,"Număr dublat. ","")&amp;IF(OR(C90="",D90="",F90="",G90=""),"Date incomplete. ","")&amp;IF(COUNTIFS('Linii deviz'!$B$5:$B$1004,B90,'Linii deviz'!$M$5:$M$1004,"Suplimentar",'Linii deviz'!$N$5:$N$1004,"")&gt;0,"Suplimentare fără răspuns de la client. ","")&amp;IF(AND(N(P90)&gt;Prag,COUNTIFS('Linii deviz'!$B$5:$B$1004,B90,'Linii deviz'!$M$5:$M$1004,"Suplimentar",'Linii deviz'!$N$5:$N$1004,"Da")=0),"Final peste estimat fără suplimentări aprobate. ","")&amp;IF(AND(K90&lt;&gt;"",K90&lt;TODAY(),L90&lt;&gt;"Finalizat",L90&lt;&gt;"Predat",L90&lt;&gt;"Refuzat"),"Termen depășit. ","")&amp;IF(AND(L90="Predat",M90=""),"Lipsește data predării. ","")))</f>
        <v/>
      </c>
    </row>
    <row r="91" spans="2:21" x14ac:dyDescent="0.2">
      <c r="B91" s="14" t="str">
        <f>IF(D91="","",MAX($B$5:B90)+1)</f>
        <v/>
      </c>
      <c r="C91" s="15"/>
      <c r="D91" s="16"/>
      <c r="E91" s="16"/>
      <c r="F91" s="14"/>
      <c r="G91" s="17"/>
      <c r="H91" s="17"/>
      <c r="I91" s="18"/>
      <c r="J91" s="17"/>
      <c r="K91" s="15"/>
      <c r="L91" s="14"/>
      <c r="M91" s="15"/>
      <c r="N91" s="19" t="str">
        <f>IF(B91="","",ROUND(SUMIFS('Linii deviz'!$L$5:$L$1004,'Linii deviz'!$B$5:$B$1004,B91,'Linii deviz'!$M$5:$M$1004,"Inițial")*(1+CotaTVA),2))</f>
        <v/>
      </c>
      <c r="O91" s="19" t="str">
        <f>IF(B91="","",ROUND(SUMIFS('Linii deviz'!$L$5:$L$1004,'Linii deviz'!$B$5:$B$1004,B91,'Linii deviz'!$Q$5:$Q$1004,1)*(1+CotaTVA),2))</f>
        <v/>
      </c>
      <c r="P91" s="20" t="str">
        <f t="shared" si="3"/>
        <v/>
      </c>
      <c r="Q91" s="19" t="str">
        <f>IF(B91="","",ROUND(SUMIFS('Linii deviz'!$L$5:$L$1004,'Linii deviz'!$B$5:$B$1004,B91,'Linii deviz'!$M$5:$M$1004,"Suplimentar",'Linii deviz'!$N$5:$N$1004,"Nu")*(1+CotaTVA),2))</f>
        <v/>
      </c>
      <c r="R91" s="21"/>
      <c r="S91" s="19" t="str">
        <f t="shared" si="4"/>
        <v/>
      </c>
      <c r="T91" s="22" t="str">
        <f t="shared" si="5"/>
        <v/>
      </c>
      <c r="U91" s="23" t="str">
        <f ca="1">IF(AND(B91="",D91=""),"",TRIM(IF(COUNTIF($B$5:$B$304,B91)&gt;1,"Număr dublat. ","")&amp;IF(OR(C91="",D91="",F91="",G91=""),"Date incomplete. ","")&amp;IF(COUNTIFS('Linii deviz'!$B$5:$B$1004,B91,'Linii deviz'!$M$5:$M$1004,"Suplimentar",'Linii deviz'!$N$5:$N$1004,"")&gt;0,"Suplimentare fără răspuns de la client. ","")&amp;IF(AND(N(P91)&gt;Prag,COUNTIFS('Linii deviz'!$B$5:$B$1004,B91,'Linii deviz'!$M$5:$M$1004,"Suplimentar",'Linii deviz'!$N$5:$N$1004,"Da")=0),"Final peste estimat fără suplimentări aprobate. ","")&amp;IF(AND(K91&lt;&gt;"",K91&lt;TODAY(),L91&lt;&gt;"Finalizat",L91&lt;&gt;"Predat",L91&lt;&gt;"Refuzat"),"Termen depășit. ","")&amp;IF(AND(L91="Predat",M91=""),"Lipsește data predării. ","")))</f>
        <v/>
      </c>
    </row>
    <row r="92" spans="2:21" x14ac:dyDescent="0.2">
      <c r="B92" s="14" t="str">
        <f>IF(D92="","",MAX($B$5:B91)+1)</f>
        <v/>
      </c>
      <c r="C92" s="15"/>
      <c r="D92" s="16"/>
      <c r="E92" s="16"/>
      <c r="F92" s="14"/>
      <c r="G92" s="17"/>
      <c r="H92" s="17"/>
      <c r="I92" s="18"/>
      <c r="J92" s="17"/>
      <c r="K92" s="15"/>
      <c r="L92" s="14"/>
      <c r="M92" s="15"/>
      <c r="N92" s="19" t="str">
        <f>IF(B92="","",ROUND(SUMIFS('Linii deviz'!$L$5:$L$1004,'Linii deviz'!$B$5:$B$1004,B92,'Linii deviz'!$M$5:$M$1004,"Inițial")*(1+CotaTVA),2))</f>
        <v/>
      </c>
      <c r="O92" s="19" t="str">
        <f>IF(B92="","",ROUND(SUMIFS('Linii deviz'!$L$5:$L$1004,'Linii deviz'!$B$5:$B$1004,B92,'Linii deviz'!$Q$5:$Q$1004,1)*(1+CotaTVA),2))</f>
        <v/>
      </c>
      <c r="P92" s="20" t="str">
        <f t="shared" si="3"/>
        <v/>
      </c>
      <c r="Q92" s="19" t="str">
        <f>IF(B92="","",ROUND(SUMIFS('Linii deviz'!$L$5:$L$1004,'Linii deviz'!$B$5:$B$1004,B92,'Linii deviz'!$M$5:$M$1004,"Suplimentar",'Linii deviz'!$N$5:$N$1004,"Nu")*(1+CotaTVA),2))</f>
        <v/>
      </c>
      <c r="R92" s="21"/>
      <c r="S92" s="19" t="str">
        <f t="shared" si="4"/>
        <v/>
      </c>
      <c r="T92" s="22" t="str">
        <f t="shared" si="5"/>
        <v/>
      </c>
      <c r="U92" s="23" t="str">
        <f ca="1">IF(AND(B92="",D92=""),"",TRIM(IF(COUNTIF($B$5:$B$304,B92)&gt;1,"Număr dublat. ","")&amp;IF(OR(C92="",D92="",F92="",G92=""),"Date incomplete. ","")&amp;IF(COUNTIFS('Linii deviz'!$B$5:$B$1004,B92,'Linii deviz'!$M$5:$M$1004,"Suplimentar",'Linii deviz'!$N$5:$N$1004,"")&gt;0,"Suplimentare fără răspuns de la client. ","")&amp;IF(AND(N(P92)&gt;Prag,COUNTIFS('Linii deviz'!$B$5:$B$1004,B92,'Linii deviz'!$M$5:$M$1004,"Suplimentar",'Linii deviz'!$N$5:$N$1004,"Da")=0),"Final peste estimat fără suplimentări aprobate. ","")&amp;IF(AND(K92&lt;&gt;"",K92&lt;TODAY(),L92&lt;&gt;"Finalizat",L92&lt;&gt;"Predat",L92&lt;&gt;"Refuzat"),"Termen depășit. ","")&amp;IF(AND(L92="Predat",M92=""),"Lipsește data predării. ","")))</f>
        <v/>
      </c>
    </row>
    <row r="93" spans="2:21" x14ac:dyDescent="0.2">
      <c r="B93" s="14" t="str">
        <f>IF(D93="","",MAX($B$5:B92)+1)</f>
        <v/>
      </c>
      <c r="C93" s="15"/>
      <c r="D93" s="16"/>
      <c r="E93" s="16"/>
      <c r="F93" s="14"/>
      <c r="G93" s="17"/>
      <c r="H93" s="17"/>
      <c r="I93" s="18"/>
      <c r="J93" s="17"/>
      <c r="K93" s="15"/>
      <c r="L93" s="14"/>
      <c r="M93" s="15"/>
      <c r="N93" s="19" t="str">
        <f>IF(B93="","",ROUND(SUMIFS('Linii deviz'!$L$5:$L$1004,'Linii deviz'!$B$5:$B$1004,B93,'Linii deviz'!$M$5:$M$1004,"Inițial")*(1+CotaTVA),2))</f>
        <v/>
      </c>
      <c r="O93" s="19" t="str">
        <f>IF(B93="","",ROUND(SUMIFS('Linii deviz'!$L$5:$L$1004,'Linii deviz'!$B$5:$B$1004,B93,'Linii deviz'!$Q$5:$Q$1004,1)*(1+CotaTVA),2))</f>
        <v/>
      </c>
      <c r="P93" s="20" t="str">
        <f t="shared" si="3"/>
        <v/>
      </c>
      <c r="Q93" s="19" t="str">
        <f>IF(B93="","",ROUND(SUMIFS('Linii deviz'!$L$5:$L$1004,'Linii deviz'!$B$5:$B$1004,B93,'Linii deviz'!$M$5:$M$1004,"Suplimentar",'Linii deviz'!$N$5:$N$1004,"Nu")*(1+CotaTVA),2))</f>
        <v/>
      </c>
      <c r="R93" s="21"/>
      <c r="S93" s="19" t="str">
        <f t="shared" si="4"/>
        <v/>
      </c>
      <c r="T93" s="22" t="str">
        <f t="shared" si="5"/>
        <v/>
      </c>
      <c r="U93" s="23" t="str">
        <f ca="1">IF(AND(B93="",D93=""),"",TRIM(IF(COUNTIF($B$5:$B$304,B93)&gt;1,"Număr dublat. ","")&amp;IF(OR(C93="",D93="",F93="",G93=""),"Date incomplete. ","")&amp;IF(COUNTIFS('Linii deviz'!$B$5:$B$1004,B93,'Linii deviz'!$M$5:$M$1004,"Suplimentar",'Linii deviz'!$N$5:$N$1004,"")&gt;0,"Suplimentare fără răspuns de la client. ","")&amp;IF(AND(N(P93)&gt;Prag,COUNTIFS('Linii deviz'!$B$5:$B$1004,B93,'Linii deviz'!$M$5:$M$1004,"Suplimentar",'Linii deviz'!$N$5:$N$1004,"Da")=0),"Final peste estimat fără suplimentări aprobate. ","")&amp;IF(AND(K93&lt;&gt;"",K93&lt;TODAY(),L93&lt;&gt;"Finalizat",L93&lt;&gt;"Predat",L93&lt;&gt;"Refuzat"),"Termen depășit. ","")&amp;IF(AND(L93="Predat",M93=""),"Lipsește data predării. ","")))</f>
        <v/>
      </c>
    </row>
    <row r="94" spans="2:21" x14ac:dyDescent="0.2">
      <c r="B94" s="14" t="str">
        <f>IF(D94="","",MAX($B$5:B93)+1)</f>
        <v/>
      </c>
      <c r="C94" s="15"/>
      <c r="D94" s="16"/>
      <c r="E94" s="16"/>
      <c r="F94" s="14"/>
      <c r="G94" s="17"/>
      <c r="H94" s="17"/>
      <c r="I94" s="18"/>
      <c r="J94" s="17"/>
      <c r="K94" s="15"/>
      <c r="L94" s="14"/>
      <c r="M94" s="15"/>
      <c r="N94" s="19" t="str">
        <f>IF(B94="","",ROUND(SUMIFS('Linii deviz'!$L$5:$L$1004,'Linii deviz'!$B$5:$B$1004,B94,'Linii deviz'!$M$5:$M$1004,"Inițial")*(1+CotaTVA),2))</f>
        <v/>
      </c>
      <c r="O94" s="19" t="str">
        <f>IF(B94="","",ROUND(SUMIFS('Linii deviz'!$L$5:$L$1004,'Linii deviz'!$B$5:$B$1004,B94,'Linii deviz'!$Q$5:$Q$1004,1)*(1+CotaTVA),2))</f>
        <v/>
      </c>
      <c r="P94" s="20" t="str">
        <f t="shared" si="3"/>
        <v/>
      </c>
      <c r="Q94" s="19" t="str">
        <f>IF(B94="","",ROUND(SUMIFS('Linii deviz'!$L$5:$L$1004,'Linii deviz'!$B$5:$B$1004,B94,'Linii deviz'!$M$5:$M$1004,"Suplimentar",'Linii deviz'!$N$5:$N$1004,"Nu")*(1+CotaTVA),2))</f>
        <v/>
      </c>
      <c r="R94" s="21"/>
      <c r="S94" s="19" t="str">
        <f t="shared" si="4"/>
        <v/>
      </c>
      <c r="T94" s="22" t="str">
        <f t="shared" si="5"/>
        <v/>
      </c>
      <c r="U94" s="23" t="str">
        <f ca="1">IF(AND(B94="",D94=""),"",TRIM(IF(COUNTIF($B$5:$B$304,B94)&gt;1,"Număr dublat. ","")&amp;IF(OR(C94="",D94="",F94="",G94=""),"Date incomplete. ","")&amp;IF(COUNTIFS('Linii deviz'!$B$5:$B$1004,B94,'Linii deviz'!$M$5:$M$1004,"Suplimentar",'Linii deviz'!$N$5:$N$1004,"")&gt;0,"Suplimentare fără răspuns de la client. ","")&amp;IF(AND(N(P94)&gt;Prag,COUNTIFS('Linii deviz'!$B$5:$B$1004,B94,'Linii deviz'!$M$5:$M$1004,"Suplimentar",'Linii deviz'!$N$5:$N$1004,"Da")=0),"Final peste estimat fără suplimentări aprobate. ","")&amp;IF(AND(K94&lt;&gt;"",K94&lt;TODAY(),L94&lt;&gt;"Finalizat",L94&lt;&gt;"Predat",L94&lt;&gt;"Refuzat"),"Termen depășit. ","")&amp;IF(AND(L94="Predat",M94=""),"Lipsește data predării. ","")))</f>
        <v/>
      </c>
    </row>
    <row r="95" spans="2:21" x14ac:dyDescent="0.2">
      <c r="B95" s="14" t="str">
        <f>IF(D95="","",MAX($B$5:B94)+1)</f>
        <v/>
      </c>
      <c r="C95" s="15"/>
      <c r="D95" s="16"/>
      <c r="E95" s="16"/>
      <c r="F95" s="14"/>
      <c r="G95" s="17"/>
      <c r="H95" s="17"/>
      <c r="I95" s="18"/>
      <c r="J95" s="17"/>
      <c r="K95" s="15"/>
      <c r="L95" s="14"/>
      <c r="M95" s="15"/>
      <c r="N95" s="19" t="str">
        <f>IF(B95="","",ROUND(SUMIFS('Linii deviz'!$L$5:$L$1004,'Linii deviz'!$B$5:$B$1004,B95,'Linii deviz'!$M$5:$M$1004,"Inițial")*(1+CotaTVA),2))</f>
        <v/>
      </c>
      <c r="O95" s="19" t="str">
        <f>IF(B95="","",ROUND(SUMIFS('Linii deviz'!$L$5:$L$1004,'Linii deviz'!$B$5:$B$1004,B95,'Linii deviz'!$Q$5:$Q$1004,1)*(1+CotaTVA),2))</f>
        <v/>
      </c>
      <c r="P95" s="20" t="str">
        <f t="shared" si="3"/>
        <v/>
      </c>
      <c r="Q95" s="19" t="str">
        <f>IF(B95="","",ROUND(SUMIFS('Linii deviz'!$L$5:$L$1004,'Linii deviz'!$B$5:$B$1004,B95,'Linii deviz'!$M$5:$M$1004,"Suplimentar",'Linii deviz'!$N$5:$N$1004,"Nu")*(1+CotaTVA),2))</f>
        <v/>
      </c>
      <c r="R95" s="21"/>
      <c r="S95" s="19" t="str">
        <f t="shared" si="4"/>
        <v/>
      </c>
      <c r="T95" s="22" t="str">
        <f t="shared" si="5"/>
        <v/>
      </c>
      <c r="U95" s="23" t="str">
        <f ca="1">IF(AND(B95="",D95=""),"",TRIM(IF(COUNTIF($B$5:$B$304,B95)&gt;1,"Număr dublat. ","")&amp;IF(OR(C95="",D95="",F95="",G95=""),"Date incomplete. ","")&amp;IF(COUNTIFS('Linii deviz'!$B$5:$B$1004,B95,'Linii deviz'!$M$5:$M$1004,"Suplimentar",'Linii deviz'!$N$5:$N$1004,"")&gt;0,"Suplimentare fără răspuns de la client. ","")&amp;IF(AND(N(P95)&gt;Prag,COUNTIFS('Linii deviz'!$B$5:$B$1004,B95,'Linii deviz'!$M$5:$M$1004,"Suplimentar",'Linii deviz'!$N$5:$N$1004,"Da")=0),"Final peste estimat fără suplimentări aprobate. ","")&amp;IF(AND(K95&lt;&gt;"",K95&lt;TODAY(),L95&lt;&gt;"Finalizat",L95&lt;&gt;"Predat",L95&lt;&gt;"Refuzat"),"Termen depășit. ","")&amp;IF(AND(L95="Predat",M95=""),"Lipsește data predării. ","")))</f>
        <v/>
      </c>
    </row>
    <row r="96" spans="2:21" x14ac:dyDescent="0.2">
      <c r="B96" s="14" t="str">
        <f>IF(D96="","",MAX($B$5:B95)+1)</f>
        <v/>
      </c>
      <c r="C96" s="15"/>
      <c r="D96" s="16"/>
      <c r="E96" s="16"/>
      <c r="F96" s="14"/>
      <c r="G96" s="17"/>
      <c r="H96" s="17"/>
      <c r="I96" s="18"/>
      <c r="J96" s="17"/>
      <c r="K96" s="15"/>
      <c r="L96" s="14"/>
      <c r="M96" s="15"/>
      <c r="N96" s="19" t="str">
        <f>IF(B96="","",ROUND(SUMIFS('Linii deviz'!$L$5:$L$1004,'Linii deviz'!$B$5:$B$1004,B96,'Linii deviz'!$M$5:$M$1004,"Inițial")*(1+CotaTVA),2))</f>
        <v/>
      </c>
      <c r="O96" s="19" t="str">
        <f>IF(B96="","",ROUND(SUMIFS('Linii deviz'!$L$5:$L$1004,'Linii deviz'!$B$5:$B$1004,B96,'Linii deviz'!$Q$5:$Q$1004,1)*(1+CotaTVA),2))</f>
        <v/>
      </c>
      <c r="P96" s="20" t="str">
        <f t="shared" si="3"/>
        <v/>
      </c>
      <c r="Q96" s="19" t="str">
        <f>IF(B96="","",ROUND(SUMIFS('Linii deviz'!$L$5:$L$1004,'Linii deviz'!$B$5:$B$1004,B96,'Linii deviz'!$M$5:$M$1004,"Suplimentar",'Linii deviz'!$N$5:$N$1004,"Nu")*(1+CotaTVA),2))</f>
        <v/>
      </c>
      <c r="R96" s="21"/>
      <c r="S96" s="19" t="str">
        <f t="shared" si="4"/>
        <v/>
      </c>
      <c r="T96" s="22" t="str">
        <f t="shared" si="5"/>
        <v/>
      </c>
      <c r="U96" s="23" t="str">
        <f ca="1">IF(AND(B96="",D96=""),"",TRIM(IF(COUNTIF($B$5:$B$304,B96)&gt;1,"Număr dublat. ","")&amp;IF(OR(C96="",D96="",F96="",G96=""),"Date incomplete. ","")&amp;IF(COUNTIFS('Linii deviz'!$B$5:$B$1004,B96,'Linii deviz'!$M$5:$M$1004,"Suplimentar",'Linii deviz'!$N$5:$N$1004,"")&gt;0,"Suplimentare fără răspuns de la client. ","")&amp;IF(AND(N(P96)&gt;Prag,COUNTIFS('Linii deviz'!$B$5:$B$1004,B96,'Linii deviz'!$M$5:$M$1004,"Suplimentar",'Linii deviz'!$N$5:$N$1004,"Da")=0),"Final peste estimat fără suplimentări aprobate. ","")&amp;IF(AND(K96&lt;&gt;"",K96&lt;TODAY(),L96&lt;&gt;"Finalizat",L96&lt;&gt;"Predat",L96&lt;&gt;"Refuzat"),"Termen depășit. ","")&amp;IF(AND(L96="Predat",M96=""),"Lipsește data predării. ","")))</f>
        <v/>
      </c>
    </row>
    <row r="97" spans="2:21" x14ac:dyDescent="0.2">
      <c r="B97" s="14" t="str">
        <f>IF(D97="","",MAX($B$5:B96)+1)</f>
        <v/>
      </c>
      <c r="C97" s="15"/>
      <c r="D97" s="16"/>
      <c r="E97" s="16"/>
      <c r="F97" s="14"/>
      <c r="G97" s="17"/>
      <c r="H97" s="17"/>
      <c r="I97" s="18"/>
      <c r="J97" s="17"/>
      <c r="K97" s="15"/>
      <c r="L97" s="14"/>
      <c r="M97" s="15"/>
      <c r="N97" s="19" t="str">
        <f>IF(B97="","",ROUND(SUMIFS('Linii deviz'!$L$5:$L$1004,'Linii deviz'!$B$5:$B$1004,B97,'Linii deviz'!$M$5:$M$1004,"Inițial")*(1+CotaTVA),2))</f>
        <v/>
      </c>
      <c r="O97" s="19" t="str">
        <f>IF(B97="","",ROUND(SUMIFS('Linii deviz'!$L$5:$L$1004,'Linii deviz'!$B$5:$B$1004,B97,'Linii deviz'!$Q$5:$Q$1004,1)*(1+CotaTVA),2))</f>
        <v/>
      </c>
      <c r="P97" s="20" t="str">
        <f t="shared" si="3"/>
        <v/>
      </c>
      <c r="Q97" s="19" t="str">
        <f>IF(B97="","",ROUND(SUMIFS('Linii deviz'!$L$5:$L$1004,'Linii deviz'!$B$5:$B$1004,B97,'Linii deviz'!$M$5:$M$1004,"Suplimentar",'Linii deviz'!$N$5:$N$1004,"Nu")*(1+CotaTVA),2))</f>
        <v/>
      </c>
      <c r="R97" s="21"/>
      <c r="S97" s="19" t="str">
        <f t="shared" si="4"/>
        <v/>
      </c>
      <c r="T97" s="22" t="str">
        <f t="shared" si="5"/>
        <v/>
      </c>
      <c r="U97" s="23" t="str">
        <f ca="1">IF(AND(B97="",D97=""),"",TRIM(IF(COUNTIF($B$5:$B$304,B97)&gt;1,"Număr dublat. ","")&amp;IF(OR(C97="",D97="",F97="",G97=""),"Date incomplete. ","")&amp;IF(COUNTIFS('Linii deviz'!$B$5:$B$1004,B97,'Linii deviz'!$M$5:$M$1004,"Suplimentar",'Linii deviz'!$N$5:$N$1004,"")&gt;0,"Suplimentare fără răspuns de la client. ","")&amp;IF(AND(N(P97)&gt;Prag,COUNTIFS('Linii deviz'!$B$5:$B$1004,B97,'Linii deviz'!$M$5:$M$1004,"Suplimentar",'Linii deviz'!$N$5:$N$1004,"Da")=0),"Final peste estimat fără suplimentări aprobate. ","")&amp;IF(AND(K97&lt;&gt;"",K97&lt;TODAY(),L97&lt;&gt;"Finalizat",L97&lt;&gt;"Predat",L97&lt;&gt;"Refuzat"),"Termen depășit. ","")&amp;IF(AND(L97="Predat",M97=""),"Lipsește data predării. ","")))</f>
        <v/>
      </c>
    </row>
    <row r="98" spans="2:21" x14ac:dyDescent="0.2">
      <c r="B98" s="14" t="str">
        <f>IF(D98="","",MAX($B$5:B97)+1)</f>
        <v/>
      </c>
      <c r="C98" s="15"/>
      <c r="D98" s="16"/>
      <c r="E98" s="16"/>
      <c r="F98" s="14"/>
      <c r="G98" s="17"/>
      <c r="H98" s="17"/>
      <c r="I98" s="18"/>
      <c r="J98" s="17"/>
      <c r="K98" s="15"/>
      <c r="L98" s="14"/>
      <c r="M98" s="15"/>
      <c r="N98" s="19" t="str">
        <f>IF(B98="","",ROUND(SUMIFS('Linii deviz'!$L$5:$L$1004,'Linii deviz'!$B$5:$B$1004,B98,'Linii deviz'!$M$5:$M$1004,"Inițial")*(1+CotaTVA),2))</f>
        <v/>
      </c>
      <c r="O98" s="19" t="str">
        <f>IF(B98="","",ROUND(SUMIFS('Linii deviz'!$L$5:$L$1004,'Linii deviz'!$B$5:$B$1004,B98,'Linii deviz'!$Q$5:$Q$1004,1)*(1+CotaTVA),2))</f>
        <v/>
      </c>
      <c r="P98" s="20" t="str">
        <f t="shared" si="3"/>
        <v/>
      </c>
      <c r="Q98" s="19" t="str">
        <f>IF(B98="","",ROUND(SUMIFS('Linii deviz'!$L$5:$L$1004,'Linii deviz'!$B$5:$B$1004,B98,'Linii deviz'!$M$5:$M$1004,"Suplimentar",'Linii deviz'!$N$5:$N$1004,"Nu")*(1+CotaTVA),2))</f>
        <v/>
      </c>
      <c r="R98" s="21"/>
      <c r="S98" s="19" t="str">
        <f t="shared" si="4"/>
        <v/>
      </c>
      <c r="T98" s="22" t="str">
        <f t="shared" si="5"/>
        <v/>
      </c>
      <c r="U98" s="23" t="str">
        <f ca="1">IF(AND(B98="",D98=""),"",TRIM(IF(COUNTIF($B$5:$B$304,B98)&gt;1,"Număr dublat. ","")&amp;IF(OR(C98="",D98="",F98="",G98=""),"Date incomplete. ","")&amp;IF(COUNTIFS('Linii deviz'!$B$5:$B$1004,B98,'Linii deviz'!$M$5:$M$1004,"Suplimentar",'Linii deviz'!$N$5:$N$1004,"")&gt;0,"Suplimentare fără răspuns de la client. ","")&amp;IF(AND(N(P98)&gt;Prag,COUNTIFS('Linii deviz'!$B$5:$B$1004,B98,'Linii deviz'!$M$5:$M$1004,"Suplimentar",'Linii deviz'!$N$5:$N$1004,"Da")=0),"Final peste estimat fără suplimentări aprobate. ","")&amp;IF(AND(K98&lt;&gt;"",K98&lt;TODAY(),L98&lt;&gt;"Finalizat",L98&lt;&gt;"Predat",L98&lt;&gt;"Refuzat"),"Termen depășit. ","")&amp;IF(AND(L98="Predat",M98=""),"Lipsește data predării. ","")))</f>
        <v/>
      </c>
    </row>
    <row r="99" spans="2:21" x14ac:dyDescent="0.2">
      <c r="B99" s="14" t="str">
        <f>IF(D99="","",MAX($B$5:B98)+1)</f>
        <v/>
      </c>
      <c r="C99" s="15"/>
      <c r="D99" s="16"/>
      <c r="E99" s="16"/>
      <c r="F99" s="14"/>
      <c r="G99" s="17"/>
      <c r="H99" s="17"/>
      <c r="I99" s="18"/>
      <c r="J99" s="17"/>
      <c r="K99" s="15"/>
      <c r="L99" s="14"/>
      <c r="M99" s="15"/>
      <c r="N99" s="19" t="str">
        <f>IF(B99="","",ROUND(SUMIFS('Linii deviz'!$L$5:$L$1004,'Linii deviz'!$B$5:$B$1004,B99,'Linii deviz'!$M$5:$M$1004,"Inițial")*(1+CotaTVA),2))</f>
        <v/>
      </c>
      <c r="O99" s="19" t="str">
        <f>IF(B99="","",ROUND(SUMIFS('Linii deviz'!$L$5:$L$1004,'Linii deviz'!$B$5:$B$1004,B99,'Linii deviz'!$Q$5:$Q$1004,1)*(1+CotaTVA),2))</f>
        <v/>
      </c>
      <c r="P99" s="20" t="str">
        <f t="shared" si="3"/>
        <v/>
      </c>
      <c r="Q99" s="19" t="str">
        <f>IF(B99="","",ROUND(SUMIFS('Linii deviz'!$L$5:$L$1004,'Linii deviz'!$B$5:$B$1004,B99,'Linii deviz'!$M$5:$M$1004,"Suplimentar",'Linii deviz'!$N$5:$N$1004,"Nu")*(1+CotaTVA),2))</f>
        <v/>
      </c>
      <c r="R99" s="21"/>
      <c r="S99" s="19" t="str">
        <f t="shared" si="4"/>
        <v/>
      </c>
      <c r="T99" s="22" t="str">
        <f t="shared" si="5"/>
        <v/>
      </c>
      <c r="U99" s="23" t="str">
        <f ca="1">IF(AND(B99="",D99=""),"",TRIM(IF(COUNTIF($B$5:$B$304,B99)&gt;1,"Număr dublat. ","")&amp;IF(OR(C99="",D99="",F99="",G99=""),"Date incomplete. ","")&amp;IF(COUNTIFS('Linii deviz'!$B$5:$B$1004,B99,'Linii deviz'!$M$5:$M$1004,"Suplimentar",'Linii deviz'!$N$5:$N$1004,"")&gt;0,"Suplimentare fără răspuns de la client. ","")&amp;IF(AND(N(P99)&gt;Prag,COUNTIFS('Linii deviz'!$B$5:$B$1004,B99,'Linii deviz'!$M$5:$M$1004,"Suplimentar",'Linii deviz'!$N$5:$N$1004,"Da")=0),"Final peste estimat fără suplimentări aprobate. ","")&amp;IF(AND(K99&lt;&gt;"",K99&lt;TODAY(),L99&lt;&gt;"Finalizat",L99&lt;&gt;"Predat",L99&lt;&gt;"Refuzat"),"Termen depășit. ","")&amp;IF(AND(L99="Predat",M99=""),"Lipsește data predării. ","")))</f>
        <v/>
      </c>
    </row>
    <row r="100" spans="2:21" x14ac:dyDescent="0.2">
      <c r="B100" s="14" t="str">
        <f>IF(D100="","",MAX($B$5:B99)+1)</f>
        <v/>
      </c>
      <c r="C100" s="15"/>
      <c r="D100" s="16"/>
      <c r="E100" s="16"/>
      <c r="F100" s="14"/>
      <c r="G100" s="17"/>
      <c r="H100" s="17"/>
      <c r="I100" s="18"/>
      <c r="J100" s="17"/>
      <c r="K100" s="15"/>
      <c r="L100" s="14"/>
      <c r="M100" s="15"/>
      <c r="N100" s="19" t="str">
        <f>IF(B100="","",ROUND(SUMIFS('Linii deviz'!$L$5:$L$1004,'Linii deviz'!$B$5:$B$1004,B100,'Linii deviz'!$M$5:$M$1004,"Inițial")*(1+CotaTVA),2))</f>
        <v/>
      </c>
      <c r="O100" s="19" t="str">
        <f>IF(B100="","",ROUND(SUMIFS('Linii deviz'!$L$5:$L$1004,'Linii deviz'!$B$5:$B$1004,B100,'Linii deviz'!$Q$5:$Q$1004,1)*(1+CotaTVA),2))</f>
        <v/>
      </c>
      <c r="P100" s="20" t="str">
        <f t="shared" si="3"/>
        <v/>
      </c>
      <c r="Q100" s="19" t="str">
        <f>IF(B100="","",ROUND(SUMIFS('Linii deviz'!$L$5:$L$1004,'Linii deviz'!$B$5:$B$1004,B100,'Linii deviz'!$M$5:$M$1004,"Suplimentar",'Linii deviz'!$N$5:$N$1004,"Nu")*(1+CotaTVA),2))</f>
        <v/>
      </c>
      <c r="R100" s="21"/>
      <c r="S100" s="19" t="str">
        <f t="shared" si="4"/>
        <v/>
      </c>
      <c r="T100" s="22" t="str">
        <f t="shared" si="5"/>
        <v/>
      </c>
      <c r="U100" s="23" t="str">
        <f ca="1">IF(AND(B100="",D100=""),"",TRIM(IF(COUNTIF($B$5:$B$304,B100)&gt;1,"Număr dublat. ","")&amp;IF(OR(C100="",D100="",F100="",G100=""),"Date incomplete. ","")&amp;IF(COUNTIFS('Linii deviz'!$B$5:$B$1004,B100,'Linii deviz'!$M$5:$M$1004,"Suplimentar",'Linii deviz'!$N$5:$N$1004,"")&gt;0,"Suplimentare fără răspuns de la client. ","")&amp;IF(AND(N(P100)&gt;Prag,COUNTIFS('Linii deviz'!$B$5:$B$1004,B100,'Linii deviz'!$M$5:$M$1004,"Suplimentar",'Linii deviz'!$N$5:$N$1004,"Da")=0),"Final peste estimat fără suplimentări aprobate. ","")&amp;IF(AND(K100&lt;&gt;"",K100&lt;TODAY(),L100&lt;&gt;"Finalizat",L100&lt;&gt;"Predat",L100&lt;&gt;"Refuzat"),"Termen depășit. ","")&amp;IF(AND(L100="Predat",M100=""),"Lipsește data predării. ","")))</f>
        <v/>
      </c>
    </row>
    <row r="101" spans="2:21" x14ac:dyDescent="0.2">
      <c r="B101" s="14" t="str">
        <f>IF(D101="","",MAX($B$5:B100)+1)</f>
        <v/>
      </c>
      <c r="C101" s="15"/>
      <c r="D101" s="16"/>
      <c r="E101" s="16"/>
      <c r="F101" s="14"/>
      <c r="G101" s="17"/>
      <c r="H101" s="17"/>
      <c r="I101" s="18"/>
      <c r="J101" s="17"/>
      <c r="K101" s="15"/>
      <c r="L101" s="14"/>
      <c r="M101" s="15"/>
      <c r="N101" s="19" t="str">
        <f>IF(B101="","",ROUND(SUMIFS('Linii deviz'!$L$5:$L$1004,'Linii deviz'!$B$5:$B$1004,B101,'Linii deviz'!$M$5:$M$1004,"Inițial")*(1+CotaTVA),2))</f>
        <v/>
      </c>
      <c r="O101" s="19" t="str">
        <f>IF(B101="","",ROUND(SUMIFS('Linii deviz'!$L$5:$L$1004,'Linii deviz'!$B$5:$B$1004,B101,'Linii deviz'!$Q$5:$Q$1004,1)*(1+CotaTVA),2))</f>
        <v/>
      </c>
      <c r="P101" s="20" t="str">
        <f t="shared" si="3"/>
        <v/>
      </c>
      <c r="Q101" s="19" t="str">
        <f>IF(B101="","",ROUND(SUMIFS('Linii deviz'!$L$5:$L$1004,'Linii deviz'!$B$5:$B$1004,B101,'Linii deviz'!$M$5:$M$1004,"Suplimentar",'Linii deviz'!$N$5:$N$1004,"Nu")*(1+CotaTVA),2))</f>
        <v/>
      </c>
      <c r="R101" s="21"/>
      <c r="S101" s="19" t="str">
        <f t="shared" si="4"/>
        <v/>
      </c>
      <c r="T101" s="22" t="str">
        <f t="shared" si="5"/>
        <v/>
      </c>
      <c r="U101" s="23" t="str">
        <f ca="1">IF(AND(B101="",D101=""),"",TRIM(IF(COUNTIF($B$5:$B$304,B101)&gt;1,"Număr dublat. ","")&amp;IF(OR(C101="",D101="",F101="",G101=""),"Date incomplete. ","")&amp;IF(COUNTIFS('Linii deviz'!$B$5:$B$1004,B101,'Linii deviz'!$M$5:$M$1004,"Suplimentar",'Linii deviz'!$N$5:$N$1004,"")&gt;0,"Suplimentare fără răspuns de la client. ","")&amp;IF(AND(N(P101)&gt;Prag,COUNTIFS('Linii deviz'!$B$5:$B$1004,B101,'Linii deviz'!$M$5:$M$1004,"Suplimentar",'Linii deviz'!$N$5:$N$1004,"Da")=0),"Final peste estimat fără suplimentări aprobate. ","")&amp;IF(AND(K101&lt;&gt;"",K101&lt;TODAY(),L101&lt;&gt;"Finalizat",L101&lt;&gt;"Predat",L101&lt;&gt;"Refuzat"),"Termen depășit. ","")&amp;IF(AND(L101="Predat",M101=""),"Lipsește data predării. ","")))</f>
        <v/>
      </c>
    </row>
    <row r="102" spans="2:21" x14ac:dyDescent="0.2">
      <c r="B102" s="14" t="str">
        <f>IF(D102="","",MAX($B$5:B101)+1)</f>
        <v/>
      </c>
      <c r="C102" s="15"/>
      <c r="D102" s="16"/>
      <c r="E102" s="16"/>
      <c r="F102" s="14"/>
      <c r="G102" s="17"/>
      <c r="H102" s="17"/>
      <c r="I102" s="18"/>
      <c r="J102" s="17"/>
      <c r="K102" s="15"/>
      <c r="L102" s="14"/>
      <c r="M102" s="15"/>
      <c r="N102" s="19" t="str">
        <f>IF(B102="","",ROUND(SUMIFS('Linii deviz'!$L$5:$L$1004,'Linii deviz'!$B$5:$B$1004,B102,'Linii deviz'!$M$5:$M$1004,"Inițial")*(1+CotaTVA),2))</f>
        <v/>
      </c>
      <c r="O102" s="19" t="str">
        <f>IF(B102="","",ROUND(SUMIFS('Linii deviz'!$L$5:$L$1004,'Linii deviz'!$B$5:$B$1004,B102,'Linii deviz'!$Q$5:$Q$1004,1)*(1+CotaTVA),2))</f>
        <v/>
      </c>
      <c r="P102" s="20" t="str">
        <f t="shared" si="3"/>
        <v/>
      </c>
      <c r="Q102" s="19" t="str">
        <f>IF(B102="","",ROUND(SUMIFS('Linii deviz'!$L$5:$L$1004,'Linii deviz'!$B$5:$B$1004,B102,'Linii deviz'!$M$5:$M$1004,"Suplimentar",'Linii deviz'!$N$5:$N$1004,"Nu")*(1+CotaTVA),2))</f>
        <v/>
      </c>
      <c r="R102" s="21"/>
      <c r="S102" s="19" t="str">
        <f t="shared" si="4"/>
        <v/>
      </c>
      <c r="T102" s="22" t="str">
        <f t="shared" si="5"/>
        <v/>
      </c>
      <c r="U102" s="23" t="str">
        <f ca="1">IF(AND(B102="",D102=""),"",TRIM(IF(COUNTIF($B$5:$B$304,B102)&gt;1,"Număr dublat. ","")&amp;IF(OR(C102="",D102="",F102="",G102=""),"Date incomplete. ","")&amp;IF(COUNTIFS('Linii deviz'!$B$5:$B$1004,B102,'Linii deviz'!$M$5:$M$1004,"Suplimentar",'Linii deviz'!$N$5:$N$1004,"")&gt;0,"Suplimentare fără răspuns de la client. ","")&amp;IF(AND(N(P102)&gt;Prag,COUNTIFS('Linii deviz'!$B$5:$B$1004,B102,'Linii deviz'!$M$5:$M$1004,"Suplimentar",'Linii deviz'!$N$5:$N$1004,"Da")=0),"Final peste estimat fără suplimentări aprobate. ","")&amp;IF(AND(K102&lt;&gt;"",K102&lt;TODAY(),L102&lt;&gt;"Finalizat",L102&lt;&gt;"Predat",L102&lt;&gt;"Refuzat"),"Termen depășit. ","")&amp;IF(AND(L102="Predat",M102=""),"Lipsește data predării. ","")))</f>
        <v/>
      </c>
    </row>
    <row r="103" spans="2:21" x14ac:dyDescent="0.2">
      <c r="B103" s="14" t="str">
        <f>IF(D103="","",MAX($B$5:B102)+1)</f>
        <v/>
      </c>
      <c r="C103" s="15"/>
      <c r="D103" s="16"/>
      <c r="E103" s="16"/>
      <c r="F103" s="14"/>
      <c r="G103" s="17"/>
      <c r="H103" s="17"/>
      <c r="I103" s="18"/>
      <c r="J103" s="17"/>
      <c r="K103" s="15"/>
      <c r="L103" s="14"/>
      <c r="M103" s="15"/>
      <c r="N103" s="19" t="str">
        <f>IF(B103="","",ROUND(SUMIFS('Linii deviz'!$L$5:$L$1004,'Linii deviz'!$B$5:$B$1004,B103,'Linii deviz'!$M$5:$M$1004,"Inițial")*(1+CotaTVA),2))</f>
        <v/>
      </c>
      <c r="O103" s="19" t="str">
        <f>IF(B103="","",ROUND(SUMIFS('Linii deviz'!$L$5:$L$1004,'Linii deviz'!$B$5:$B$1004,B103,'Linii deviz'!$Q$5:$Q$1004,1)*(1+CotaTVA),2))</f>
        <v/>
      </c>
      <c r="P103" s="20" t="str">
        <f t="shared" si="3"/>
        <v/>
      </c>
      <c r="Q103" s="19" t="str">
        <f>IF(B103="","",ROUND(SUMIFS('Linii deviz'!$L$5:$L$1004,'Linii deviz'!$B$5:$B$1004,B103,'Linii deviz'!$M$5:$M$1004,"Suplimentar",'Linii deviz'!$N$5:$N$1004,"Nu")*(1+CotaTVA),2))</f>
        <v/>
      </c>
      <c r="R103" s="21"/>
      <c r="S103" s="19" t="str">
        <f t="shared" si="4"/>
        <v/>
      </c>
      <c r="T103" s="22" t="str">
        <f t="shared" si="5"/>
        <v/>
      </c>
      <c r="U103" s="23" t="str">
        <f ca="1">IF(AND(B103="",D103=""),"",TRIM(IF(COUNTIF($B$5:$B$304,B103)&gt;1,"Număr dublat. ","")&amp;IF(OR(C103="",D103="",F103="",G103=""),"Date incomplete. ","")&amp;IF(COUNTIFS('Linii deviz'!$B$5:$B$1004,B103,'Linii deviz'!$M$5:$M$1004,"Suplimentar",'Linii deviz'!$N$5:$N$1004,"")&gt;0,"Suplimentare fără răspuns de la client. ","")&amp;IF(AND(N(P103)&gt;Prag,COUNTIFS('Linii deviz'!$B$5:$B$1004,B103,'Linii deviz'!$M$5:$M$1004,"Suplimentar",'Linii deviz'!$N$5:$N$1004,"Da")=0),"Final peste estimat fără suplimentări aprobate. ","")&amp;IF(AND(K103&lt;&gt;"",K103&lt;TODAY(),L103&lt;&gt;"Finalizat",L103&lt;&gt;"Predat",L103&lt;&gt;"Refuzat"),"Termen depășit. ","")&amp;IF(AND(L103="Predat",M103=""),"Lipsește data predării. ","")))</f>
        <v/>
      </c>
    </row>
    <row r="104" spans="2:21" x14ac:dyDescent="0.2">
      <c r="B104" s="14" t="str">
        <f>IF(D104="","",MAX($B$5:B103)+1)</f>
        <v/>
      </c>
      <c r="C104" s="15"/>
      <c r="D104" s="16"/>
      <c r="E104" s="16"/>
      <c r="F104" s="14"/>
      <c r="G104" s="17"/>
      <c r="H104" s="17"/>
      <c r="I104" s="18"/>
      <c r="J104" s="17"/>
      <c r="K104" s="15"/>
      <c r="L104" s="14"/>
      <c r="M104" s="15"/>
      <c r="N104" s="19" t="str">
        <f>IF(B104="","",ROUND(SUMIFS('Linii deviz'!$L$5:$L$1004,'Linii deviz'!$B$5:$B$1004,B104,'Linii deviz'!$M$5:$M$1004,"Inițial")*(1+CotaTVA),2))</f>
        <v/>
      </c>
      <c r="O104" s="19" t="str">
        <f>IF(B104="","",ROUND(SUMIFS('Linii deviz'!$L$5:$L$1004,'Linii deviz'!$B$5:$B$1004,B104,'Linii deviz'!$Q$5:$Q$1004,1)*(1+CotaTVA),2))</f>
        <v/>
      </c>
      <c r="P104" s="20" t="str">
        <f t="shared" si="3"/>
        <v/>
      </c>
      <c r="Q104" s="19" t="str">
        <f>IF(B104="","",ROUND(SUMIFS('Linii deviz'!$L$5:$L$1004,'Linii deviz'!$B$5:$B$1004,B104,'Linii deviz'!$M$5:$M$1004,"Suplimentar",'Linii deviz'!$N$5:$N$1004,"Nu")*(1+CotaTVA),2))</f>
        <v/>
      </c>
      <c r="R104" s="21"/>
      <c r="S104" s="19" t="str">
        <f t="shared" si="4"/>
        <v/>
      </c>
      <c r="T104" s="22" t="str">
        <f t="shared" si="5"/>
        <v/>
      </c>
      <c r="U104" s="23" t="str">
        <f ca="1">IF(AND(B104="",D104=""),"",TRIM(IF(COUNTIF($B$5:$B$304,B104)&gt;1,"Număr dublat. ","")&amp;IF(OR(C104="",D104="",F104="",G104=""),"Date incomplete. ","")&amp;IF(COUNTIFS('Linii deviz'!$B$5:$B$1004,B104,'Linii deviz'!$M$5:$M$1004,"Suplimentar",'Linii deviz'!$N$5:$N$1004,"")&gt;0,"Suplimentare fără răspuns de la client. ","")&amp;IF(AND(N(P104)&gt;Prag,COUNTIFS('Linii deviz'!$B$5:$B$1004,B104,'Linii deviz'!$M$5:$M$1004,"Suplimentar",'Linii deviz'!$N$5:$N$1004,"Da")=0),"Final peste estimat fără suplimentări aprobate. ","")&amp;IF(AND(K104&lt;&gt;"",K104&lt;TODAY(),L104&lt;&gt;"Finalizat",L104&lt;&gt;"Predat",L104&lt;&gt;"Refuzat"),"Termen depășit. ","")&amp;IF(AND(L104="Predat",M104=""),"Lipsește data predării. ","")))</f>
        <v/>
      </c>
    </row>
    <row r="105" spans="2:21" x14ac:dyDescent="0.2">
      <c r="B105" s="14" t="str">
        <f>IF(D105="","",MAX($B$5:B104)+1)</f>
        <v/>
      </c>
      <c r="C105" s="15"/>
      <c r="D105" s="16"/>
      <c r="E105" s="16"/>
      <c r="F105" s="14"/>
      <c r="G105" s="17"/>
      <c r="H105" s="17"/>
      <c r="I105" s="18"/>
      <c r="J105" s="17"/>
      <c r="K105" s="15"/>
      <c r="L105" s="14"/>
      <c r="M105" s="15"/>
      <c r="N105" s="19" t="str">
        <f>IF(B105="","",ROUND(SUMIFS('Linii deviz'!$L$5:$L$1004,'Linii deviz'!$B$5:$B$1004,B105,'Linii deviz'!$M$5:$M$1004,"Inițial")*(1+CotaTVA),2))</f>
        <v/>
      </c>
      <c r="O105" s="19" t="str">
        <f>IF(B105="","",ROUND(SUMIFS('Linii deviz'!$L$5:$L$1004,'Linii deviz'!$B$5:$B$1004,B105,'Linii deviz'!$Q$5:$Q$1004,1)*(1+CotaTVA),2))</f>
        <v/>
      </c>
      <c r="P105" s="20" t="str">
        <f t="shared" si="3"/>
        <v/>
      </c>
      <c r="Q105" s="19" t="str">
        <f>IF(B105="","",ROUND(SUMIFS('Linii deviz'!$L$5:$L$1004,'Linii deviz'!$B$5:$B$1004,B105,'Linii deviz'!$M$5:$M$1004,"Suplimentar",'Linii deviz'!$N$5:$N$1004,"Nu")*(1+CotaTVA),2))</f>
        <v/>
      </c>
      <c r="R105" s="21"/>
      <c r="S105" s="19" t="str">
        <f t="shared" si="4"/>
        <v/>
      </c>
      <c r="T105" s="22" t="str">
        <f t="shared" si="5"/>
        <v/>
      </c>
      <c r="U105" s="23" t="str">
        <f ca="1">IF(AND(B105="",D105=""),"",TRIM(IF(COUNTIF($B$5:$B$304,B105)&gt;1,"Număr dublat. ","")&amp;IF(OR(C105="",D105="",F105="",G105=""),"Date incomplete. ","")&amp;IF(COUNTIFS('Linii deviz'!$B$5:$B$1004,B105,'Linii deviz'!$M$5:$M$1004,"Suplimentar",'Linii deviz'!$N$5:$N$1004,"")&gt;0,"Suplimentare fără răspuns de la client. ","")&amp;IF(AND(N(P105)&gt;Prag,COUNTIFS('Linii deviz'!$B$5:$B$1004,B105,'Linii deviz'!$M$5:$M$1004,"Suplimentar",'Linii deviz'!$N$5:$N$1004,"Da")=0),"Final peste estimat fără suplimentări aprobate. ","")&amp;IF(AND(K105&lt;&gt;"",K105&lt;TODAY(),L105&lt;&gt;"Finalizat",L105&lt;&gt;"Predat",L105&lt;&gt;"Refuzat"),"Termen depășit. ","")&amp;IF(AND(L105="Predat",M105=""),"Lipsește data predării. ","")))</f>
        <v/>
      </c>
    </row>
    <row r="106" spans="2:21" x14ac:dyDescent="0.2">
      <c r="B106" s="14" t="str">
        <f>IF(D106="","",MAX($B$5:B105)+1)</f>
        <v/>
      </c>
      <c r="C106" s="15"/>
      <c r="D106" s="16"/>
      <c r="E106" s="16"/>
      <c r="F106" s="14"/>
      <c r="G106" s="17"/>
      <c r="H106" s="17"/>
      <c r="I106" s="18"/>
      <c r="J106" s="17"/>
      <c r="K106" s="15"/>
      <c r="L106" s="14"/>
      <c r="M106" s="15"/>
      <c r="N106" s="19" t="str">
        <f>IF(B106="","",ROUND(SUMIFS('Linii deviz'!$L$5:$L$1004,'Linii deviz'!$B$5:$B$1004,B106,'Linii deviz'!$M$5:$M$1004,"Inițial")*(1+CotaTVA),2))</f>
        <v/>
      </c>
      <c r="O106" s="19" t="str">
        <f>IF(B106="","",ROUND(SUMIFS('Linii deviz'!$L$5:$L$1004,'Linii deviz'!$B$5:$B$1004,B106,'Linii deviz'!$Q$5:$Q$1004,1)*(1+CotaTVA),2))</f>
        <v/>
      </c>
      <c r="P106" s="20" t="str">
        <f t="shared" si="3"/>
        <v/>
      </c>
      <c r="Q106" s="19" t="str">
        <f>IF(B106="","",ROUND(SUMIFS('Linii deviz'!$L$5:$L$1004,'Linii deviz'!$B$5:$B$1004,B106,'Linii deviz'!$M$5:$M$1004,"Suplimentar",'Linii deviz'!$N$5:$N$1004,"Nu")*(1+CotaTVA),2))</f>
        <v/>
      </c>
      <c r="R106" s="21"/>
      <c r="S106" s="19" t="str">
        <f t="shared" si="4"/>
        <v/>
      </c>
      <c r="T106" s="22" t="str">
        <f t="shared" si="5"/>
        <v/>
      </c>
      <c r="U106" s="23" t="str">
        <f ca="1">IF(AND(B106="",D106=""),"",TRIM(IF(COUNTIF($B$5:$B$304,B106)&gt;1,"Număr dublat. ","")&amp;IF(OR(C106="",D106="",F106="",G106=""),"Date incomplete. ","")&amp;IF(COUNTIFS('Linii deviz'!$B$5:$B$1004,B106,'Linii deviz'!$M$5:$M$1004,"Suplimentar",'Linii deviz'!$N$5:$N$1004,"")&gt;0,"Suplimentare fără răspuns de la client. ","")&amp;IF(AND(N(P106)&gt;Prag,COUNTIFS('Linii deviz'!$B$5:$B$1004,B106,'Linii deviz'!$M$5:$M$1004,"Suplimentar",'Linii deviz'!$N$5:$N$1004,"Da")=0),"Final peste estimat fără suplimentări aprobate. ","")&amp;IF(AND(K106&lt;&gt;"",K106&lt;TODAY(),L106&lt;&gt;"Finalizat",L106&lt;&gt;"Predat",L106&lt;&gt;"Refuzat"),"Termen depășit. ","")&amp;IF(AND(L106="Predat",M106=""),"Lipsește data predării. ","")))</f>
        <v/>
      </c>
    </row>
    <row r="107" spans="2:21" x14ac:dyDescent="0.2">
      <c r="B107" s="14" t="str">
        <f>IF(D107="","",MAX($B$5:B106)+1)</f>
        <v/>
      </c>
      <c r="C107" s="15"/>
      <c r="D107" s="16"/>
      <c r="E107" s="16"/>
      <c r="F107" s="14"/>
      <c r="G107" s="17"/>
      <c r="H107" s="17"/>
      <c r="I107" s="18"/>
      <c r="J107" s="17"/>
      <c r="K107" s="15"/>
      <c r="L107" s="14"/>
      <c r="M107" s="15"/>
      <c r="N107" s="19" t="str">
        <f>IF(B107="","",ROUND(SUMIFS('Linii deviz'!$L$5:$L$1004,'Linii deviz'!$B$5:$B$1004,B107,'Linii deviz'!$M$5:$M$1004,"Inițial")*(1+CotaTVA),2))</f>
        <v/>
      </c>
      <c r="O107" s="19" t="str">
        <f>IF(B107="","",ROUND(SUMIFS('Linii deviz'!$L$5:$L$1004,'Linii deviz'!$B$5:$B$1004,B107,'Linii deviz'!$Q$5:$Q$1004,1)*(1+CotaTVA),2))</f>
        <v/>
      </c>
      <c r="P107" s="20" t="str">
        <f t="shared" si="3"/>
        <v/>
      </c>
      <c r="Q107" s="19" t="str">
        <f>IF(B107="","",ROUND(SUMIFS('Linii deviz'!$L$5:$L$1004,'Linii deviz'!$B$5:$B$1004,B107,'Linii deviz'!$M$5:$M$1004,"Suplimentar",'Linii deviz'!$N$5:$N$1004,"Nu")*(1+CotaTVA),2))</f>
        <v/>
      </c>
      <c r="R107" s="21"/>
      <c r="S107" s="19" t="str">
        <f t="shared" si="4"/>
        <v/>
      </c>
      <c r="T107" s="22" t="str">
        <f t="shared" si="5"/>
        <v/>
      </c>
      <c r="U107" s="23" t="str">
        <f ca="1">IF(AND(B107="",D107=""),"",TRIM(IF(COUNTIF($B$5:$B$304,B107)&gt;1,"Număr dublat. ","")&amp;IF(OR(C107="",D107="",F107="",G107=""),"Date incomplete. ","")&amp;IF(COUNTIFS('Linii deviz'!$B$5:$B$1004,B107,'Linii deviz'!$M$5:$M$1004,"Suplimentar",'Linii deviz'!$N$5:$N$1004,"")&gt;0,"Suplimentare fără răspuns de la client. ","")&amp;IF(AND(N(P107)&gt;Prag,COUNTIFS('Linii deviz'!$B$5:$B$1004,B107,'Linii deviz'!$M$5:$M$1004,"Suplimentar",'Linii deviz'!$N$5:$N$1004,"Da")=0),"Final peste estimat fără suplimentări aprobate. ","")&amp;IF(AND(K107&lt;&gt;"",K107&lt;TODAY(),L107&lt;&gt;"Finalizat",L107&lt;&gt;"Predat",L107&lt;&gt;"Refuzat"),"Termen depășit. ","")&amp;IF(AND(L107="Predat",M107=""),"Lipsește data predării. ","")))</f>
        <v/>
      </c>
    </row>
    <row r="108" spans="2:21" x14ac:dyDescent="0.2">
      <c r="B108" s="14" t="str">
        <f>IF(D108="","",MAX($B$5:B107)+1)</f>
        <v/>
      </c>
      <c r="C108" s="15"/>
      <c r="D108" s="16"/>
      <c r="E108" s="16"/>
      <c r="F108" s="14"/>
      <c r="G108" s="17"/>
      <c r="H108" s="17"/>
      <c r="I108" s="18"/>
      <c r="J108" s="17"/>
      <c r="K108" s="15"/>
      <c r="L108" s="14"/>
      <c r="M108" s="15"/>
      <c r="N108" s="19" t="str">
        <f>IF(B108="","",ROUND(SUMIFS('Linii deviz'!$L$5:$L$1004,'Linii deviz'!$B$5:$B$1004,B108,'Linii deviz'!$M$5:$M$1004,"Inițial")*(1+CotaTVA),2))</f>
        <v/>
      </c>
      <c r="O108" s="19" t="str">
        <f>IF(B108="","",ROUND(SUMIFS('Linii deviz'!$L$5:$L$1004,'Linii deviz'!$B$5:$B$1004,B108,'Linii deviz'!$Q$5:$Q$1004,1)*(1+CotaTVA),2))</f>
        <v/>
      </c>
      <c r="P108" s="20" t="str">
        <f t="shared" si="3"/>
        <v/>
      </c>
      <c r="Q108" s="19" t="str">
        <f>IF(B108="","",ROUND(SUMIFS('Linii deviz'!$L$5:$L$1004,'Linii deviz'!$B$5:$B$1004,B108,'Linii deviz'!$M$5:$M$1004,"Suplimentar",'Linii deviz'!$N$5:$N$1004,"Nu")*(1+CotaTVA),2))</f>
        <v/>
      </c>
      <c r="R108" s="21"/>
      <c r="S108" s="19" t="str">
        <f t="shared" si="4"/>
        <v/>
      </c>
      <c r="T108" s="22" t="str">
        <f t="shared" si="5"/>
        <v/>
      </c>
      <c r="U108" s="23" t="str">
        <f ca="1">IF(AND(B108="",D108=""),"",TRIM(IF(COUNTIF($B$5:$B$304,B108)&gt;1,"Număr dublat. ","")&amp;IF(OR(C108="",D108="",F108="",G108=""),"Date incomplete. ","")&amp;IF(COUNTIFS('Linii deviz'!$B$5:$B$1004,B108,'Linii deviz'!$M$5:$M$1004,"Suplimentar",'Linii deviz'!$N$5:$N$1004,"")&gt;0,"Suplimentare fără răspuns de la client. ","")&amp;IF(AND(N(P108)&gt;Prag,COUNTIFS('Linii deviz'!$B$5:$B$1004,B108,'Linii deviz'!$M$5:$M$1004,"Suplimentar",'Linii deviz'!$N$5:$N$1004,"Da")=0),"Final peste estimat fără suplimentări aprobate. ","")&amp;IF(AND(K108&lt;&gt;"",K108&lt;TODAY(),L108&lt;&gt;"Finalizat",L108&lt;&gt;"Predat",L108&lt;&gt;"Refuzat"),"Termen depășit. ","")&amp;IF(AND(L108="Predat",M108=""),"Lipsește data predării. ","")))</f>
        <v/>
      </c>
    </row>
    <row r="109" spans="2:21" x14ac:dyDescent="0.2">
      <c r="B109" s="14" t="str">
        <f>IF(D109="","",MAX($B$5:B108)+1)</f>
        <v/>
      </c>
      <c r="C109" s="15"/>
      <c r="D109" s="16"/>
      <c r="E109" s="16"/>
      <c r="F109" s="14"/>
      <c r="G109" s="17"/>
      <c r="H109" s="17"/>
      <c r="I109" s="18"/>
      <c r="J109" s="17"/>
      <c r="K109" s="15"/>
      <c r="L109" s="14"/>
      <c r="M109" s="15"/>
      <c r="N109" s="19" t="str">
        <f>IF(B109="","",ROUND(SUMIFS('Linii deviz'!$L$5:$L$1004,'Linii deviz'!$B$5:$B$1004,B109,'Linii deviz'!$M$5:$M$1004,"Inițial")*(1+CotaTVA),2))</f>
        <v/>
      </c>
      <c r="O109" s="19" t="str">
        <f>IF(B109="","",ROUND(SUMIFS('Linii deviz'!$L$5:$L$1004,'Linii deviz'!$B$5:$B$1004,B109,'Linii deviz'!$Q$5:$Q$1004,1)*(1+CotaTVA),2))</f>
        <v/>
      </c>
      <c r="P109" s="20" t="str">
        <f t="shared" si="3"/>
        <v/>
      </c>
      <c r="Q109" s="19" t="str">
        <f>IF(B109="","",ROUND(SUMIFS('Linii deviz'!$L$5:$L$1004,'Linii deviz'!$B$5:$B$1004,B109,'Linii deviz'!$M$5:$M$1004,"Suplimentar",'Linii deviz'!$N$5:$N$1004,"Nu")*(1+CotaTVA),2))</f>
        <v/>
      </c>
      <c r="R109" s="21"/>
      <c r="S109" s="19" t="str">
        <f t="shared" si="4"/>
        <v/>
      </c>
      <c r="T109" s="22" t="str">
        <f t="shared" si="5"/>
        <v/>
      </c>
      <c r="U109" s="23" t="str">
        <f ca="1">IF(AND(B109="",D109=""),"",TRIM(IF(COUNTIF($B$5:$B$304,B109)&gt;1,"Număr dublat. ","")&amp;IF(OR(C109="",D109="",F109="",G109=""),"Date incomplete. ","")&amp;IF(COUNTIFS('Linii deviz'!$B$5:$B$1004,B109,'Linii deviz'!$M$5:$M$1004,"Suplimentar",'Linii deviz'!$N$5:$N$1004,"")&gt;0,"Suplimentare fără răspuns de la client. ","")&amp;IF(AND(N(P109)&gt;Prag,COUNTIFS('Linii deviz'!$B$5:$B$1004,B109,'Linii deviz'!$M$5:$M$1004,"Suplimentar",'Linii deviz'!$N$5:$N$1004,"Da")=0),"Final peste estimat fără suplimentări aprobate. ","")&amp;IF(AND(K109&lt;&gt;"",K109&lt;TODAY(),L109&lt;&gt;"Finalizat",L109&lt;&gt;"Predat",L109&lt;&gt;"Refuzat"),"Termen depășit. ","")&amp;IF(AND(L109="Predat",M109=""),"Lipsește data predării. ","")))</f>
        <v/>
      </c>
    </row>
    <row r="110" spans="2:21" x14ac:dyDescent="0.2">
      <c r="B110" s="14" t="str">
        <f>IF(D110="","",MAX($B$5:B109)+1)</f>
        <v/>
      </c>
      <c r="C110" s="15"/>
      <c r="D110" s="16"/>
      <c r="E110" s="16"/>
      <c r="F110" s="14"/>
      <c r="G110" s="17"/>
      <c r="H110" s="17"/>
      <c r="I110" s="18"/>
      <c r="J110" s="17"/>
      <c r="K110" s="15"/>
      <c r="L110" s="14"/>
      <c r="M110" s="15"/>
      <c r="N110" s="19" t="str">
        <f>IF(B110="","",ROUND(SUMIFS('Linii deviz'!$L$5:$L$1004,'Linii deviz'!$B$5:$B$1004,B110,'Linii deviz'!$M$5:$M$1004,"Inițial")*(1+CotaTVA),2))</f>
        <v/>
      </c>
      <c r="O110" s="19" t="str">
        <f>IF(B110="","",ROUND(SUMIFS('Linii deviz'!$L$5:$L$1004,'Linii deviz'!$B$5:$B$1004,B110,'Linii deviz'!$Q$5:$Q$1004,1)*(1+CotaTVA),2))</f>
        <v/>
      </c>
      <c r="P110" s="20" t="str">
        <f t="shared" si="3"/>
        <v/>
      </c>
      <c r="Q110" s="19" t="str">
        <f>IF(B110="","",ROUND(SUMIFS('Linii deviz'!$L$5:$L$1004,'Linii deviz'!$B$5:$B$1004,B110,'Linii deviz'!$M$5:$M$1004,"Suplimentar",'Linii deviz'!$N$5:$N$1004,"Nu")*(1+CotaTVA),2))</f>
        <v/>
      </c>
      <c r="R110" s="21"/>
      <c r="S110" s="19" t="str">
        <f t="shared" si="4"/>
        <v/>
      </c>
      <c r="T110" s="22" t="str">
        <f t="shared" si="5"/>
        <v/>
      </c>
      <c r="U110" s="23" t="str">
        <f ca="1">IF(AND(B110="",D110=""),"",TRIM(IF(COUNTIF($B$5:$B$304,B110)&gt;1,"Număr dublat. ","")&amp;IF(OR(C110="",D110="",F110="",G110=""),"Date incomplete. ","")&amp;IF(COUNTIFS('Linii deviz'!$B$5:$B$1004,B110,'Linii deviz'!$M$5:$M$1004,"Suplimentar",'Linii deviz'!$N$5:$N$1004,"")&gt;0,"Suplimentare fără răspuns de la client. ","")&amp;IF(AND(N(P110)&gt;Prag,COUNTIFS('Linii deviz'!$B$5:$B$1004,B110,'Linii deviz'!$M$5:$M$1004,"Suplimentar",'Linii deviz'!$N$5:$N$1004,"Da")=0),"Final peste estimat fără suplimentări aprobate. ","")&amp;IF(AND(K110&lt;&gt;"",K110&lt;TODAY(),L110&lt;&gt;"Finalizat",L110&lt;&gt;"Predat",L110&lt;&gt;"Refuzat"),"Termen depășit. ","")&amp;IF(AND(L110="Predat",M110=""),"Lipsește data predării. ","")))</f>
        <v/>
      </c>
    </row>
    <row r="111" spans="2:21" x14ac:dyDescent="0.2">
      <c r="B111" s="14" t="str">
        <f>IF(D111="","",MAX($B$5:B110)+1)</f>
        <v/>
      </c>
      <c r="C111" s="15"/>
      <c r="D111" s="16"/>
      <c r="E111" s="16"/>
      <c r="F111" s="14"/>
      <c r="G111" s="17"/>
      <c r="H111" s="17"/>
      <c r="I111" s="18"/>
      <c r="J111" s="17"/>
      <c r="K111" s="15"/>
      <c r="L111" s="14"/>
      <c r="M111" s="15"/>
      <c r="N111" s="19" t="str">
        <f>IF(B111="","",ROUND(SUMIFS('Linii deviz'!$L$5:$L$1004,'Linii deviz'!$B$5:$B$1004,B111,'Linii deviz'!$M$5:$M$1004,"Inițial")*(1+CotaTVA),2))</f>
        <v/>
      </c>
      <c r="O111" s="19" t="str">
        <f>IF(B111="","",ROUND(SUMIFS('Linii deviz'!$L$5:$L$1004,'Linii deviz'!$B$5:$B$1004,B111,'Linii deviz'!$Q$5:$Q$1004,1)*(1+CotaTVA),2))</f>
        <v/>
      </c>
      <c r="P111" s="20" t="str">
        <f t="shared" si="3"/>
        <v/>
      </c>
      <c r="Q111" s="19" t="str">
        <f>IF(B111="","",ROUND(SUMIFS('Linii deviz'!$L$5:$L$1004,'Linii deviz'!$B$5:$B$1004,B111,'Linii deviz'!$M$5:$M$1004,"Suplimentar",'Linii deviz'!$N$5:$N$1004,"Nu")*(1+CotaTVA),2))</f>
        <v/>
      </c>
      <c r="R111" s="21"/>
      <c r="S111" s="19" t="str">
        <f t="shared" si="4"/>
        <v/>
      </c>
      <c r="T111" s="22" t="str">
        <f t="shared" si="5"/>
        <v/>
      </c>
      <c r="U111" s="23" t="str">
        <f ca="1">IF(AND(B111="",D111=""),"",TRIM(IF(COUNTIF($B$5:$B$304,B111)&gt;1,"Număr dublat. ","")&amp;IF(OR(C111="",D111="",F111="",G111=""),"Date incomplete. ","")&amp;IF(COUNTIFS('Linii deviz'!$B$5:$B$1004,B111,'Linii deviz'!$M$5:$M$1004,"Suplimentar",'Linii deviz'!$N$5:$N$1004,"")&gt;0,"Suplimentare fără răspuns de la client. ","")&amp;IF(AND(N(P111)&gt;Prag,COUNTIFS('Linii deviz'!$B$5:$B$1004,B111,'Linii deviz'!$M$5:$M$1004,"Suplimentar",'Linii deviz'!$N$5:$N$1004,"Da")=0),"Final peste estimat fără suplimentări aprobate. ","")&amp;IF(AND(K111&lt;&gt;"",K111&lt;TODAY(),L111&lt;&gt;"Finalizat",L111&lt;&gt;"Predat",L111&lt;&gt;"Refuzat"),"Termen depășit. ","")&amp;IF(AND(L111="Predat",M111=""),"Lipsește data predării. ","")))</f>
        <v/>
      </c>
    </row>
    <row r="112" spans="2:21" x14ac:dyDescent="0.2">
      <c r="B112" s="14" t="str">
        <f>IF(D112="","",MAX($B$5:B111)+1)</f>
        <v/>
      </c>
      <c r="C112" s="15"/>
      <c r="D112" s="16"/>
      <c r="E112" s="16"/>
      <c r="F112" s="14"/>
      <c r="G112" s="17"/>
      <c r="H112" s="17"/>
      <c r="I112" s="18"/>
      <c r="J112" s="17"/>
      <c r="K112" s="15"/>
      <c r="L112" s="14"/>
      <c r="M112" s="15"/>
      <c r="N112" s="19" t="str">
        <f>IF(B112="","",ROUND(SUMIFS('Linii deviz'!$L$5:$L$1004,'Linii deviz'!$B$5:$B$1004,B112,'Linii deviz'!$M$5:$M$1004,"Inițial")*(1+CotaTVA),2))</f>
        <v/>
      </c>
      <c r="O112" s="19" t="str">
        <f>IF(B112="","",ROUND(SUMIFS('Linii deviz'!$L$5:$L$1004,'Linii deviz'!$B$5:$B$1004,B112,'Linii deviz'!$Q$5:$Q$1004,1)*(1+CotaTVA),2))</f>
        <v/>
      </c>
      <c r="P112" s="20" t="str">
        <f t="shared" si="3"/>
        <v/>
      </c>
      <c r="Q112" s="19" t="str">
        <f>IF(B112="","",ROUND(SUMIFS('Linii deviz'!$L$5:$L$1004,'Linii deviz'!$B$5:$B$1004,B112,'Linii deviz'!$M$5:$M$1004,"Suplimentar",'Linii deviz'!$N$5:$N$1004,"Nu")*(1+CotaTVA),2))</f>
        <v/>
      </c>
      <c r="R112" s="21"/>
      <c r="S112" s="19" t="str">
        <f t="shared" si="4"/>
        <v/>
      </c>
      <c r="T112" s="22" t="str">
        <f t="shared" si="5"/>
        <v/>
      </c>
      <c r="U112" s="23" t="str">
        <f ca="1">IF(AND(B112="",D112=""),"",TRIM(IF(COUNTIF($B$5:$B$304,B112)&gt;1,"Număr dublat. ","")&amp;IF(OR(C112="",D112="",F112="",G112=""),"Date incomplete. ","")&amp;IF(COUNTIFS('Linii deviz'!$B$5:$B$1004,B112,'Linii deviz'!$M$5:$M$1004,"Suplimentar",'Linii deviz'!$N$5:$N$1004,"")&gt;0,"Suplimentare fără răspuns de la client. ","")&amp;IF(AND(N(P112)&gt;Prag,COUNTIFS('Linii deviz'!$B$5:$B$1004,B112,'Linii deviz'!$M$5:$M$1004,"Suplimentar",'Linii deviz'!$N$5:$N$1004,"Da")=0),"Final peste estimat fără suplimentări aprobate. ","")&amp;IF(AND(K112&lt;&gt;"",K112&lt;TODAY(),L112&lt;&gt;"Finalizat",L112&lt;&gt;"Predat",L112&lt;&gt;"Refuzat"),"Termen depășit. ","")&amp;IF(AND(L112="Predat",M112=""),"Lipsește data predării. ","")))</f>
        <v/>
      </c>
    </row>
    <row r="113" spans="2:21" x14ac:dyDescent="0.2">
      <c r="B113" s="14" t="str">
        <f>IF(D113="","",MAX($B$5:B112)+1)</f>
        <v/>
      </c>
      <c r="C113" s="15"/>
      <c r="D113" s="16"/>
      <c r="E113" s="16"/>
      <c r="F113" s="14"/>
      <c r="G113" s="17"/>
      <c r="H113" s="17"/>
      <c r="I113" s="18"/>
      <c r="J113" s="17"/>
      <c r="K113" s="15"/>
      <c r="L113" s="14"/>
      <c r="M113" s="15"/>
      <c r="N113" s="19" t="str">
        <f>IF(B113="","",ROUND(SUMIFS('Linii deviz'!$L$5:$L$1004,'Linii deviz'!$B$5:$B$1004,B113,'Linii deviz'!$M$5:$M$1004,"Inițial")*(1+CotaTVA),2))</f>
        <v/>
      </c>
      <c r="O113" s="19" t="str">
        <f>IF(B113="","",ROUND(SUMIFS('Linii deviz'!$L$5:$L$1004,'Linii deviz'!$B$5:$B$1004,B113,'Linii deviz'!$Q$5:$Q$1004,1)*(1+CotaTVA),2))</f>
        <v/>
      </c>
      <c r="P113" s="20" t="str">
        <f t="shared" si="3"/>
        <v/>
      </c>
      <c r="Q113" s="19" t="str">
        <f>IF(B113="","",ROUND(SUMIFS('Linii deviz'!$L$5:$L$1004,'Linii deviz'!$B$5:$B$1004,B113,'Linii deviz'!$M$5:$M$1004,"Suplimentar",'Linii deviz'!$N$5:$N$1004,"Nu")*(1+CotaTVA),2))</f>
        <v/>
      </c>
      <c r="R113" s="21"/>
      <c r="S113" s="19" t="str">
        <f t="shared" si="4"/>
        <v/>
      </c>
      <c r="T113" s="22" t="str">
        <f t="shared" si="5"/>
        <v/>
      </c>
      <c r="U113" s="23" t="str">
        <f ca="1">IF(AND(B113="",D113=""),"",TRIM(IF(COUNTIF($B$5:$B$304,B113)&gt;1,"Număr dublat. ","")&amp;IF(OR(C113="",D113="",F113="",G113=""),"Date incomplete. ","")&amp;IF(COUNTIFS('Linii deviz'!$B$5:$B$1004,B113,'Linii deviz'!$M$5:$M$1004,"Suplimentar",'Linii deviz'!$N$5:$N$1004,"")&gt;0,"Suplimentare fără răspuns de la client. ","")&amp;IF(AND(N(P113)&gt;Prag,COUNTIFS('Linii deviz'!$B$5:$B$1004,B113,'Linii deviz'!$M$5:$M$1004,"Suplimentar",'Linii deviz'!$N$5:$N$1004,"Da")=0),"Final peste estimat fără suplimentări aprobate. ","")&amp;IF(AND(K113&lt;&gt;"",K113&lt;TODAY(),L113&lt;&gt;"Finalizat",L113&lt;&gt;"Predat",L113&lt;&gt;"Refuzat"),"Termen depășit. ","")&amp;IF(AND(L113="Predat",M113=""),"Lipsește data predării. ","")))</f>
        <v/>
      </c>
    </row>
    <row r="114" spans="2:21" x14ac:dyDescent="0.2">
      <c r="B114" s="14" t="str">
        <f>IF(D114="","",MAX($B$5:B113)+1)</f>
        <v/>
      </c>
      <c r="C114" s="15"/>
      <c r="D114" s="16"/>
      <c r="E114" s="16"/>
      <c r="F114" s="14"/>
      <c r="G114" s="17"/>
      <c r="H114" s="17"/>
      <c r="I114" s="18"/>
      <c r="J114" s="17"/>
      <c r="K114" s="15"/>
      <c r="L114" s="14"/>
      <c r="M114" s="15"/>
      <c r="N114" s="19" t="str">
        <f>IF(B114="","",ROUND(SUMIFS('Linii deviz'!$L$5:$L$1004,'Linii deviz'!$B$5:$B$1004,B114,'Linii deviz'!$M$5:$M$1004,"Inițial")*(1+CotaTVA),2))</f>
        <v/>
      </c>
      <c r="O114" s="19" t="str">
        <f>IF(B114="","",ROUND(SUMIFS('Linii deviz'!$L$5:$L$1004,'Linii deviz'!$B$5:$B$1004,B114,'Linii deviz'!$Q$5:$Q$1004,1)*(1+CotaTVA),2))</f>
        <v/>
      </c>
      <c r="P114" s="20" t="str">
        <f t="shared" si="3"/>
        <v/>
      </c>
      <c r="Q114" s="19" t="str">
        <f>IF(B114="","",ROUND(SUMIFS('Linii deviz'!$L$5:$L$1004,'Linii deviz'!$B$5:$B$1004,B114,'Linii deviz'!$M$5:$M$1004,"Suplimentar",'Linii deviz'!$N$5:$N$1004,"Nu")*(1+CotaTVA),2))</f>
        <v/>
      </c>
      <c r="R114" s="21"/>
      <c r="S114" s="19" t="str">
        <f t="shared" si="4"/>
        <v/>
      </c>
      <c r="T114" s="22" t="str">
        <f t="shared" si="5"/>
        <v/>
      </c>
      <c r="U114" s="23" t="str">
        <f ca="1">IF(AND(B114="",D114=""),"",TRIM(IF(COUNTIF($B$5:$B$304,B114)&gt;1,"Număr dublat. ","")&amp;IF(OR(C114="",D114="",F114="",G114=""),"Date incomplete. ","")&amp;IF(COUNTIFS('Linii deviz'!$B$5:$B$1004,B114,'Linii deviz'!$M$5:$M$1004,"Suplimentar",'Linii deviz'!$N$5:$N$1004,"")&gt;0,"Suplimentare fără răspuns de la client. ","")&amp;IF(AND(N(P114)&gt;Prag,COUNTIFS('Linii deviz'!$B$5:$B$1004,B114,'Linii deviz'!$M$5:$M$1004,"Suplimentar",'Linii deviz'!$N$5:$N$1004,"Da")=0),"Final peste estimat fără suplimentări aprobate. ","")&amp;IF(AND(K114&lt;&gt;"",K114&lt;TODAY(),L114&lt;&gt;"Finalizat",L114&lt;&gt;"Predat",L114&lt;&gt;"Refuzat"),"Termen depășit. ","")&amp;IF(AND(L114="Predat",M114=""),"Lipsește data predării. ","")))</f>
        <v/>
      </c>
    </row>
    <row r="115" spans="2:21" x14ac:dyDescent="0.2">
      <c r="B115" s="14" t="str">
        <f>IF(D115="","",MAX($B$5:B114)+1)</f>
        <v/>
      </c>
      <c r="C115" s="15"/>
      <c r="D115" s="16"/>
      <c r="E115" s="16"/>
      <c r="F115" s="14"/>
      <c r="G115" s="17"/>
      <c r="H115" s="17"/>
      <c r="I115" s="18"/>
      <c r="J115" s="17"/>
      <c r="K115" s="15"/>
      <c r="L115" s="14"/>
      <c r="M115" s="15"/>
      <c r="N115" s="19" t="str">
        <f>IF(B115="","",ROUND(SUMIFS('Linii deviz'!$L$5:$L$1004,'Linii deviz'!$B$5:$B$1004,B115,'Linii deviz'!$M$5:$M$1004,"Inițial")*(1+CotaTVA),2))</f>
        <v/>
      </c>
      <c r="O115" s="19" t="str">
        <f>IF(B115="","",ROUND(SUMIFS('Linii deviz'!$L$5:$L$1004,'Linii deviz'!$B$5:$B$1004,B115,'Linii deviz'!$Q$5:$Q$1004,1)*(1+CotaTVA),2))</f>
        <v/>
      </c>
      <c r="P115" s="20" t="str">
        <f t="shared" si="3"/>
        <v/>
      </c>
      <c r="Q115" s="19" t="str">
        <f>IF(B115="","",ROUND(SUMIFS('Linii deviz'!$L$5:$L$1004,'Linii deviz'!$B$5:$B$1004,B115,'Linii deviz'!$M$5:$M$1004,"Suplimentar",'Linii deviz'!$N$5:$N$1004,"Nu")*(1+CotaTVA),2))</f>
        <v/>
      </c>
      <c r="R115" s="21"/>
      <c r="S115" s="19" t="str">
        <f t="shared" si="4"/>
        <v/>
      </c>
      <c r="T115" s="22" t="str">
        <f t="shared" si="5"/>
        <v/>
      </c>
      <c r="U115" s="23" t="str">
        <f ca="1">IF(AND(B115="",D115=""),"",TRIM(IF(COUNTIF($B$5:$B$304,B115)&gt;1,"Număr dublat. ","")&amp;IF(OR(C115="",D115="",F115="",G115=""),"Date incomplete. ","")&amp;IF(COUNTIFS('Linii deviz'!$B$5:$B$1004,B115,'Linii deviz'!$M$5:$M$1004,"Suplimentar",'Linii deviz'!$N$5:$N$1004,"")&gt;0,"Suplimentare fără răspuns de la client. ","")&amp;IF(AND(N(P115)&gt;Prag,COUNTIFS('Linii deviz'!$B$5:$B$1004,B115,'Linii deviz'!$M$5:$M$1004,"Suplimentar",'Linii deviz'!$N$5:$N$1004,"Da")=0),"Final peste estimat fără suplimentări aprobate. ","")&amp;IF(AND(K115&lt;&gt;"",K115&lt;TODAY(),L115&lt;&gt;"Finalizat",L115&lt;&gt;"Predat",L115&lt;&gt;"Refuzat"),"Termen depășit. ","")&amp;IF(AND(L115="Predat",M115=""),"Lipsește data predării. ","")))</f>
        <v/>
      </c>
    </row>
    <row r="116" spans="2:21" x14ac:dyDescent="0.2">
      <c r="B116" s="14" t="str">
        <f>IF(D116="","",MAX($B$5:B115)+1)</f>
        <v/>
      </c>
      <c r="C116" s="15"/>
      <c r="D116" s="16"/>
      <c r="E116" s="16"/>
      <c r="F116" s="14"/>
      <c r="G116" s="17"/>
      <c r="H116" s="17"/>
      <c r="I116" s="18"/>
      <c r="J116" s="17"/>
      <c r="K116" s="15"/>
      <c r="L116" s="14"/>
      <c r="M116" s="15"/>
      <c r="N116" s="19" t="str">
        <f>IF(B116="","",ROUND(SUMIFS('Linii deviz'!$L$5:$L$1004,'Linii deviz'!$B$5:$B$1004,B116,'Linii deviz'!$M$5:$M$1004,"Inițial")*(1+CotaTVA),2))</f>
        <v/>
      </c>
      <c r="O116" s="19" t="str">
        <f>IF(B116="","",ROUND(SUMIFS('Linii deviz'!$L$5:$L$1004,'Linii deviz'!$B$5:$B$1004,B116,'Linii deviz'!$Q$5:$Q$1004,1)*(1+CotaTVA),2))</f>
        <v/>
      </c>
      <c r="P116" s="20" t="str">
        <f t="shared" si="3"/>
        <v/>
      </c>
      <c r="Q116" s="19" t="str">
        <f>IF(B116="","",ROUND(SUMIFS('Linii deviz'!$L$5:$L$1004,'Linii deviz'!$B$5:$B$1004,B116,'Linii deviz'!$M$5:$M$1004,"Suplimentar",'Linii deviz'!$N$5:$N$1004,"Nu")*(1+CotaTVA),2))</f>
        <v/>
      </c>
      <c r="R116" s="21"/>
      <c r="S116" s="19" t="str">
        <f t="shared" si="4"/>
        <v/>
      </c>
      <c r="T116" s="22" t="str">
        <f t="shared" si="5"/>
        <v/>
      </c>
      <c r="U116" s="23" t="str">
        <f ca="1">IF(AND(B116="",D116=""),"",TRIM(IF(COUNTIF($B$5:$B$304,B116)&gt;1,"Număr dublat. ","")&amp;IF(OR(C116="",D116="",F116="",G116=""),"Date incomplete. ","")&amp;IF(COUNTIFS('Linii deviz'!$B$5:$B$1004,B116,'Linii deviz'!$M$5:$M$1004,"Suplimentar",'Linii deviz'!$N$5:$N$1004,"")&gt;0,"Suplimentare fără răspuns de la client. ","")&amp;IF(AND(N(P116)&gt;Prag,COUNTIFS('Linii deviz'!$B$5:$B$1004,B116,'Linii deviz'!$M$5:$M$1004,"Suplimentar",'Linii deviz'!$N$5:$N$1004,"Da")=0),"Final peste estimat fără suplimentări aprobate. ","")&amp;IF(AND(K116&lt;&gt;"",K116&lt;TODAY(),L116&lt;&gt;"Finalizat",L116&lt;&gt;"Predat",L116&lt;&gt;"Refuzat"),"Termen depășit. ","")&amp;IF(AND(L116="Predat",M116=""),"Lipsește data predării. ","")))</f>
        <v/>
      </c>
    </row>
    <row r="117" spans="2:21" x14ac:dyDescent="0.2">
      <c r="B117" s="14" t="str">
        <f>IF(D117="","",MAX($B$5:B116)+1)</f>
        <v/>
      </c>
      <c r="C117" s="15"/>
      <c r="D117" s="16"/>
      <c r="E117" s="16"/>
      <c r="F117" s="14"/>
      <c r="G117" s="17"/>
      <c r="H117" s="17"/>
      <c r="I117" s="18"/>
      <c r="J117" s="17"/>
      <c r="K117" s="15"/>
      <c r="L117" s="14"/>
      <c r="M117" s="15"/>
      <c r="N117" s="19" t="str">
        <f>IF(B117="","",ROUND(SUMIFS('Linii deviz'!$L$5:$L$1004,'Linii deviz'!$B$5:$B$1004,B117,'Linii deviz'!$M$5:$M$1004,"Inițial")*(1+CotaTVA),2))</f>
        <v/>
      </c>
      <c r="O117" s="19" t="str">
        <f>IF(B117="","",ROUND(SUMIFS('Linii deviz'!$L$5:$L$1004,'Linii deviz'!$B$5:$B$1004,B117,'Linii deviz'!$Q$5:$Q$1004,1)*(1+CotaTVA),2))</f>
        <v/>
      </c>
      <c r="P117" s="20" t="str">
        <f t="shared" si="3"/>
        <v/>
      </c>
      <c r="Q117" s="19" t="str">
        <f>IF(B117="","",ROUND(SUMIFS('Linii deviz'!$L$5:$L$1004,'Linii deviz'!$B$5:$B$1004,B117,'Linii deviz'!$M$5:$M$1004,"Suplimentar",'Linii deviz'!$N$5:$N$1004,"Nu")*(1+CotaTVA),2))</f>
        <v/>
      </c>
      <c r="R117" s="21"/>
      <c r="S117" s="19" t="str">
        <f t="shared" si="4"/>
        <v/>
      </c>
      <c r="T117" s="22" t="str">
        <f t="shared" si="5"/>
        <v/>
      </c>
      <c r="U117" s="23" t="str">
        <f ca="1">IF(AND(B117="",D117=""),"",TRIM(IF(COUNTIF($B$5:$B$304,B117)&gt;1,"Număr dublat. ","")&amp;IF(OR(C117="",D117="",F117="",G117=""),"Date incomplete. ","")&amp;IF(COUNTIFS('Linii deviz'!$B$5:$B$1004,B117,'Linii deviz'!$M$5:$M$1004,"Suplimentar",'Linii deviz'!$N$5:$N$1004,"")&gt;0,"Suplimentare fără răspuns de la client. ","")&amp;IF(AND(N(P117)&gt;Prag,COUNTIFS('Linii deviz'!$B$5:$B$1004,B117,'Linii deviz'!$M$5:$M$1004,"Suplimentar",'Linii deviz'!$N$5:$N$1004,"Da")=0),"Final peste estimat fără suplimentări aprobate. ","")&amp;IF(AND(K117&lt;&gt;"",K117&lt;TODAY(),L117&lt;&gt;"Finalizat",L117&lt;&gt;"Predat",L117&lt;&gt;"Refuzat"),"Termen depășit. ","")&amp;IF(AND(L117="Predat",M117=""),"Lipsește data predării. ","")))</f>
        <v/>
      </c>
    </row>
    <row r="118" spans="2:21" x14ac:dyDescent="0.2">
      <c r="B118" s="14" t="str">
        <f>IF(D118="","",MAX($B$5:B117)+1)</f>
        <v/>
      </c>
      <c r="C118" s="15"/>
      <c r="D118" s="16"/>
      <c r="E118" s="16"/>
      <c r="F118" s="14"/>
      <c r="G118" s="17"/>
      <c r="H118" s="17"/>
      <c r="I118" s="18"/>
      <c r="J118" s="17"/>
      <c r="K118" s="15"/>
      <c r="L118" s="14"/>
      <c r="M118" s="15"/>
      <c r="N118" s="19" t="str">
        <f>IF(B118="","",ROUND(SUMIFS('Linii deviz'!$L$5:$L$1004,'Linii deviz'!$B$5:$B$1004,B118,'Linii deviz'!$M$5:$M$1004,"Inițial")*(1+CotaTVA),2))</f>
        <v/>
      </c>
      <c r="O118" s="19" t="str">
        <f>IF(B118="","",ROUND(SUMIFS('Linii deviz'!$L$5:$L$1004,'Linii deviz'!$B$5:$B$1004,B118,'Linii deviz'!$Q$5:$Q$1004,1)*(1+CotaTVA),2))</f>
        <v/>
      </c>
      <c r="P118" s="20" t="str">
        <f t="shared" si="3"/>
        <v/>
      </c>
      <c r="Q118" s="19" t="str">
        <f>IF(B118="","",ROUND(SUMIFS('Linii deviz'!$L$5:$L$1004,'Linii deviz'!$B$5:$B$1004,B118,'Linii deviz'!$M$5:$M$1004,"Suplimentar",'Linii deviz'!$N$5:$N$1004,"Nu")*(1+CotaTVA),2))</f>
        <v/>
      </c>
      <c r="R118" s="21"/>
      <c r="S118" s="19" t="str">
        <f t="shared" si="4"/>
        <v/>
      </c>
      <c r="T118" s="22" t="str">
        <f t="shared" si="5"/>
        <v/>
      </c>
      <c r="U118" s="23" t="str">
        <f ca="1">IF(AND(B118="",D118=""),"",TRIM(IF(COUNTIF($B$5:$B$304,B118)&gt;1,"Număr dublat. ","")&amp;IF(OR(C118="",D118="",F118="",G118=""),"Date incomplete. ","")&amp;IF(COUNTIFS('Linii deviz'!$B$5:$B$1004,B118,'Linii deviz'!$M$5:$M$1004,"Suplimentar",'Linii deviz'!$N$5:$N$1004,"")&gt;0,"Suplimentare fără răspuns de la client. ","")&amp;IF(AND(N(P118)&gt;Prag,COUNTIFS('Linii deviz'!$B$5:$B$1004,B118,'Linii deviz'!$M$5:$M$1004,"Suplimentar",'Linii deviz'!$N$5:$N$1004,"Da")=0),"Final peste estimat fără suplimentări aprobate. ","")&amp;IF(AND(K118&lt;&gt;"",K118&lt;TODAY(),L118&lt;&gt;"Finalizat",L118&lt;&gt;"Predat",L118&lt;&gt;"Refuzat"),"Termen depășit. ","")&amp;IF(AND(L118="Predat",M118=""),"Lipsește data predării. ","")))</f>
        <v/>
      </c>
    </row>
    <row r="119" spans="2:21" x14ac:dyDescent="0.2">
      <c r="B119" s="14" t="str">
        <f>IF(D119="","",MAX($B$5:B118)+1)</f>
        <v/>
      </c>
      <c r="C119" s="15"/>
      <c r="D119" s="16"/>
      <c r="E119" s="16"/>
      <c r="F119" s="14"/>
      <c r="G119" s="17"/>
      <c r="H119" s="17"/>
      <c r="I119" s="18"/>
      <c r="J119" s="17"/>
      <c r="K119" s="15"/>
      <c r="L119" s="14"/>
      <c r="M119" s="15"/>
      <c r="N119" s="19" t="str">
        <f>IF(B119="","",ROUND(SUMIFS('Linii deviz'!$L$5:$L$1004,'Linii deviz'!$B$5:$B$1004,B119,'Linii deviz'!$M$5:$M$1004,"Inițial")*(1+CotaTVA),2))</f>
        <v/>
      </c>
      <c r="O119" s="19" t="str">
        <f>IF(B119="","",ROUND(SUMIFS('Linii deviz'!$L$5:$L$1004,'Linii deviz'!$B$5:$B$1004,B119,'Linii deviz'!$Q$5:$Q$1004,1)*(1+CotaTVA),2))</f>
        <v/>
      </c>
      <c r="P119" s="20" t="str">
        <f t="shared" si="3"/>
        <v/>
      </c>
      <c r="Q119" s="19" t="str">
        <f>IF(B119="","",ROUND(SUMIFS('Linii deviz'!$L$5:$L$1004,'Linii deviz'!$B$5:$B$1004,B119,'Linii deviz'!$M$5:$M$1004,"Suplimentar",'Linii deviz'!$N$5:$N$1004,"Nu")*(1+CotaTVA),2))</f>
        <v/>
      </c>
      <c r="R119" s="21"/>
      <c r="S119" s="19" t="str">
        <f t="shared" si="4"/>
        <v/>
      </c>
      <c r="T119" s="22" t="str">
        <f t="shared" si="5"/>
        <v/>
      </c>
      <c r="U119" s="23" t="str">
        <f ca="1">IF(AND(B119="",D119=""),"",TRIM(IF(COUNTIF($B$5:$B$304,B119)&gt;1,"Număr dublat. ","")&amp;IF(OR(C119="",D119="",F119="",G119=""),"Date incomplete. ","")&amp;IF(COUNTIFS('Linii deviz'!$B$5:$B$1004,B119,'Linii deviz'!$M$5:$M$1004,"Suplimentar",'Linii deviz'!$N$5:$N$1004,"")&gt;0,"Suplimentare fără răspuns de la client. ","")&amp;IF(AND(N(P119)&gt;Prag,COUNTIFS('Linii deviz'!$B$5:$B$1004,B119,'Linii deviz'!$M$5:$M$1004,"Suplimentar",'Linii deviz'!$N$5:$N$1004,"Da")=0),"Final peste estimat fără suplimentări aprobate. ","")&amp;IF(AND(K119&lt;&gt;"",K119&lt;TODAY(),L119&lt;&gt;"Finalizat",L119&lt;&gt;"Predat",L119&lt;&gt;"Refuzat"),"Termen depășit. ","")&amp;IF(AND(L119="Predat",M119=""),"Lipsește data predării. ","")))</f>
        <v/>
      </c>
    </row>
    <row r="120" spans="2:21" x14ac:dyDescent="0.2">
      <c r="B120" s="14" t="str">
        <f>IF(D120="","",MAX($B$5:B119)+1)</f>
        <v/>
      </c>
      <c r="C120" s="15"/>
      <c r="D120" s="16"/>
      <c r="E120" s="16"/>
      <c r="F120" s="14"/>
      <c r="G120" s="17"/>
      <c r="H120" s="17"/>
      <c r="I120" s="18"/>
      <c r="J120" s="17"/>
      <c r="K120" s="15"/>
      <c r="L120" s="14"/>
      <c r="M120" s="15"/>
      <c r="N120" s="19" t="str">
        <f>IF(B120="","",ROUND(SUMIFS('Linii deviz'!$L$5:$L$1004,'Linii deviz'!$B$5:$B$1004,B120,'Linii deviz'!$M$5:$M$1004,"Inițial")*(1+CotaTVA),2))</f>
        <v/>
      </c>
      <c r="O120" s="19" t="str">
        <f>IF(B120="","",ROUND(SUMIFS('Linii deviz'!$L$5:$L$1004,'Linii deviz'!$B$5:$B$1004,B120,'Linii deviz'!$Q$5:$Q$1004,1)*(1+CotaTVA),2))</f>
        <v/>
      </c>
      <c r="P120" s="20" t="str">
        <f t="shared" si="3"/>
        <v/>
      </c>
      <c r="Q120" s="19" t="str">
        <f>IF(B120="","",ROUND(SUMIFS('Linii deviz'!$L$5:$L$1004,'Linii deviz'!$B$5:$B$1004,B120,'Linii deviz'!$M$5:$M$1004,"Suplimentar",'Linii deviz'!$N$5:$N$1004,"Nu")*(1+CotaTVA),2))</f>
        <v/>
      </c>
      <c r="R120" s="21"/>
      <c r="S120" s="19" t="str">
        <f t="shared" si="4"/>
        <v/>
      </c>
      <c r="T120" s="22" t="str">
        <f t="shared" si="5"/>
        <v/>
      </c>
      <c r="U120" s="23" t="str">
        <f ca="1">IF(AND(B120="",D120=""),"",TRIM(IF(COUNTIF($B$5:$B$304,B120)&gt;1,"Număr dublat. ","")&amp;IF(OR(C120="",D120="",F120="",G120=""),"Date incomplete. ","")&amp;IF(COUNTIFS('Linii deviz'!$B$5:$B$1004,B120,'Linii deviz'!$M$5:$M$1004,"Suplimentar",'Linii deviz'!$N$5:$N$1004,"")&gt;0,"Suplimentare fără răspuns de la client. ","")&amp;IF(AND(N(P120)&gt;Prag,COUNTIFS('Linii deviz'!$B$5:$B$1004,B120,'Linii deviz'!$M$5:$M$1004,"Suplimentar",'Linii deviz'!$N$5:$N$1004,"Da")=0),"Final peste estimat fără suplimentări aprobate. ","")&amp;IF(AND(K120&lt;&gt;"",K120&lt;TODAY(),L120&lt;&gt;"Finalizat",L120&lt;&gt;"Predat",L120&lt;&gt;"Refuzat"),"Termen depășit. ","")&amp;IF(AND(L120="Predat",M120=""),"Lipsește data predării. ","")))</f>
        <v/>
      </c>
    </row>
    <row r="121" spans="2:21" x14ac:dyDescent="0.2">
      <c r="B121" s="14" t="str">
        <f>IF(D121="","",MAX($B$5:B120)+1)</f>
        <v/>
      </c>
      <c r="C121" s="15"/>
      <c r="D121" s="16"/>
      <c r="E121" s="16"/>
      <c r="F121" s="14"/>
      <c r="G121" s="17"/>
      <c r="H121" s="17"/>
      <c r="I121" s="18"/>
      <c r="J121" s="17"/>
      <c r="K121" s="15"/>
      <c r="L121" s="14"/>
      <c r="M121" s="15"/>
      <c r="N121" s="19" t="str">
        <f>IF(B121="","",ROUND(SUMIFS('Linii deviz'!$L$5:$L$1004,'Linii deviz'!$B$5:$B$1004,B121,'Linii deviz'!$M$5:$M$1004,"Inițial")*(1+CotaTVA),2))</f>
        <v/>
      </c>
      <c r="O121" s="19" t="str">
        <f>IF(B121="","",ROUND(SUMIFS('Linii deviz'!$L$5:$L$1004,'Linii deviz'!$B$5:$B$1004,B121,'Linii deviz'!$Q$5:$Q$1004,1)*(1+CotaTVA),2))</f>
        <v/>
      </c>
      <c r="P121" s="20" t="str">
        <f t="shared" si="3"/>
        <v/>
      </c>
      <c r="Q121" s="19" t="str">
        <f>IF(B121="","",ROUND(SUMIFS('Linii deviz'!$L$5:$L$1004,'Linii deviz'!$B$5:$B$1004,B121,'Linii deviz'!$M$5:$M$1004,"Suplimentar",'Linii deviz'!$N$5:$N$1004,"Nu")*(1+CotaTVA),2))</f>
        <v/>
      </c>
      <c r="R121" s="21"/>
      <c r="S121" s="19" t="str">
        <f t="shared" si="4"/>
        <v/>
      </c>
      <c r="T121" s="22" t="str">
        <f t="shared" si="5"/>
        <v/>
      </c>
      <c r="U121" s="23" t="str">
        <f ca="1">IF(AND(B121="",D121=""),"",TRIM(IF(COUNTIF($B$5:$B$304,B121)&gt;1,"Număr dublat. ","")&amp;IF(OR(C121="",D121="",F121="",G121=""),"Date incomplete. ","")&amp;IF(COUNTIFS('Linii deviz'!$B$5:$B$1004,B121,'Linii deviz'!$M$5:$M$1004,"Suplimentar",'Linii deviz'!$N$5:$N$1004,"")&gt;0,"Suplimentare fără răspuns de la client. ","")&amp;IF(AND(N(P121)&gt;Prag,COUNTIFS('Linii deviz'!$B$5:$B$1004,B121,'Linii deviz'!$M$5:$M$1004,"Suplimentar",'Linii deviz'!$N$5:$N$1004,"Da")=0),"Final peste estimat fără suplimentări aprobate. ","")&amp;IF(AND(K121&lt;&gt;"",K121&lt;TODAY(),L121&lt;&gt;"Finalizat",L121&lt;&gt;"Predat",L121&lt;&gt;"Refuzat"),"Termen depășit. ","")&amp;IF(AND(L121="Predat",M121=""),"Lipsește data predării. ","")))</f>
        <v/>
      </c>
    </row>
    <row r="122" spans="2:21" x14ac:dyDescent="0.2">
      <c r="B122" s="14" t="str">
        <f>IF(D122="","",MAX($B$5:B121)+1)</f>
        <v/>
      </c>
      <c r="C122" s="15"/>
      <c r="D122" s="16"/>
      <c r="E122" s="16"/>
      <c r="F122" s="14"/>
      <c r="G122" s="17"/>
      <c r="H122" s="17"/>
      <c r="I122" s="18"/>
      <c r="J122" s="17"/>
      <c r="K122" s="15"/>
      <c r="L122" s="14"/>
      <c r="M122" s="15"/>
      <c r="N122" s="19" t="str">
        <f>IF(B122="","",ROUND(SUMIFS('Linii deviz'!$L$5:$L$1004,'Linii deviz'!$B$5:$B$1004,B122,'Linii deviz'!$M$5:$M$1004,"Inițial")*(1+CotaTVA),2))</f>
        <v/>
      </c>
      <c r="O122" s="19" t="str">
        <f>IF(B122="","",ROUND(SUMIFS('Linii deviz'!$L$5:$L$1004,'Linii deviz'!$B$5:$B$1004,B122,'Linii deviz'!$Q$5:$Q$1004,1)*(1+CotaTVA),2))</f>
        <v/>
      </c>
      <c r="P122" s="20" t="str">
        <f t="shared" si="3"/>
        <v/>
      </c>
      <c r="Q122" s="19" t="str">
        <f>IF(B122="","",ROUND(SUMIFS('Linii deviz'!$L$5:$L$1004,'Linii deviz'!$B$5:$B$1004,B122,'Linii deviz'!$M$5:$M$1004,"Suplimentar",'Linii deviz'!$N$5:$N$1004,"Nu")*(1+CotaTVA),2))</f>
        <v/>
      </c>
      <c r="R122" s="21"/>
      <c r="S122" s="19" t="str">
        <f t="shared" si="4"/>
        <v/>
      </c>
      <c r="T122" s="22" t="str">
        <f t="shared" si="5"/>
        <v/>
      </c>
      <c r="U122" s="23" t="str">
        <f ca="1">IF(AND(B122="",D122=""),"",TRIM(IF(COUNTIF($B$5:$B$304,B122)&gt;1,"Număr dublat. ","")&amp;IF(OR(C122="",D122="",F122="",G122=""),"Date incomplete. ","")&amp;IF(COUNTIFS('Linii deviz'!$B$5:$B$1004,B122,'Linii deviz'!$M$5:$M$1004,"Suplimentar",'Linii deviz'!$N$5:$N$1004,"")&gt;0,"Suplimentare fără răspuns de la client. ","")&amp;IF(AND(N(P122)&gt;Prag,COUNTIFS('Linii deviz'!$B$5:$B$1004,B122,'Linii deviz'!$M$5:$M$1004,"Suplimentar",'Linii deviz'!$N$5:$N$1004,"Da")=0),"Final peste estimat fără suplimentări aprobate. ","")&amp;IF(AND(K122&lt;&gt;"",K122&lt;TODAY(),L122&lt;&gt;"Finalizat",L122&lt;&gt;"Predat",L122&lt;&gt;"Refuzat"),"Termen depășit. ","")&amp;IF(AND(L122="Predat",M122=""),"Lipsește data predării. ","")))</f>
        <v/>
      </c>
    </row>
    <row r="123" spans="2:21" x14ac:dyDescent="0.2">
      <c r="B123" s="14" t="str">
        <f>IF(D123="","",MAX($B$5:B122)+1)</f>
        <v/>
      </c>
      <c r="C123" s="15"/>
      <c r="D123" s="16"/>
      <c r="E123" s="16"/>
      <c r="F123" s="14"/>
      <c r="G123" s="17"/>
      <c r="H123" s="17"/>
      <c r="I123" s="18"/>
      <c r="J123" s="17"/>
      <c r="K123" s="15"/>
      <c r="L123" s="14"/>
      <c r="M123" s="15"/>
      <c r="N123" s="19" t="str">
        <f>IF(B123="","",ROUND(SUMIFS('Linii deviz'!$L$5:$L$1004,'Linii deviz'!$B$5:$B$1004,B123,'Linii deviz'!$M$5:$M$1004,"Inițial")*(1+CotaTVA),2))</f>
        <v/>
      </c>
      <c r="O123" s="19" t="str">
        <f>IF(B123="","",ROUND(SUMIFS('Linii deviz'!$L$5:$L$1004,'Linii deviz'!$B$5:$B$1004,B123,'Linii deviz'!$Q$5:$Q$1004,1)*(1+CotaTVA),2))</f>
        <v/>
      </c>
      <c r="P123" s="20" t="str">
        <f t="shared" si="3"/>
        <v/>
      </c>
      <c r="Q123" s="19" t="str">
        <f>IF(B123="","",ROUND(SUMIFS('Linii deviz'!$L$5:$L$1004,'Linii deviz'!$B$5:$B$1004,B123,'Linii deviz'!$M$5:$M$1004,"Suplimentar",'Linii deviz'!$N$5:$N$1004,"Nu")*(1+CotaTVA),2))</f>
        <v/>
      </c>
      <c r="R123" s="21"/>
      <c r="S123" s="19" t="str">
        <f t="shared" si="4"/>
        <v/>
      </c>
      <c r="T123" s="22" t="str">
        <f t="shared" si="5"/>
        <v/>
      </c>
      <c r="U123" s="23" t="str">
        <f ca="1">IF(AND(B123="",D123=""),"",TRIM(IF(COUNTIF($B$5:$B$304,B123)&gt;1,"Număr dublat. ","")&amp;IF(OR(C123="",D123="",F123="",G123=""),"Date incomplete. ","")&amp;IF(COUNTIFS('Linii deviz'!$B$5:$B$1004,B123,'Linii deviz'!$M$5:$M$1004,"Suplimentar",'Linii deviz'!$N$5:$N$1004,"")&gt;0,"Suplimentare fără răspuns de la client. ","")&amp;IF(AND(N(P123)&gt;Prag,COUNTIFS('Linii deviz'!$B$5:$B$1004,B123,'Linii deviz'!$M$5:$M$1004,"Suplimentar",'Linii deviz'!$N$5:$N$1004,"Da")=0),"Final peste estimat fără suplimentări aprobate. ","")&amp;IF(AND(K123&lt;&gt;"",K123&lt;TODAY(),L123&lt;&gt;"Finalizat",L123&lt;&gt;"Predat",L123&lt;&gt;"Refuzat"),"Termen depășit. ","")&amp;IF(AND(L123="Predat",M123=""),"Lipsește data predării. ","")))</f>
        <v/>
      </c>
    </row>
    <row r="124" spans="2:21" x14ac:dyDescent="0.2">
      <c r="B124" s="14" t="str">
        <f>IF(D124="","",MAX($B$5:B123)+1)</f>
        <v/>
      </c>
      <c r="C124" s="15"/>
      <c r="D124" s="16"/>
      <c r="E124" s="16"/>
      <c r="F124" s="14"/>
      <c r="G124" s="17"/>
      <c r="H124" s="17"/>
      <c r="I124" s="18"/>
      <c r="J124" s="17"/>
      <c r="K124" s="15"/>
      <c r="L124" s="14"/>
      <c r="M124" s="15"/>
      <c r="N124" s="19" t="str">
        <f>IF(B124="","",ROUND(SUMIFS('Linii deviz'!$L$5:$L$1004,'Linii deviz'!$B$5:$B$1004,B124,'Linii deviz'!$M$5:$M$1004,"Inițial")*(1+CotaTVA),2))</f>
        <v/>
      </c>
      <c r="O124" s="19" t="str">
        <f>IF(B124="","",ROUND(SUMIFS('Linii deviz'!$L$5:$L$1004,'Linii deviz'!$B$5:$B$1004,B124,'Linii deviz'!$Q$5:$Q$1004,1)*(1+CotaTVA),2))</f>
        <v/>
      </c>
      <c r="P124" s="20" t="str">
        <f t="shared" si="3"/>
        <v/>
      </c>
      <c r="Q124" s="19" t="str">
        <f>IF(B124="","",ROUND(SUMIFS('Linii deviz'!$L$5:$L$1004,'Linii deviz'!$B$5:$B$1004,B124,'Linii deviz'!$M$5:$M$1004,"Suplimentar",'Linii deviz'!$N$5:$N$1004,"Nu")*(1+CotaTVA),2))</f>
        <v/>
      </c>
      <c r="R124" s="21"/>
      <c r="S124" s="19" t="str">
        <f t="shared" si="4"/>
        <v/>
      </c>
      <c r="T124" s="22" t="str">
        <f t="shared" si="5"/>
        <v/>
      </c>
      <c r="U124" s="23" t="str">
        <f ca="1">IF(AND(B124="",D124=""),"",TRIM(IF(COUNTIF($B$5:$B$304,B124)&gt;1,"Număr dublat. ","")&amp;IF(OR(C124="",D124="",F124="",G124=""),"Date incomplete. ","")&amp;IF(COUNTIFS('Linii deviz'!$B$5:$B$1004,B124,'Linii deviz'!$M$5:$M$1004,"Suplimentar",'Linii deviz'!$N$5:$N$1004,"")&gt;0,"Suplimentare fără răspuns de la client. ","")&amp;IF(AND(N(P124)&gt;Prag,COUNTIFS('Linii deviz'!$B$5:$B$1004,B124,'Linii deviz'!$M$5:$M$1004,"Suplimentar",'Linii deviz'!$N$5:$N$1004,"Da")=0),"Final peste estimat fără suplimentări aprobate. ","")&amp;IF(AND(K124&lt;&gt;"",K124&lt;TODAY(),L124&lt;&gt;"Finalizat",L124&lt;&gt;"Predat",L124&lt;&gt;"Refuzat"),"Termen depășit. ","")&amp;IF(AND(L124="Predat",M124=""),"Lipsește data predării. ","")))</f>
        <v/>
      </c>
    </row>
    <row r="125" spans="2:21" x14ac:dyDescent="0.2">
      <c r="B125" s="14" t="str">
        <f>IF(D125="","",MAX($B$5:B124)+1)</f>
        <v/>
      </c>
      <c r="C125" s="15"/>
      <c r="D125" s="16"/>
      <c r="E125" s="16"/>
      <c r="F125" s="14"/>
      <c r="G125" s="17"/>
      <c r="H125" s="17"/>
      <c r="I125" s="18"/>
      <c r="J125" s="17"/>
      <c r="K125" s="15"/>
      <c r="L125" s="14"/>
      <c r="M125" s="15"/>
      <c r="N125" s="19" t="str">
        <f>IF(B125="","",ROUND(SUMIFS('Linii deviz'!$L$5:$L$1004,'Linii deviz'!$B$5:$B$1004,B125,'Linii deviz'!$M$5:$M$1004,"Inițial")*(1+CotaTVA),2))</f>
        <v/>
      </c>
      <c r="O125" s="19" t="str">
        <f>IF(B125="","",ROUND(SUMIFS('Linii deviz'!$L$5:$L$1004,'Linii deviz'!$B$5:$B$1004,B125,'Linii deviz'!$Q$5:$Q$1004,1)*(1+CotaTVA),2))</f>
        <v/>
      </c>
      <c r="P125" s="20" t="str">
        <f t="shared" si="3"/>
        <v/>
      </c>
      <c r="Q125" s="19" t="str">
        <f>IF(B125="","",ROUND(SUMIFS('Linii deviz'!$L$5:$L$1004,'Linii deviz'!$B$5:$B$1004,B125,'Linii deviz'!$M$5:$M$1004,"Suplimentar",'Linii deviz'!$N$5:$N$1004,"Nu")*(1+CotaTVA),2))</f>
        <v/>
      </c>
      <c r="R125" s="21"/>
      <c r="S125" s="19" t="str">
        <f t="shared" si="4"/>
        <v/>
      </c>
      <c r="T125" s="22" t="str">
        <f t="shared" si="5"/>
        <v/>
      </c>
      <c r="U125" s="23" t="str">
        <f ca="1">IF(AND(B125="",D125=""),"",TRIM(IF(COUNTIF($B$5:$B$304,B125)&gt;1,"Număr dublat. ","")&amp;IF(OR(C125="",D125="",F125="",G125=""),"Date incomplete. ","")&amp;IF(COUNTIFS('Linii deviz'!$B$5:$B$1004,B125,'Linii deviz'!$M$5:$M$1004,"Suplimentar",'Linii deviz'!$N$5:$N$1004,"")&gt;0,"Suplimentare fără răspuns de la client. ","")&amp;IF(AND(N(P125)&gt;Prag,COUNTIFS('Linii deviz'!$B$5:$B$1004,B125,'Linii deviz'!$M$5:$M$1004,"Suplimentar",'Linii deviz'!$N$5:$N$1004,"Da")=0),"Final peste estimat fără suplimentări aprobate. ","")&amp;IF(AND(K125&lt;&gt;"",K125&lt;TODAY(),L125&lt;&gt;"Finalizat",L125&lt;&gt;"Predat",L125&lt;&gt;"Refuzat"),"Termen depășit. ","")&amp;IF(AND(L125="Predat",M125=""),"Lipsește data predării. ","")))</f>
        <v/>
      </c>
    </row>
    <row r="126" spans="2:21" x14ac:dyDescent="0.2">
      <c r="B126" s="14" t="str">
        <f>IF(D126="","",MAX($B$5:B125)+1)</f>
        <v/>
      </c>
      <c r="C126" s="15"/>
      <c r="D126" s="16"/>
      <c r="E126" s="16"/>
      <c r="F126" s="14"/>
      <c r="G126" s="17"/>
      <c r="H126" s="17"/>
      <c r="I126" s="18"/>
      <c r="J126" s="17"/>
      <c r="K126" s="15"/>
      <c r="L126" s="14"/>
      <c r="M126" s="15"/>
      <c r="N126" s="19" t="str">
        <f>IF(B126="","",ROUND(SUMIFS('Linii deviz'!$L$5:$L$1004,'Linii deviz'!$B$5:$B$1004,B126,'Linii deviz'!$M$5:$M$1004,"Inițial")*(1+CotaTVA),2))</f>
        <v/>
      </c>
      <c r="O126" s="19" t="str">
        <f>IF(B126="","",ROUND(SUMIFS('Linii deviz'!$L$5:$L$1004,'Linii deviz'!$B$5:$B$1004,B126,'Linii deviz'!$Q$5:$Q$1004,1)*(1+CotaTVA),2))</f>
        <v/>
      </c>
      <c r="P126" s="20" t="str">
        <f t="shared" si="3"/>
        <v/>
      </c>
      <c r="Q126" s="19" t="str">
        <f>IF(B126="","",ROUND(SUMIFS('Linii deviz'!$L$5:$L$1004,'Linii deviz'!$B$5:$B$1004,B126,'Linii deviz'!$M$5:$M$1004,"Suplimentar",'Linii deviz'!$N$5:$N$1004,"Nu")*(1+CotaTVA),2))</f>
        <v/>
      </c>
      <c r="R126" s="21"/>
      <c r="S126" s="19" t="str">
        <f t="shared" si="4"/>
        <v/>
      </c>
      <c r="T126" s="22" t="str">
        <f t="shared" si="5"/>
        <v/>
      </c>
      <c r="U126" s="23" t="str">
        <f ca="1">IF(AND(B126="",D126=""),"",TRIM(IF(COUNTIF($B$5:$B$304,B126)&gt;1,"Număr dublat. ","")&amp;IF(OR(C126="",D126="",F126="",G126=""),"Date incomplete. ","")&amp;IF(COUNTIFS('Linii deviz'!$B$5:$B$1004,B126,'Linii deviz'!$M$5:$M$1004,"Suplimentar",'Linii deviz'!$N$5:$N$1004,"")&gt;0,"Suplimentare fără răspuns de la client. ","")&amp;IF(AND(N(P126)&gt;Prag,COUNTIFS('Linii deviz'!$B$5:$B$1004,B126,'Linii deviz'!$M$5:$M$1004,"Suplimentar",'Linii deviz'!$N$5:$N$1004,"Da")=0),"Final peste estimat fără suplimentări aprobate. ","")&amp;IF(AND(K126&lt;&gt;"",K126&lt;TODAY(),L126&lt;&gt;"Finalizat",L126&lt;&gt;"Predat",L126&lt;&gt;"Refuzat"),"Termen depășit. ","")&amp;IF(AND(L126="Predat",M126=""),"Lipsește data predării. ","")))</f>
        <v/>
      </c>
    </row>
    <row r="127" spans="2:21" x14ac:dyDescent="0.2">
      <c r="B127" s="14" t="str">
        <f>IF(D127="","",MAX($B$5:B126)+1)</f>
        <v/>
      </c>
      <c r="C127" s="15"/>
      <c r="D127" s="16"/>
      <c r="E127" s="16"/>
      <c r="F127" s="14"/>
      <c r="G127" s="17"/>
      <c r="H127" s="17"/>
      <c r="I127" s="18"/>
      <c r="J127" s="17"/>
      <c r="K127" s="15"/>
      <c r="L127" s="14"/>
      <c r="M127" s="15"/>
      <c r="N127" s="19" t="str">
        <f>IF(B127="","",ROUND(SUMIFS('Linii deviz'!$L$5:$L$1004,'Linii deviz'!$B$5:$B$1004,B127,'Linii deviz'!$M$5:$M$1004,"Inițial")*(1+CotaTVA),2))</f>
        <v/>
      </c>
      <c r="O127" s="19" t="str">
        <f>IF(B127="","",ROUND(SUMIFS('Linii deviz'!$L$5:$L$1004,'Linii deviz'!$B$5:$B$1004,B127,'Linii deviz'!$Q$5:$Q$1004,1)*(1+CotaTVA),2))</f>
        <v/>
      </c>
      <c r="P127" s="20" t="str">
        <f t="shared" si="3"/>
        <v/>
      </c>
      <c r="Q127" s="19" t="str">
        <f>IF(B127="","",ROUND(SUMIFS('Linii deviz'!$L$5:$L$1004,'Linii deviz'!$B$5:$B$1004,B127,'Linii deviz'!$M$5:$M$1004,"Suplimentar",'Linii deviz'!$N$5:$N$1004,"Nu")*(1+CotaTVA),2))</f>
        <v/>
      </c>
      <c r="R127" s="21"/>
      <c r="S127" s="19" t="str">
        <f t="shared" si="4"/>
        <v/>
      </c>
      <c r="T127" s="22" t="str">
        <f t="shared" si="5"/>
        <v/>
      </c>
      <c r="U127" s="23" t="str">
        <f ca="1">IF(AND(B127="",D127=""),"",TRIM(IF(COUNTIF($B$5:$B$304,B127)&gt;1,"Număr dublat. ","")&amp;IF(OR(C127="",D127="",F127="",G127=""),"Date incomplete. ","")&amp;IF(COUNTIFS('Linii deviz'!$B$5:$B$1004,B127,'Linii deviz'!$M$5:$M$1004,"Suplimentar",'Linii deviz'!$N$5:$N$1004,"")&gt;0,"Suplimentare fără răspuns de la client. ","")&amp;IF(AND(N(P127)&gt;Prag,COUNTIFS('Linii deviz'!$B$5:$B$1004,B127,'Linii deviz'!$M$5:$M$1004,"Suplimentar",'Linii deviz'!$N$5:$N$1004,"Da")=0),"Final peste estimat fără suplimentări aprobate. ","")&amp;IF(AND(K127&lt;&gt;"",K127&lt;TODAY(),L127&lt;&gt;"Finalizat",L127&lt;&gt;"Predat",L127&lt;&gt;"Refuzat"),"Termen depășit. ","")&amp;IF(AND(L127="Predat",M127=""),"Lipsește data predării. ","")))</f>
        <v/>
      </c>
    </row>
    <row r="128" spans="2:21" x14ac:dyDescent="0.2">
      <c r="B128" s="14" t="str">
        <f>IF(D128="","",MAX($B$5:B127)+1)</f>
        <v/>
      </c>
      <c r="C128" s="15"/>
      <c r="D128" s="16"/>
      <c r="E128" s="16"/>
      <c r="F128" s="14"/>
      <c r="G128" s="17"/>
      <c r="H128" s="17"/>
      <c r="I128" s="18"/>
      <c r="J128" s="17"/>
      <c r="K128" s="15"/>
      <c r="L128" s="14"/>
      <c r="M128" s="15"/>
      <c r="N128" s="19" t="str">
        <f>IF(B128="","",ROUND(SUMIFS('Linii deviz'!$L$5:$L$1004,'Linii deviz'!$B$5:$B$1004,B128,'Linii deviz'!$M$5:$M$1004,"Inițial")*(1+CotaTVA),2))</f>
        <v/>
      </c>
      <c r="O128" s="19" t="str">
        <f>IF(B128="","",ROUND(SUMIFS('Linii deviz'!$L$5:$L$1004,'Linii deviz'!$B$5:$B$1004,B128,'Linii deviz'!$Q$5:$Q$1004,1)*(1+CotaTVA),2))</f>
        <v/>
      </c>
      <c r="P128" s="20" t="str">
        <f t="shared" si="3"/>
        <v/>
      </c>
      <c r="Q128" s="19" t="str">
        <f>IF(B128="","",ROUND(SUMIFS('Linii deviz'!$L$5:$L$1004,'Linii deviz'!$B$5:$B$1004,B128,'Linii deviz'!$M$5:$M$1004,"Suplimentar",'Linii deviz'!$N$5:$N$1004,"Nu")*(1+CotaTVA),2))</f>
        <v/>
      </c>
      <c r="R128" s="21"/>
      <c r="S128" s="19" t="str">
        <f t="shared" si="4"/>
        <v/>
      </c>
      <c r="T128" s="22" t="str">
        <f t="shared" si="5"/>
        <v/>
      </c>
      <c r="U128" s="23" t="str">
        <f ca="1">IF(AND(B128="",D128=""),"",TRIM(IF(COUNTIF($B$5:$B$304,B128)&gt;1,"Număr dublat. ","")&amp;IF(OR(C128="",D128="",F128="",G128=""),"Date incomplete. ","")&amp;IF(COUNTIFS('Linii deviz'!$B$5:$B$1004,B128,'Linii deviz'!$M$5:$M$1004,"Suplimentar",'Linii deviz'!$N$5:$N$1004,"")&gt;0,"Suplimentare fără răspuns de la client. ","")&amp;IF(AND(N(P128)&gt;Prag,COUNTIFS('Linii deviz'!$B$5:$B$1004,B128,'Linii deviz'!$M$5:$M$1004,"Suplimentar",'Linii deviz'!$N$5:$N$1004,"Da")=0),"Final peste estimat fără suplimentări aprobate. ","")&amp;IF(AND(K128&lt;&gt;"",K128&lt;TODAY(),L128&lt;&gt;"Finalizat",L128&lt;&gt;"Predat",L128&lt;&gt;"Refuzat"),"Termen depășit. ","")&amp;IF(AND(L128="Predat",M128=""),"Lipsește data predării. ","")))</f>
        <v/>
      </c>
    </row>
    <row r="129" spans="2:21" x14ac:dyDescent="0.2">
      <c r="B129" s="14" t="str">
        <f>IF(D129="","",MAX($B$5:B128)+1)</f>
        <v/>
      </c>
      <c r="C129" s="15"/>
      <c r="D129" s="16"/>
      <c r="E129" s="16"/>
      <c r="F129" s="14"/>
      <c r="G129" s="17"/>
      <c r="H129" s="17"/>
      <c r="I129" s="18"/>
      <c r="J129" s="17"/>
      <c r="K129" s="15"/>
      <c r="L129" s="14"/>
      <c r="M129" s="15"/>
      <c r="N129" s="19" t="str">
        <f>IF(B129="","",ROUND(SUMIFS('Linii deviz'!$L$5:$L$1004,'Linii deviz'!$B$5:$B$1004,B129,'Linii deviz'!$M$5:$M$1004,"Inițial")*(1+CotaTVA),2))</f>
        <v/>
      </c>
      <c r="O129" s="19" t="str">
        <f>IF(B129="","",ROUND(SUMIFS('Linii deviz'!$L$5:$L$1004,'Linii deviz'!$B$5:$B$1004,B129,'Linii deviz'!$Q$5:$Q$1004,1)*(1+CotaTVA),2))</f>
        <v/>
      </c>
      <c r="P129" s="20" t="str">
        <f t="shared" si="3"/>
        <v/>
      </c>
      <c r="Q129" s="19" t="str">
        <f>IF(B129="","",ROUND(SUMIFS('Linii deviz'!$L$5:$L$1004,'Linii deviz'!$B$5:$B$1004,B129,'Linii deviz'!$M$5:$M$1004,"Suplimentar",'Linii deviz'!$N$5:$N$1004,"Nu")*(1+CotaTVA),2))</f>
        <v/>
      </c>
      <c r="R129" s="21"/>
      <c r="S129" s="19" t="str">
        <f t="shared" si="4"/>
        <v/>
      </c>
      <c r="T129" s="22" t="str">
        <f t="shared" si="5"/>
        <v/>
      </c>
      <c r="U129" s="23" t="str">
        <f ca="1">IF(AND(B129="",D129=""),"",TRIM(IF(COUNTIF($B$5:$B$304,B129)&gt;1,"Număr dublat. ","")&amp;IF(OR(C129="",D129="",F129="",G129=""),"Date incomplete. ","")&amp;IF(COUNTIFS('Linii deviz'!$B$5:$B$1004,B129,'Linii deviz'!$M$5:$M$1004,"Suplimentar",'Linii deviz'!$N$5:$N$1004,"")&gt;0,"Suplimentare fără răspuns de la client. ","")&amp;IF(AND(N(P129)&gt;Prag,COUNTIFS('Linii deviz'!$B$5:$B$1004,B129,'Linii deviz'!$M$5:$M$1004,"Suplimentar",'Linii deviz'!$N$5:$N$1004,"Da")=0),"Final peste estimat fără suplimentări aprobate. ","")&amp;IF(AND(K129&lt;&gt;"",K129&lt;TODAY(),L129&lt;&gt;"Finalizat",L129&lt;&gt;"Predat",L129&lt;&gt;"Refuzat"),"Termen depășit. ","")&amp;IF(AND(L129="Predat",M129=""),"Lipsește data predării. ","")))</f>
        <v/>
      </c>
    </row>
    <row r="130" spans="2:21" x14ac:dyDescent="0.2">
      <c r="B130" s="14" t="str">
        <f>IF(D130="","",MAX($B$5:B129)+1)</f>
        <v/>
      </c>
      <c r="C130" s="15"/>
      <c r="D130" s="16"/>
      <c r="E130" s="16"/>
      <c r="F130" s="14"/>
      <c r="G130" s="17"/>
      <c r="H130" s="17"/>
      <c r="I130" s="18"/>
      <c r="J130" s="17"/>
      <c r="K130" s="15"/>
      <c r="L130" s="14"/>
      <c r="M130" s="15"/>
      <c r="N130" s="19" t="str">
        <f>IF(B130="","",ROUND(SUMIFS('Linii deviz'!$L$5:$L$1004,'Linii deviz'!$B$5:$B$1004,B130,'Linii deviz'!$M$5:$M$1004,"Inițial")*(1+CotaTVA),2))</f>
        <v/>
      </c>
      <c r="O130" s="19" t="str">
        <f>IF(B130="","",ROUND(SUMIFS('Linii deviz'!$L$5:$L$1004,'Linii deviz'!$B$5:$B$1004,B130,'Linii deviz'!$Q$5:$Q$1004,1)*(1+CotaTVA),2))</f>
        <v/>
      </c>
      <c r="P130" s="20" t="str">
        <f t="shared" si="3"/>
        <v/>
      </c>
      <c r="Q130" s="19" t="str">
        <f>IF(B130="","",ROUND(SUMIFS('Linii deviz'!$L$5:$L$1004,'Linii deviz'!$B$5:$B$1004,B130,'Linii deviz'!$M$5:$M$1004,"Suplimentar",'Linii deviz'!$N$5:$N$1004,"Nu")*(1+CotaTVA),2))</f>
        <v/>
      </c>
      <c r="R130" s="21"/>
      <c r="S130" s="19" t="str">
        <f t="shared" si="4"/>
        <v/>
      </c>
      <c r="T130" s="22" t="str">
        <f t="shared" si="5"/>
        <v/>
      </c>
      <c r="U130" s="23" t="str">
        <f ca="1">IF(AND(B130="",D130=""),"",TRIM(IF(COUNTIF($B$5:$B$304,B130)&gt;1,"Număr dublat. ","")&amp;IF(OR(C130="",D130="",F130="",G130=""),"Date incomplete. ","")&amp;IF(COUNTIFS('Linii deviz'!$B$5:$B$1004,B130,'Linii deviz'!$M$5:$M$1004,"Suplimentar",'Linii deviz'!$N$5:$N$1004,"")&gt;0,"Suplimentare fără răspuns de la client. ","")&amp;IF(AND(N(P130)&gt;Prag,COUNTIFS('Linii deviz'!$B$5:$B$1004,B130,'Linii deviz'!$M$5:$M$1004,"Suplimentar",'Linii deviz'!$N$5:$N$1004,"Da")=0),"Final peste estimat fără suplimentări aprobate. ","")&amp;IF(AND(K130&lt;&gt;"",K130&lt;TODAY(),L130&lt;&gt;"Finalizat",L130&lt;&gt;"Predat",L130&lt;&gt;"Refuzat"),"Termen depășit. ","")&amp;IF(AND(L130="Predat",M130=""),"Lipsește data predării. ","")))</f>
        <v/>
      </c>
    </row>
    <row r="131" spans="2:21" x14ac:dyDescent="0.2">
      <c r="B131" s="14" t="str">
        <f>IF(D131="","",MAX($B$5:B130)+1)</f>
        <v/>
      </c>
      <c r="C131" s="15"/>
      <c r="D131" s="16"/>
      <c r="E131" s="16"/>
      <c r="F131" s="14"/>
      <c r="G131" s="17"/>
      <c r="H131" s="17"/>
      <c r="I131" s="18"/>
      <c r="J131" s="17"/>
      <c r="K131" s="15"/>
      <c r="L131" s="14"/>
      <c r="M131" s="15"/>
      <c r="N131" s="19" t="str">
        <f>IF(B131="","",ROUND(SUMIFS('Linii deviz'!$L$5:$L$1004,'Linii deviz'!$B$5:$B$1004,B131,'Linii deviz'!$M$5:$M$1004,"Inițial")*(1+CotaTVA),2))</f>
        <v/>
      </c>
      <c r="O131" s="19" t="str">
        <f>IF(B131="","",ROUND(SUMIFS('Linii deviz'!$L$5:$L$1004,'Linii deviz'!$B$5:$B$1004,B131,'Linii deviz'!$Q$5:$Q$1004,1)*(1+CotaTVA),2))</f>
        <v/>
      </c>
      <c r="P131" s="20" t="str">
        <f t="shared" si="3"/>
        <v/>
      </c>
      <c r="Q131" s="19" t="str">
        <f>IF(B131="","",ROUND(SUMIFS('Linii deviz'!$L$5:$L$1004,'Linii deviz'!$B$5:$B$1004,B131,'Linii deviz'!$M$5:$M$1004,"Suplimentar",'Linii deviz'!$N$5:$N$1004,"Nu")*(1+CotaTVA),2))</f>
        <v/>
      </c>
      <c r="R131" s="21"/>
      <c r="S131" s="19" t="str">
        <f t="shared" si="4"/>
        <v/>
      </c>
      <c r="T131" s="22" t="str">
        <f t="shared" si="5"/>
        <v/>
      </c>
      <c r="U131" s="23" t="str">
        <f ca="1">IF(AND(B131="",D131=""),"",TRIM(IF(COUNTIF($B$5:$B$304,B131)&gt;1,"Număr dublat. ","")&amp;IF(OR(C131="",D131="",F131="",G131=""),"Date incomplete. ","")&amp;IF(COUNTIFS('Linii deviz'!$B$5:$B$1004,B131,'Linii deviz'!$M$5:$M$1004,"Suplimentar",'Linii deviz'!$N$5:$N$1004,"")&gt;0,"Suplimentare fără răspuns de la client. ","")&amp;IF(AND(N(P131)&gt;Prag,COUNTIFS('Linii deviz'!$B$5:$B$1004,B131,'Linii deviz'!$M$5:$M$1004,"Suplimentar",'Linii deviz'!$N$5:$N$1004,"Da")=0),"Final peste estimat fără suplimentări aprobate. ","")&amp;IF(AND(K131&lt;&gt;"",K131&lt;TODAY(),L131&lt;&gt;"Finalizat",L131&lt;&gt;"Predat",L131&lt;&gt;"Refuzat"),"Termen depășit. ","")&amp;IF(AND(L131="Predat",M131=""),"Lipsește data predării. ","")))</f>
        <v/>
      </c>
    </row>
    <row r="132" spans="2:21" x14ac:dyDescent="0.2">
      <c r="B132" s="14" t="str">
        <f>IF(D132="","",MAX($B$5:B131)+1)</f>
        <v/>
      </c>
      <c r="C132" s="15"/>
      <c r="D132" s="16"/>
      <c r="E132" s="16"/>
      <c r="F132" s="14"/>
      <c r="G132" s="17"/>
      <c r="H132" s="17"/>
      <c r="I132" s="18"/>
      <c r="J132" s="17"/>
      <c r="K132" s="15"/>
      <c r="L132" s="14"/>
      <c r="M132" s="15"/>
      <c r="N132" s="19" t="str">
        <f>IF(B132="","",ROUND(SUMIFS('Linii deviz'!$L$5:$L$1004,'Linii deviz'!$B$5:$B$1004,B132,'Linii deviz'!$M$5:$M$1004,"Inițial")*(1+CotaTVA),2))</f>
        <v/>
      </c>
      <c r="O132" s="19" t="str">
        <f>IF(B132="","",ROUND(SUMIFS('Linii deviz'!$L$5:$L$1004,'Linii deviz'!$B$5:$B$1004,B132,'Linii deviz'!$Q$5:$Q$1004,1)*(1+CotaTVA),2))</f>
        <v/>
      </c>
      <c r="P132" s="20" t="str">
        <f t="shared" si="3"/>
        <v/>
      </c>
      <c r="Q132" s="19" t="str">
        <f>IF(B132="","",ROUND(SUMIFS('Linii deviz'!$L$5:$L$1004,'Linii deviz'!$B$5:$B$1004,B132,'Linii deviz'!$M$5:$M$1004,"Suplimentar",'Linii deviz'!$N$5:$N$1004,"Nu")*(1+CotaTVA),2))</f>
        <v/>
      </c>
      <c r="R132" s="21"/>
      <c r="S132" s="19" t="str">
        <f t="shared" si="4"/>
        <v/>
      </c>
      <c r="T132" s="22" t="str">
        <f t="shared" si="5"/>
        <v/>
      </c>
      <c r="U132" s="23" t="str">
        <f ca="1">IF(AND(B132="",D132=""),"",TRIM(IF(COUNTIF($B$5:$B$304,B132)&gt;1,"Număr dublat. ","")&amp;IF(OR(C132="",D132="",F132="",G132=""),"Date incomplete. ","")&amp;IF(COUNTIFS('Linii deviz'!$B$5:$B$1004,B132,'Linii deviz'!$M$5:$M$1004,"Suplimentar",'Linii deviz'!$N$5:$N$1004,"")&gt;0,"Suplimentare fără răspuns de la client. ","")&amp;IF(AND(N(P132)&gt;Prag,COUNTIFS('Linii deviz'!$B$5:$B$1004,B132,'Linii deviz'!$M$5:$M$1004,"Suplimentar",'Linii deviz'!$N$5:$N$1004,"Da")=0),"Final peste estimat fără suplimentări aprobate. ","")&amp;IF(AND(K132&lt;&gt;"",K132&lt;TODAY(),L132&lt;&gt;"Finalizat",L132&lt;&gt;"Predat",L132&lt;&gt;"Refuzat"),"Termen depășit. ","")&amp;IF(AND(L132="Predat",M132=""),"Lipsește data predării. ","")))</f>
        <v/>
      </c>
    </row>
    <row r="133" spans="2:21" x14ac:dyDescent="0.2">
      <c r="B133" s="14" t="str">
        <f>IF(D133="","",MAX($B$5:B132)+1)</f>
        <v/>
      </c>
      <c r="C133" s="15"/>
      <c r="D133" s="16"/>
      <c r="E133" s="16"/>
      <c r="F133" s="14"/>
      <c r="G133" s="17"/>
      <c r="H133" s="17"/>
      <c r="I133" s="18"/>
      <c r="J133" s="17"/>
      <c r="K133" s="15"/>
      <c r="L133" s="14"/>
      <c r="M133" s="15"/>
      <c r="N133" s="19" t="str">
        <f>IF(B133="","",ROUND(SUMIFS('Linii deviz'!$L$5:$L$1004,'Linii deviz'!$B$5:$B$1004,B133,'Linii deviz'!$M$5:$M$1004,"Inițial")*(1+CotaTVA),2))</f>
        <v/>
      </c>
      <c r="O133" s="19" t="str">
        <f>IF(B133="","",ROUND(SUMIFS('Linii deviz'!$L$5:$L$1004,'Linii deviz'!$B$5:$B$1004,B133,'Linii deviz'!$Q$5:$Q$1004,1)*(1+CotaTVA),2))</f>
        <v/>
      </c>
      <c r="P133" s="20" t="str">
        <f t="shared" ref="P133:P196" si="6">IF(OR(B133="",N(N133)=0),"",O133/N133-1)</f>
        <v/>
      </c>
      <c r="Q133" s="19" t="str">
        <f>IF(B133="","",ROUND(SUMIFS('Linii deviz'!$L$5:$L$1004,'Linii deviz'!$B$5:$B$1004,B133,'Linii deviz'!$M$5:$M$1004,"Suplimentar",'Linii deviz'!$N$5:$N$1004,"Nu")*(1+CotaTVA),2))</f>
        <v/>
      </c>
      <c r="R133" s="21"/>
      <c r="S133" s="19" t="str">
        <f t="shared" ref="S133:S196" si="7">IF(B133="","",O133-N(R133))</f>
        <v/>
      </c>
      <c r="T133" s="22" t="str">
        <f t="shared" ref="T133:T196" si="8">IF(OR(B133="",M133=""),"",RIGHT("0"&amp;DAY(EDATE(M133,GarLuni)),2)&amp;"."&amp;RIGHT("0"&amp;MONTH(EDATE(M133,GarLuni)),2)&amp;"."&amp;YEAR(EDATE(M133,GarLuni))&amp;" sau "&amp;FIXED(N(I133)+GarKm,0)&amp;" km")</f>
        <v/>
      </c>
      <c r="U133" s="23" t="str">
        <f ca="1">IF(AND(B133="",D133=""),"",TRIM(IF(COUNTIF($B$5:$B$304,B133)&gt;1,"Număr dublat. ","")&amp;IF(OR(C133="",D133="",F133="",G133=""),"Date incomplete. ","")&amp;IF(COUNTIFS('Linii deviz'!$B$5:$B$1004,B133,'Linii deviz'!$M$5:$M$1004,"Suplimentar",'Linii deviz'!$N$5:$N$1004,"")&gt;0,"Suplimentare fără răspuns de la client. ","")&amp;IF(AND(N(P133)&gt;Prag,COUNTIFS('Linii deviz'!$B$5:$B$1004,B133,'Linii deviz'!$M$5:$M$1004,"Suplimentar",'Linii deviz'!$N$5:$N$1004,"Da")=0),"Final peste estimat fără suplimentări aprobate. ","")&amp;IF(AND(K133&lt;&gt;"",K133&lt;TODAY(),L133&lt;&gt;"Finalizat",L133&lt;&gt;"Predat",L133&lt;&gt;"Refuzat"),"Termen depășit. ","")&amp;IF(AND(L133="Predat",M133=""),"Lipsește data predării. ","")))</f>
        <v/>
      </c>
    </row>
    <row r="134" spans="2:21" x14ac:dyDescent="0.2">
      <c r="B134" s="14" t="str">
        <f>IF(D134="","",MAX($B$5:B133)+1)</f>
        <v/>
      </c>
      <c r="C134" s="15"/>
      <c r="D134" s="16"/>
      <c r="E134" s="16"/>
      <c r="F134" s="14"/>
      <c r="G134" s="17"/>
      <c r="H134" s="17"/>
      <c r="I134" s="18"/>
      <c r="J134" s="17"/>
      <c r="K134" s="15"/>
      <c r="L134" s="14"/>
      <c r="M134" s="15"/>
      <c r="N134" s="19" t="str">
        <f>IF(B134="","",ROUND(SUMIFS('Linii deviz'!$L$5:$L$1004,'Linii deviz'!$B$5:$B$1004,B134,'Linii deviz'!$M$5:$M$1004,"Inițial")*(1+CotaTVA),2))</f>
        <v/>
      </c>
      <c r="O134" s="19" t="str">
        <f>IF(B134="","",ROUND(SUMIFS('Linii deviz'!$L$5:$L$1004,'Linii deviz'!$B$5:$B$1004,B134,'Linii deviz'!$Q$5:$Q$1004,1)*(1+CotaTVA),2))</f>
        <v/>
      </c>
      <c r="P134" s="20" t="str">
        <f t="shared" si="6"/>
        <v/>
      </c>
      <c r="Q134" s="19" t="str">
        <f>IF(B134="","",ROUND(SUMIFS('Linii deviz'!$L$5:$L$1004,'Linii deviz'!$B$5:$B$1004,B134,'Linii deviz'!$M$5:$M$1004,"Suplimentar",'Linii deviz'!$N$5:$N$1004,"Nu")*(1+CotaTVA),2))</f>
        <v/>
      </c>
      <c r="R134" s="21"/>
      <c r="S134" s="19" t="str">
        <f t="shared" si="7"/>
        <v/>
      </c>
      <c r="T134" s="22" t="str">
        <f t="shared" si="8"/>
        <v/>
      </c>
      <c r="U134" s="23" t="str">
        <f ca="1">IF(AND(B134="",D134=""),"",TRIM(IF(COUNTIF($B$5:$B$304,B134)&gt;1,"Număr dublat. ","")&amp;IF(OR(C134="",D134="",F134="",G134=""),"Date incomplete. ","")&amp;IF(COUNTIFS('Linii deviz'!$B$5:$B$1004,B134,'Linii deviz'!$M$5:$M$1004,"Suplimentar",'Linii deviz'!$N$5:$N$1004,"")&gt;0,"Suplimentare fără răspuns de la client. ","")&amp;IF(AND(N(P134)&gt;Prag,COUNTIFS('Linii deviz'!$B$5:$B$1004,B134,'Linii deviz'!$M$5:$M$1004,"Suplimentar",'Linii deviz'!$N$5:$N$1004,"Da")=0),"Final peste estimat fără suplimentări aprobate. ","")&amp;IF(AND(K134&lt;&gt;"",K134&lt;TODAY(),L134&lt;&gt;"Finalizat",L134&lt;&gt;"Predat",L134&lt;&gt;"Refuzat"),"Termen depășit. ","")&amp;IF(AND(L134="Predat",M134=""),"Lipsește data predării. ","")))</f>
        <v/>
      </c>
    </row>
    <row r="135" spans="2:21" x14ac:dyDescent="0.2">
      <c r="B135" s="14" t="str">
        <f>IF(D135="","",MAX($B$5:B134)+1)</f>
        <v/>
      </c>
      <c r="C135" s="15"/>
      <c r="D135" s="16"/>
      <c r="E135" s="16"/>
      <c r="F135" s="14"/>
      <c r="G135" s="17"/>
      <c r="H135" s="17"/>
      <c r="I135" s="18"/>
      <c r="J135" s="17"/>
      <c r="K135" s="15"/>
      <c r="L135" s="14"/>
      <c r="M135" s="15"/>
      <c r="N135" s="19" t="str">
        <f>IF(B135="","",ROUND(SUMIFS('Linii deviz'!$L$5:$L$1004,'Linii deviz'!$B$5:$B$1004,B135,'Linii deviz'!$M$5:$M$1004,"Inițial")*(1+CotaTVA),2))</f>
        <v/>
      </c>
      <c r="O135" s="19" t="str">
        <f>IF(B135="","",ROUND(SUMIFS('Linii deviz'!$L$5:$L$1004,'Linii deviz'!$B$5:$B$1004,B135,'Linii deviz'!$Q$5:$Q$1004,1)*(1+CotaTVA),2))</f>
        <v/>
      </c>
      <c r="P135" s="20" t="str">
        <f t="shared" si="6"/>
        <v/>
      </c>
      <c r="Q135" s="19" t="str">
        <f>IF(B135="","",ROUND(SUMIFS('Linii deviz'!$L$5:$L$1004,'Linii deviz'!$B$5:$B$1004,B135,'Linii deviz'!$M$5:$M$1004,"Suplimentar",'Linii deviz'!$N$5:$N$1004,"Nu")*(1+CotaTVA),2))</f>
        <v/>
      </c>
      <c r="R135" s="21"/>
      <c r="S135" s="19" t="str">
        <f t="shared" si="7"/>
        <v/>
      </c>
      <c r="T135" s="22" t="str">
        <f t="shared" si="8"/>
        <v/>
      </c>
      <c r="U135" s="23" t="str">
        <f ca="1">IF(AND(B135="",D135=""),"",TRIM(IF(COUNTIF($B$5:$B$304,B135)&gt;1,"Număr dublat. ","")&amp;IF(OR(C135="",D135="",F135="",G135=""),"Date incomplete. ","")&amp;IF(COUNTIFS('Linii deviz'!$B$5:$B$1004,B135,'Linii deviz'!$M$5:$M$1004,"Suplimentar",'Linii deviz'!$N$5:$N$1004,"")&gt;0,"Suplimentare fără răspuns de la client. ","")&amp;IF(AND(N(P135)&gt;Prag,COUNTIFS('Linii deviz'!$B$5:$B$1004,B135,'Linii deviz'!$M$5:$M$1004,"Suplimentar",'Linii deviz'!$N$5:$N$1004,"Da")=0),"Final peste estimat fără suplimentări aprobate. ","")&amp;IF(AND(K135&lt;&gt;"",K135&lt;TODAY(),L135&lt;&gt;"Finalizat",L135&lt;&gt;"Predat",L135&lt;&gt;"Refuzat"),"Termen depășit. ","")&amp;IF(AND(L135="Predat",M135=""),"Lipsește data predării. ","")))</f>
        <v/>
      </c>
    </row>
    <row r="136" spans="2:21" x14ac:dyDescent="0.2">
      <c r="B136" s="14" t="str">
        <f>IF(D136="","",MAX($B$5:B135)+1)</f>
        <v/>
      </c>
      <c r="C136" s="15"/>
      <c r="D136" s="16"/>
      <c r="E136" s="16"/>
      <c r="F136" s="14"/>
      <c r="G136" s="17"/>
      <c r="H136" s="17"/>
      <c r="I136" s="18"/>
      <c r="J136" s="17"/>
      <c r="K136" s="15"/>
      <c r="L136" s="14"/>
      <c r="M136" s="15"/>
      <c r="N136" s="19" t="str">
        <f>IF(B136="","",ROUND(SUMIFS('Linii deviz'!$L$5:$L$1004,'Linii deviz'!$B$5:$B$1004,B136,'Linii deviz'!$M$5:$M$1004,"Inițial")*(1+CotaTVA),2))</f>
        <v/>
      </c>
      <c r="O136" s="19" t="str">
        <f>IF(B136="","",ROUND(SUMIFS('Linii deviz'!$L$5:$L$1004,'Linii deviz'!$B$5:$B$1004,B136,'Linii deviz'!$Q$5:$Q$1004,1)*(1+CotaTVA),2))</f>
        <v/>
      </c>
      <c r="P136" s="20" t="str">
        <f t="shared" si="6"/>
        <v/>
      </c>
      <c r="Q136" s="19" t="str">
        <f>IF(B136="","",ROUND(SUMIFS('Linii deviz'!$L$5:$L$1004,'Linii deviz'!$B$5:$B$1004,B136,'Linii deviz'!$M$5:$M$1004,"Suplimentar",'Linii deviz'!$N$5:$N$1004,"Nu")*(1+CotaTVA),2))</f>
        <v/>
      </c>
      <c r="R136" s="21"/>
      <c r="S136" s="19" t="str">
        <f t="shared" si="7"/>
        <v/>
      </c>
      <c r="T136" s="22" t="str">
        <f t="shared" si="8"/>
        <v/>
      </c>
      <c r="U136" s="23" t="str">
        <f ca="1">IF(AND(B136="",D136=""),"",TRIM(IF(COUNTIF($B$5:$B$304,B136)&gt;1,"Număr dublat. ","")&amp;IF(OR(C136="",D136="",F136="",G136=""),"Date incomplete. ","")&amp;IF(COUNTIFS('Linii deviz'!$B$5:$B$1004,B136,'Linii deviz'!$M$5:$M$1004,"Suplimentar",'Linii deviz'!$N$5:$N$1004,"")&gt;0,"Suplimentare fără răspuns de la client. ","")&amp;IF(AND(N(P136)&gt;Prag,COUNTIFS('Linii deviz'!$B$5:$B$1004,B136,'Linii deviz'!$M$5:$M$1004,"Suplimentar",'Linii deviz'!$N$5:$N$1004,"Da")=0),"Final peste estimat fără suplimentări aprobate. ","")&amp;IF(AND(K136&lt;&gt;"",K136&lt;TODAY(),L136&lt;&gt;"Finalizat",L136&lt;&gt;"Predat",L136&lt;&gt;"Refuzat"),"Termen depășit. ","")&amp;IF(AND(L136="Predat",M136=""),"Lipsește data predării. ","")))</f>
        <v/>
      </c>
    </row>
    <row r="137" spans="2:21" x14ac:dyDescent="0.2">
      <c r="B137" s="14" t="str">
        <f>IF(D137="","",MAX($B$5:B136)+1)</f>
        <v/>
      </c>
      <c r="C137" s="15"/>
      <c r="D137" s="16"/>
      <c r="E137" s="16"/>
      <c r="F137" s="14"/>
      <c r="G137" s="17"/>
      <c r="H137" s="17"/>
      <c r="I137" s="18"/>
      <c r="J137" s="17"/>
      <c r="K137" s="15"/>
      <c r="L137" s="14"/>
      <c r="M137" s="15"/>
      <c r="N137" s="19" t="str">
        <f>IF(B137="","",ROUND(SUMIFS('Linii deviz'!$L$5:$L$1004,'Linii deviz'!$B$5:$B$1004,B137,'Linii deviz'!$M$5:$M$1004,"Inițial")*(1+CotaTVA),2))</f>
        <v/>
      </c>
      <c r="O137" s="19" t="str">
        <f>IF(B137="","",ROUND(SUMIFS('Linii deviz'!$L$5:$L$1004,'Linii deviz'!$B$5:$B$1004,B137,'Linii deviz'!$Q$5:$Q$1004,1)*(1+CotaTVA),2))</f>
        <v/>
      </c>
      <c r="P137" s="20" t="str">
        <f t="shared" si="6"/>
        <v/>
      </c>
      <c r="Q137" s="19" t="str">
        <f>IF(B137="","",ROUND(SUMIFS('Linii deviz'!$L$5:$L$1004,'Linii deviz'!$B$5:$B$1004,B137,'Linii deviz'!$M$5:$M$1004,"Suplimentar",'Linii deviz'!$N$5:$N$1004,"Nu")*(1+CotaTVA),2))</f>
        <v/>
      </c>
      <c r="R137" s="21"/>
      <c r="S137" s="19" t="str">
        <f t="shared" si="7"/>
        <v/>
      </c>
      <c r="T137" s="22" t="str">
        <f t="shared" si="8"/>
        <v/>
      </c>
      <c r="U137" s="23" t="str">
        <f ca="1">IF(AND(B137="",D137=""),"",TRIM(IF(COUNTIF($B$5:$B$304,B137)&gt;1,"Număr dublat. ","")&amp;IF(OR(C137="",D137="",F137="",G137=""),"Date incomplete. ","")&amp;IF(COUNTIFS('Linii deviz'!$B$5:$B$1004,B137,'Linii deviz'!$M$5:$M$1004,"Suplimentar",'Linii deviz'!$N$5:$N$1004,"")&gt;0,"Suplimentare fără răspuns de la client. ","")&amp;IF(AND(N(P137)&gt;Prag,COUNTIFS('Linii deviz'!$B$5:$B$1004,B137,'Linii deviz'!$M$5:$M$1004,"Suplimentar",'Linii deviz'!$N$5:$N$1004,"Da")=0),"Final peste estimat fără suplimentări aprobate. ","")&amp;IF(AND(K137&lt;&gt;"",K137&lt;TODAY(),L137&lt;&gt;"Finalizat",L137&lt;&gt;"Predat",L137&lt;&gt;"Refuzat"),"Termen depășit. ","")&amp;IF(AND(L137="Predat",M137=""),"Lipsește data predării. ","")))</f>
        <v/>
      </c>
    </row>
    <row r="138" spans="2:21" x14ac:dyDescent="0.2">
      <c r="B138" s="14" t="str">
        <f>IF(D138="","",MAX($B$5:B137)+1)</f>
        <v/>
      </c>
      <c r="C138" s="15"/>
      <c r="D138" s="16"/>
      <c r="E138" s="16"/>
      <c r="F138" s="14"/>
      <c r="G138" s="17"/>
      <c r="H138" s="17"/>
      <c r="I138" s="18"/>
      <c r="J138" s="17"/>
      <c r="K138" s="15"/>
      <c r="L138" s="14"/>
      <c r="M138" s="15"/>
      <c r="N138" s="19" t="str">
        <f>IF(B138="","",ROUND(SUMIFS('Linii deviz'!$L$5:$L$1004,'Linii deviz'!$B$5:$B$1004,B138,'Linii deviz'!$M$5:$M$1004,"Inițial")*(1+CotaTVA),2))</f>
        <v/>
      </c>
      <c r="O138" s="19" t="str">
        <f>IF(B138="","",ROUND(SUMIFS('Linii deviz'!$L$5:$L$1004,'Linii deviz'!$B$5:$B$1004,B138,'Linii deviz'!$Q$5:$Q$1004,1)*(1+CotaTVA),2))</f>
        <v/>
      </c>
      <c r="P138" s="20" t="str">
        <f t="shared" si="6"/>
        <v/>
      </c>
      <c r="Q138" s="19" t="str">
        <f>IF(B138="","",ROUND(SUMIFS('Linii deviz'!$L$5:$L$1004,'Linii deviz'!$B$5:$B$1004,B138,'Linii deviz'!$M$5:$M$1004,"Suplimentar",'Linii deviz'!$N$5:$N$1004,"Nu")*(1+CotaTVA),2))</f>
        <v/>
      </c>
      <c r="R138" s="21"/>
      <c r="S138" s="19" t="str">
        <f t="shared" si="7"/>
        <v/>
      </c>
      <c r="T138" s="22" t="str">
        <f t="shared" si="8"/>
        <v/>
      </c>
      <c r="U138" s="23" t="str">
        <f ca="1">IF(AND(B138="",D138=""),"",TRIM(IF(COUNTIF($B$5:$B$304,B138)&gt;1,"Număr dublat. ","")&amp;IF(OR(C138="",D138="",F138="",G138=""),"Date incomplete. ","")&amp;IF(COUNTIFS('Linii deviz'!$B$5:$B$1004,B138,'Linii deviz'!$M$5:$M$1004,"Suplimentar",'Linii deviz'!$N$5:$N$1004,"")&gt;0,"Suplimentare fără răspuns de la client. ","")&amp;IF(AND(N(P138)&gt;Prag,COUNTIFS('Linii deviz'!$B$5:$B$1004,B138,'Linii deviz'!$M$5:$M$1004,"Suplimentar",'Linii deviz'!$N$5:$N$1004,"Da")=0),"Final peste estimat fără suplimentări aprobate. ","")&amp;IF(AND(K138&lt;&gt;"",K138&lt;TODAY(),L138&lt;&gt;"Finalizat",L138&lt;&gt;"Predat",L138&lt;&gt;"Refuzat"),"Termen depășit. ","")&amp;IF(AND(L138="Predat",M138=""),"Lipsește data predării. ","")))</f>
        <v/>
      </c>
    </row>
    <row r="139" spans="2:21" x14ac:dyDescent="0.2">
      <c r="B139" s="14" t="str">
        <f>IF(D139="","",MAX($B$5:B138)+1)</f>
        <v/>
      </c>
      <c r="C139" s="15"/>
      <c r="D139" s="16"/>
      <c r="E139" s="16"/>
      <c r="F139" s="14"/>
      <c r="G139" s="17"/>
      <c r="H139" s="17"/>
      <c r="I139" s="18"/>
      <c r="J139" s="17"/>
      <c r="K139" s="15"/>
      <c r="L139" s="14"/>
      <c r="M139" s="15"/>
      <c r="N139" s="19" t="str">
        <f>IF(B139="","",ROUND(SUMIFS('Linii deviz'!$L$5:$L$1004,'Linii deviz'!$B$5:$B$1004,B139,'Linii deviz'!$M$5:$M$1004,"Inițial")*(1+CotaTVA),2))</f>
        <v/>
      </c>
      <c r="O139" s="19" t="str">
        <f>IF(B139="","",ROUND(SUMIFS('Linii deviz'!$L$5:$L$1004,'Linii deviz'!$B$5:$B$1004,B139,'Linii deviz'!$Q$5:$Q$1004,1)*(1+CotaTVA),2))</f>
        <v/>
      </c>
      <c r="P139" s="20" t="str">
        <f t="shared" si="6"/>
        <v/>
      </c>
      <c r="Q139" s="19" t="str">
        <f>IF(B139="","",ROUND(SUMIFS('Linii deviz'!$L$5:$L$1004,'Linii deviz'!$B$5:$B$1004,B139,'Linii deviz'!$M$5:$M$1004,"Suplimentar",'Linii deviz'!$N$5:$N$1004,"Nu")*(1+CotaTVA),2))</f>
        <v/>
      </c>
      <c r="R139" s="21"/>
      <c r="S139" s="19" t="str">
        <f t="shared" si="7"/>
        <v/>
      </c>
      <c r="T139" s="22" t="str">
        <f t="shared" si="8"/>
        <v/>
      </c>
      <c r="U139" s="23" t="str">
        <f ca="1">IF(AND(B139="",D139=""),"",TRIM(IF(COUNTIF($B$5:$B$304,B139)&gt;1,"Număr dublat. ","")&amp;IF(OR(C139="",D139="",F139="",G139=""),"Date incomplete. ","")&amp;IF(COUNTIFS('Linii deviz'!$B$5:$B$1004,B139,'Linii deviz'!$M$5:$M$1004,"Suplimentar",'Linii deviz'!$N$5:$N$1004,"")&gt;0,"Suplimentare fără răspuns de la client. ","")&amp;IF(AND(N(P139)&gt;Prag,COUNTIFS('Linii deviz'!$B$5:$B$1004,B139,'Linii deviz'!$M$5:$M$1004,"Suplimentar",'Linii deviz'!$N$5:$N$1004,"Da")=0),"Final peste estimat fără suplimentări aprobate. ","")&amp;IF(AND(K139&lt;&gt;"",K139&lt;TODAY(),L139&lt;&gt;"Finalizat",L139&lt;&gt;"Predat",L139&lt;&gt;"Refuzat"),"Termen depășit. ","")&amp;IF(AND(L139="Predat",M139=""),"Lipsește data predării. ","")))</f>
        <v/>
      </c>
    </row>
    <row r="140" spans="2:21" x14ac:dyDescent="0.2">
      <c r="B140" s="14" t="str">
        <f>IF(D140="","",MAX($B$5:B139)+1)</f>
        <v/>
      </c>
      <c r="C140" s="15"/>
      <c r="D140" s="16"/>
      <c r="E140" s="16"/>
      <c r="F140" s="14"/>
      <c r="G140" s="17"/>
      <c r="H140" s="17"/>
      <c r="I140" s="18"/>
      <c r="J140" s="17"/>
      <c r="K140" s="15"/>
      <c r="L140" s="14"/>
      <c r="M140" s="15"/>
      <c r="N140" s="19" t="str">
        <f>IF(B140="","",ROUND(SUMIFS('Linii deviz'!$L$5:$L$1004,'Linii deviz'!$B$5:$B$1004,B140,'Linii deviz'!$M$5:$M$1004,"Inițial")*(1+CotaTVA),2))</f>
        <v/>
      </c>
      <c r="O140" s="19" t="str">
        <f>IF(B140="","",ROUND(SUMIFS('Linii deviz'!$L$5:$L$1004,'Linii deviz'!$B$5:$B$1004,B140,'Linii deviz'!$Q$5:$Q$1004,1)*(1+CotaTVA),2))</f>
        <v/>
      </c>
      <c r="P140" s="20" t="str">
        <f t="shared" si="6"/>
        <v/>
      </c>
      <c r="Q140" s="19" t="str">
        <f>IF(B140="","",ROUND(SUMIFS('Linii deviz'!$L$5:$L$1004,'Linii deviz'!$B$5:$B$1004,B140,'Linii deviz'!$M$5:$M$1004,"Suplimentar",'Linii deviz'!$N$5:$N$1004,"Nu")*(1+CotaTVA),2))</f>
        <v/>
      </c>
      <c r="R140" s="21"/>
      <c r="S140" s="19" t="str">
        <f t="shared" si="7"/>
        <v/>
      </c>
      <c r="T140" s="22" t="str">
        <f t="shared" si="8"/>
        <v/>
      </c>
      <c r="U140" s="23" t="str">
        <f ca="1">IF(AND(B140="",D140=""),"",TRIM(IF(COUNTIF($B$5:$B$304,B140)&gt;1,"Număr dublat. ","")&amp;IF(OR(C140="",D140="",F140="",G140=""),"Date incomplete. ","")&amp;IF(COUNTIFS('Linii deviz'!$B$5:$B$1004,B140,'Linii deviz'!$M$5:$M$1004,"Suplimentar",'Linii deviz'!$N$5:$N$1004,"")&gt;0,"Suplimentare fără răspuns de la client. ","")&amp;IF(AND(N(P140)&gt;Prag,COUNTIFS('Linii deviz'!$B$5:$B$1004,B140,'Linii deviz'!$M$5:$M$1004,"Suplimentar",'Linii deviz'!$N$5:$N$1004,"Da")=0),"Final peste estimat fără suplimentări aprobate. ","")&amp;IF(AND(K140&lt;&gt;"",K140&lt;TODAY(),L140&lt;&gt;"Finalizat",L140&lt;&gt;"Predat",L140&lt;&gt;"Refuzat"),"Termen depășit. ","")&amp;IF(AND(L140="Predat",M140=""),"Lipsește data predării. ","")))</f>
        <v/>
      </c>
    </row>
    <row r="141" spans="2:21" x14ac:dyDescent="0.2">
      <c r="B141" s="14" t="str">
        <f>IF(D141="","",MAX($B$5:B140)+1)</f>
        <v/>
      </c>
      <c r="C141" s="15"/>
      <c r="D141" s="16"/>
      <c r="E141" s="16"/>
      <c r="F141" s="14"/>
      <c r="G141" s="17"/>
      <c r="H141" s="17"/>
      <c r="I141" s="18"/>
      <c r="J141" s="17"/>
      <c r="K141" s="15"/>
      <c r="L141" s="14"/>
      <c r="M141" s="15"/>
      <c r="N141" s="19" t="str">
        <f>IF(B141="","",ROUND(SUMIFS('Linii deviz'!$L$5:$L$1004,'Linii deviz'!$B$5:$B$1004,B141,'Linii deviz'!$M$5:$M$1004,"Inițial")*(1+CotaTVA),2))</f>
        <v/>
      </c>
      <c r="O141" s="19" t="str">
        <f>IF(B141="","",ROUND(SUMIFS('Linii deviz'!$L$5:$L$1004,'Linii deviz'!$B$5:$B$1004,B141,'Linii deviz'!$Q$5:$Q$1004,1)*(1+CotaTVA),2))</f>
        <v/>
      </c>
      <c r="P141" s="20" t="str">
        <f t="shared" si="6"/>
        <v/>
      </c>
      <c r="Q141" s="19" t="str">
        <f>IF(B141="","",ROUND(SUMIFS('Linii deviz'!$L$5:$L$1004,'Linii deviz'!$B$5:$B$1004,B141,'Linii deviz'!$M$5:$M$1004,"Suplimentar",'Linii deviz'!$N$5:$N$1004,"Nu")*(1+CotaTVA),2))</f>
        <v/>
      </c>
      <c r="R141" s="21"/>
      <c r="S141" s="19" t="str">
        <f t="shared" si="7"/>
        <v/>
      </c>
      <c r="T141" s="22" t="str">
        <f t="shared" si="8"/>
        <v/>
      </c>
      <c r="U141" s="23" t="str">
        <f ca="1">IF(AND(B141="",D141=""),"",TRIM(IF(COUNTIF($B$5:$B$304,B141)&gt;1,"Număr dublat. ","")&amp;IF(OR(C141="",D141="",F141="",G141=""),"Date incomplete. ","")&amp;IF(COUNTIFS('Linii deviz'!$B$5:$B$1004,B141,'Linii deviz'!$M$5:$M$1004,"Suplimentar",'Linii deviz'!$N$5:$N$1004,"")&gt;0,"Suplimentare fără răspuns de la client. ","")&amp;IF(AND(N(P141)&gt;Prag,COUNTIFS('Linii deviz'!$B$5:$B$1004,B141,'Linii deviz'!$M$5:$M$1004,"Suplimentar",'Linii deviz'!$N$5:$N$1004,"Da")=0),"Final peste estimat fără suplimentări aprobate. ","")&amp;IF(AND(K141&lt;&gt;"",K141&lt;TODAY(),L141&lt;&gt;"Finalizat",L141&lt;&gt;"Predat",L141&lt;&gt;"Refuzat"),"Termen depășit. ","")&amp;IF(AND(L141="Predat",M141=""),"Lipsește data predării. ","")))</f>
        <v/>
      </c>
    </row>
    <row r="142" spans="2:21" x14ac:dyDescent="0.2">
      <c r="B142" s="14" t="str">
        <f>IF(D142="","",MAX($B$5:B141)+1)</f>
        <v/>
      </c>
      <c r="C142" s="15"/>
      <c r="D142" s="16"/>
      <c r="E142" s="16"/>
      <c r="F142" s="14"/>
      <c r="G142" s="17"/>
      <c r="H142" s="17"/>
      <c r="I142" s="18"/>
      <c r="J142" s="17"/>
      <c r="K142" s="15"/>
      <c r="L142" s="14"/>
      <c r="M142" s="15"/>
      <c r="N142" s="19" t="str">
        <f>IF(B142="","",ROUND(SUMIFS('Linii deviz'!$L$5:$L$1004,'Linii deviz'!$B$5:$B$1004,B142,'Linii deviz'!$M$5:$M$1004,"Inițial")*(1+CotaTVA),2))</f>
        <v/>
      </c>
      <c r="O142" s="19" t="str">
        <f>IF(B142="","",ROUND(SUMIFS('Linii deviz'!$L$5:$L$1004,'Linii deviz'!$B$5:$B$1004,B142,'Linii deviz'!$Q$5:$Q$1004,1)*(1+CotaTVA),2))</f>
        <v/>
      </c>
      <c r="P142" s="20" t="str">
        <f t="shared" si="6"/>
        <v/>
      </c>
      <c r="Q142" s="19" t="str">
        <f>IF(B142="","",ROUND(SUMIFS('Linii deviz'!$L$5:$L$1004,'Linii deviz'!$B$5:$B$1004,B142,'Linii deviz'!$M$5:$M$1004,"Suplimentar",'Linii deviz'!$N$5:$N$1004,"Nu")*(1+CotaTVA),2))</f>
        <v/>
      </c>
      <c r="R142" s="21"/>
      <c r="S142" s="19" t="str">
        <f t="shared" si="7"/>
        <v/>
      </c>
      <c r="T142" s="22" t="str">
        <f t="shared" si="8"/>
        <v/>
      </c>
      <c r="U142" s="23" t="str">
        <f ca="1">IF(AND(B142="",D142=""),"",TRIM(IF(COUNTIF($B$5:$B$304,B142)&gt;1,"Număr dublat. ","")&amp;IF(OR(C142="",D142="",F142="",G142=""),"Date incomplete. ","")&amp;IF(COUNTIFS('Linii deviz'!$B$5:$B$1004,B142,'Linii deviz'!$M$5:$M$1004,"Suplimentar",'Linii deviz'!$N$5:$N$1004,"")&gt;0,"Suplimentare fără răspuns de la client. ","")&amp;IF(AND(N(P142)&gt;Prag,COUNTIFS('Linii deviz'!$B$5:$B$1004,B142,'Linii deviz'!$M$5:$M$1004,"Suplimentar",'Linii deviz'!$N$5:$N$1004,"Da")=0),"Final peste estimat fără suplimentări aprobate. ","")&amp;IF(AND(K142&lt;&gt;"",K142&lt;TODAY(),L142&lt;&gt;"Finalizat",L142&lt;&gt;"Predat",L142&lt;&gt;"Refuzat"),"Termen depășit. ","")&amp;IF(AND(L142="Predat",M142=""),"Lipsește data predării. ","")))</f>
        <v/>
      </c>
    </row>
    <row r="143" spans="2:21" x14ac:dyDescent="0.2">
      <c r="B143" s="14" t="str">
        <f>IF(D143="","",MAX($B$5:B142)+1)</f>
        <v/>
      </c>
      <c r="C143" s="15"/>
      <c r="D143" s="16"/>
      <c r="E143" s="16"/>
      <c r="F143" s="14"/>
      <c r="G143" s="17"/>
      <c r="H143" s="17"/>
      <c r="I143" s="18"/>
      <c r="J143" s="17"/>
      <c r="K143" s="15"/>
      <c r="L143" s="14"/>
      <c r="M143" s="15"/>
      <c r="N143" s="19" t="str">
        <f>IF(B143="","",ROUND(SUMIFS('Linii deviz'!$L$5:$L$1004,'Linii deviz'!$B$5:$B$1004,B143,'Linii deviz'!$M$5:$M$1004,"Inițial")*(1+CotaTVA),2))</f>
        <v/>
      </c>
      <c r="O143" s="19" t="str">
        <f>IF(B143="","",ROUND(SUMIFS('Linii deviz'!$L$5:$L$1004,'Linii deviz'!$B$5:$B$1004,B143,'Linii deviz'!$Q$5:$Q$1004,1)*(1+CotaTVA),2))</f>
        <v/>
      </c>
      <c r="P143" s="20" t="str">
        <f t="shared" si="6"/>
        <v/>
      </c>
      <c r="Q143" s="19" t="str">
        <f>IF(B143="","",ROUND(SUMIFS('Linii deviz'!$L$5:$L$1004,'Linii deviz'!$B$5:$B$1004,B143,'Linii deviz'!$M$5:$M$1004,"Suplimentar",'Linii deviz'!$N$5:$N$1004,"Nu")*(1+CotaTVA),2))</f>
        <v/>
      </c>
      <c r="R143" s="21"/>
      <c r="S143" s="19" t="str">
        <f t="shared" si="7"/>
        <v/>
      </c>
      <c r="T143" s="22" t="str">
        <f t="shared" si="8"/>
        <v/>
      </c>
      <c r="U143" s="23" t="str">
        <f ca="1">IF(AND(B143="",D143=""),"",TRIM(IF(COUNTIF($B$5:$B$304,B143)&gt;1,"Număr dublat. ","")&amp;IF(OR(C143="",D143="",F143="",G143=""),"Date incomplete. ","")&amp;IF(COUNTIFS('Linii deviz'!$B$5:$B$1004,B143,'Linii deviz'!$M$5:$M$1004,"Suplimentar",'Linii deviz'!$N$5:$N$1004,"")&gt;0,"Suplimentare fără răspuns de la client. ","")&amp;IF(AND(N(P143)&gt;Prag,COUNTIFS('Linii deviz'!$B$5:$B$1004,B143,'Linii deviz'!$M$5:$M$1004,"Suplimentar",'Linii deviz'!$N$5:$N$1004,"Da")=0),"Final peste estimat fără suplimentări aprobate. ","")&amp;IF(AND(K143&lt;&gt;"",K143&lt;TODAY(),L143&lt;&gt;"Finalizat",L143&lt;&gt;"Predat",L143&lt;&gt;"Refuzat"),"Termen depășit. ","")&amp;IF(AND(L143="Predat",M143=""),"Lipsește data predării. ","")))</f>
        <v/>
      </c>
    </row>
    <row r="144" spans="2:21" x14ac:dyDescent="0.2">
      <c r="B144" s="14" t="str">
        <f>IF(D144="","",MAX($B$5:B143)+1)</f>
        <v/>
      </c>
      <c r="C144" s="15"/>
      <c r="D144" s="16"/>
      <c r="E144" s="16"/>
      <c r="F144" s="14"/>
      <c r="G144" s="17"/>
      <c r="H144" s="17"/>
      <c r="I144" s="18"/>
      <c r="J144" s="17"/>
      <c r="K144" s="15"/>
      <c r="L144" s="14"/>
      <c r="M144" s="15"/>
      <c r="N144" s="19" t="str">
        <f>IF(B144="","",ROUND(SUMIFS('Linii deviz'!$L$5:$L$1004,'Linii deviz'!$B$5:$B$1004,B144,'Linii deviz'!$M$5:$M$1004,"Inițial")*(1+CotaTVA),2))</f>
        <v/>
      </c>
      <c r="O144" s="19" t="str">
        <f>IF(B144="","",ROUND(SUMIFS('Linii deviz'!$L$5:$L$1004,'Linii deviz'!$B$5:$B$1004,B144,'Linii deviz'!$Q$5:$Q$1004,1)*(1+CotaTVA),2))</f>
        <v/>
      </c>
      <c r="P144" s="20" t="str">
        <f t="shared" si="6"/>
        <v/>
      </c>
      <c r="Q144" s="19" t="str">
        <f>IF(B144="","",ROUND(SUMIFS('Linii deviz'!$L$5:$L$1004,'Linii deviz'!$B$5:$B$1004,B144,'Linii deviz'!$M$5:$M$1004,"Suplimentar",'Linii deviz'!$N$5:$N$1004,"Nu")*(1+CotaTVA),2))</f>
        <v/>
      </c>
      <c r="R144" s="21"/>
      <c r="S144" s="19" t="str">
        <f t="shared" si="7"/>
        <v/>
      </c>
      <c r="T144" s="22" t="str">
        <f t="shared" si="8"/>
        <v/>
      </c>
      <c r="U144" s="23" t="str">
        <f ca="1">IF(AND(B144="",D144=""),"",TRIM(IF(COUNTIF($B$5:$B$304,B144)&gt;1,"Număr dublat. ","")&amp;IF(OR(C144="",D144="",F144="",G144=""),"Date incomplete. ","")&amp;IF(COUNTIFS('Linii deviz'!$B$5:$B$1004,B144,'Linii deviz'!$M$5:$M$1004,"Suplimentar",'Linii deviz'!$N$5:$N$1004,"")&gt;0,"Suplimentare fără răspuns de la client. ","")&amp;IF(AND(N(P144)&gt;Prag,COUNTIFS('Linii deviz'!$B$5:$B$1004,B144,'Linii deviz'!$M$5:$M$1004,"Suplimentar",'Linii deviz'!$N$5:$N$1004,"Da")=0),"Final peste estimat fără suplimentări aprobate. ","")&amp;IF(AND(K144&lt;&gt;"",K144&lt;TODAY(),L144&lt;&gt;"Finalizat",L144&lt;&gt;"Predat",L144&lt;&gt;"Refuzat"),"Termen depășit. ","")&amp;IF(AND(L144="Predat",M144=""),"Lipsește data predării. ","")))</f>
        <v/>
      </c>
    </row>
    <row r="145" spans="2:21" x14ac:dyDescent="0.2">
      <c r="B145" s="14" t="str">
        <f>IF(D145="","",MAX($B$5:B144)+1)</f>
        <v/>
      </c>
      <c r="C145" s="15"/>
      <c r="D145" s="16"/>
      <c r="E145" s="16"/>
      <c r="F145" s="14"/>
      <c r="G145" s="17"/>
      <c r="H145" s="17"/>
      <c r="I145" s="18"/>
      <c r="J145" s="17"/>
      <c r="K145" s="15"/>
      <c r="L145" s="14"/>
      <c r="M145" s="15"/>
      <c r="N145" s="19" t="str">
        <f>IF(B145="","",ROUND(SUMIFS('Linii deviz'!$L$5:$L$1004,'Linii deviz'!$B$5:$B$1004,B145,'Linii deviz'!$M$5:$M$1004,"Inițial")*(1+CotaTVA),2))</f>
        <v/>
      </c>
      <c r="O145" s="19" t="str">
        <f>IF(B145="","",ROUND(SUMIFS('Linii deviz'!$L$5:$L$1004,'Linii deviz'!$B$5:$B$1004,B145,'Linii deviz'!$Q$5:$Q$1004,1)*(1+CotaTVA),2))</f>
        <v/>
      </c>
      <c r="P145" s="20" t="str">
        <f t="shared" si="6"/>
        <v/>
      </c>
      <c r="Q145" s="19" t="str">
        <f>IF(B145="","",ROUND(SUMIFS('Linii deviz'!$L$5:$L$1004,'Linii deviz'!$B$5:$B$1004,B145,'Linii deviz'!$M$5:$M$1004,"Suplimentar",'Linii deviz'!$N$5:$N$1004,"Nu")*(1+CotaTVA),2))</f>
        <v/>
      </c>
      <c r="R145" s="21"/>
      <c r="S145" s="19" t="str">
        <f t="shared" si="7"/>
        <v/>
      </c>
      <c r="T145" s="22" t="str">
        <f t="shared" si="8"/>
        <v/>
      </c>
      <c r="U145" s="23" t="str">
        <f ca="1">IF(AND(B145="",D145=""),"",TRIM(IF(COUNTIF($B$5:$B$304,B145)&gt;1,"Număr dublat. ","")&amp;IF(OR(C145="",D145="",F145="",G145=""),"Date incomplete. ","")&amp;IF(COUNTIFS('Linii deviz'!$B$5:$B$1004,B145,'Linii deviz'!$M$5:$M$1004,"Suplimentar",'Linii deviz'!$N$5:$N$1004,"")&gt;0,"Suplimentare fără răspuns de la client. ","")&amp;IF(AND(N(P145)&gt;Prag,COUNTIFS('Linii deviz'!$B$5:$B$1004,B145,'Linii deviz'!$M$5:$M$1004,"Suplimentar",'Linii deviz'!$N$5:$N$1004,"Da")=0),"Final peste estimat fără suplimentări aprobate. ","")&amp;IF(AND(K145&lt;&gt;"",K145&lt;TODAY(),L145&lt;&gt;"Finalizat",L145&lt;&gt;"Predat",L145&lt;&gt;"Refuzat"),"Termen depășit. ","")&amp;IF(AND(L145="Predat",M145=""),"Lipsește data predării. ","")))</f>
        <v/>
      </c>
    </row>
    <row r="146" spans="2:21" x14ac:dyDescent="0.2">
      <c r="B146" s="14" t="str">
        <f>IF(D146="","",MAX($B$5:B145)+1)</f>
        <v/>
      </c>
      <c r="C146" s="15"/>
      <c r="D146" s="16"/>
      <c r="E146" s="16"/>
      <c r="F146" s="14"/>
      <c r="G146" s="17"/>
      <c r="H146" s="17"/>
      <c r="I146" s="18"/>
      <c r="J146" s="17"/>
      <c r="K146" s="15"/>
      <c r="L146" s="14"/>
      <c r="M146" s="15"/>
      <c r="N146" s="19" t="str">
        <f>IF(B146="","",ROUND(SUMIFS('Linii deviz'!$L$5:$L$1004,'Linii deviz'!$B$5:$B$1004,B146,'Linii deviz'!$M$5:$M$1004,"Inițial")*(1+CotaTVA),2))</f>
        <v/>
      </c>
      <c r="O146" s="19" t="str">
        <f>IF(B146="","",ROUND(SUMIFS('Linii deviz'!$L$5:$L$1004,'Linii deviz'!$B$5:$B$1004,B146,'Linii deviz'!$Q$5:$Q$1004,1)*(1+CotaTVA),2))</f>
        <v/>
      </c>
      <c r="P146" s="20" t="str">
        <f t="shared" si="6"/>
        <v/>
      </c>
      <c r="Q146" s="19" t="str">
        <f>IF(B146="","",ROUND(SUMIFS('Linii deviz'!$L$5:$L$1004,'Linii deviz'!$B$5:$B$1004,B146,'Linii deviz'!$M$5:$M$1004,"Suplimentar",'Linii deviz'!$N$5:$N$1004,"Nu")*(1+CotaTVA),2))</f>
        <v/>
      </c>
      <c r="R146" s="21"/>
      <c r="S146" s="19" t="str">
        <f t="shared" si="7"/>
        <v/>
      </c>
      <c r="T146" s="22" t="str">
        <f t="shared" si="8"/>
        <v/>
      </c>
      <c r="U146" s="23" t="str">
        <f ca="1">IF(AND(B146="",D146=""),"",TRIM(IF(COUNTIF($B$5:$B$304,B146)&gt;1,"Număr dublat. ","")&amp;IF(OR(C146="",D146="",F146="",G146=""),"Date incomplete. ","")&amp;IF(COUNTIFS('Linii deviz'!$B$5:$B$1004,B146,'Linii deviz'!$M$5:$M$1004,"Suplimentar",'Linii deviz'!$N$5:$N$1004,"")&gt;0,"Suplimentare fără răspuns de la client. ","")&amp;IF(AND(N(P146)&gt;Prag,COUNTIFS('Linii deviz'!$B$5:$B$1004,B146,'Linii deviz'!$M$5:$M$1004,"Suplimentar",'Linii deviz'!$N$5:$N$1004,"Da")=0),"Final peste estimat fără suplimentări aprobate. ","")&amp;IF(AND(K146&lt;&gt;"",K146&lt;TODAY(),L146&lt;&gt;"Finalizat",L146&lt;&gt;"Predat",L146&lt;&gt;"Refuzat"),"Termen depășit. ","")&amp;IF(AND(L146="Predat",M146=""),"Lipsește data predării. ","")))</f>
        <v/>
      </c>
    </row>
    <row r="147" spans="2:21" x14ac:dyDescent="0.2">
      <c r="B147" s="14" t="str">
        <f>IF(D147="","",MAX($B$5:B146)+1)</f>
        <v/>
      </c>
      <c r="C147" s="15"/>
      <c r="D147" s="16"/>
      <c r="E147" s="16"/>
      <c r="F147" s="14"/>
      <c r="G147" s="17"/>
      <c r="H147" s="17"/>
      <c r="I147" s="18"/>
      <c r="J147" s="17"/>
      <c r="K147" s="15"/>
      <c r="L147" s="14"/>
      <c r="M147" s="15"/>
      <c r="N147" s="19" t="str">
        <f>IF(B147="","",ROUND(SUMIFS('Linii deviz'!$L$5:$L$1004,'Linii deviz'!$B$5:$B$1004,B147,'Linii deviz'!$M$5:$M$1004,"Inițial")*(1+CotaTVA),2))</f>
        <v/>
      </c>
      <c r="O147" s="19" t="str">
        <f>IF(B147="","",ROUND(SUMIFS('Linii deviz'!$L$5:$L$1004,'Linii deviz'!$B$5:$B$1004,B147,'Linii deviz'!$Q$5:$Q$1004,1)*(1+CotaTVA),2))</f>
        <v/>
      </c>
      <c r="P147" s="20" t="str">
        <f t="shared" si="6"/>
        <v/>
      </c>
      <c r="Q147" s="19" t="str">
        <f>IF(B147="","",ROUND(SUMIFS('Linii deviz'!$L$5:$L$1004,'Linii deviz'!$B$5:$B$1004,B147,'Linii deviz'!$M$5:$M$1004,"Suplimentar",'Linii deviz'!$N$5:$N$1004,"Nu")*(1+CotaTVA),2))</f>
        <v/>
      </c>
      <c r="R147" s="21"/>
      <c r="S147" s="19" t="str">
        <f t="shared" si="7"/>
        <v/>
      </c>
      <c r="T147" s="22" t="str">
        <f t="shared" si="8"/>
        <v/>
      </c>
      <c r="U147" s="23" t="str">
        <f ca="1">IF(AND(B147="",D147=""),"",TRIM(IF(COUNTIF($B$5:$B$304,B147)&gt;1,"Număr dublat. ","")&amp;IF(OR(C147="",D147="",F147="",G147=""),"Date incomplete. ","")&amp;IF(COUNTIFS('Linii deviz'!$B$5:$B$1004,B147,'Linii deviz'!$M$5:$M$1004,"Suplimentar",'Linii deviz'!$N$5:$N$1004,"")&gt;0,"Suplimentare fără răspuns de la client. ","")&amp;IF(AND(N(P147)&gt;Prag,COUNTIFS('Linii deviz'!$B$5:$B$1004,B147,'Linii deviz'!$M$5:$M$1004,"Suplimentar",'Linii deviz'!$N$5:$N$1004,"Da")=0),"Final peste estimat fără suplimentări aprobate. ","")&amp;IF(AND(K147&lt;&gt;"",K147&lt;TODAY(),L147&lt;&gt;"Finalizat",L147&lt;&gt;"Predat",L147&lt;&gt;"Refuzat"),"Termen depășit. ","")&amp;IF(AND(L147="Predat",M147=""),"Lipsește data predării. ","")))</f>
        <v/>
      </c>
    </row>
    <row r="148" spans="2:21" x14ac:dyDescent="0.2">
      <c r="B148" s="14" t="str">
        <f>IF(D148="","",MAX($B$5:B147)+1)</f>
        <v/>
      </c>
      <c r="C148" s="15"/>
      <c r="D148" s="16"/>
      <c r="E148" s="16"/>
      <c r="F148" s="14"/>
      <c r="G148" s="17"/>
      <c r="H148" s="17"/>
      <c r="I148" s="18"/>
      <c r="J148" s="17"/>
      <c r="K148" s="15"/>
      <c r="L148" s="14"/>
      <c r="M148" s="15"/>
      <c r="N148" s="19" t="str">
        <f>IF(B148="","",ROUND(SUMIFS('Linii deviz'!$L$5:$L$1004,'Linii deviz'!$B$5:$B$1004,B148,'Linii deviz'!$M$5:$M$1004,"Inițial")*(1+CotaTVA),2))</f>
        <v/>
      </c>
      <c r="O148" s="19" t="str">
        <f>IF(B148="","",ROUND(SUMIFS('Linii deviz'!$L$5:$L$1004,'Linii deviz'!$B$5:$B$1004,B148,'Linii deviz'!$Q$5:$Q$1004,1)*(1+CotaTVA),2))</f>
        <v/>
      </c>
      <c r="P148" s="20" t="str">
        <f t="shared" si="6"/>
        <v/>
      </c>
      <c r="Q148" s="19" t="str">
        <f>IF(B148="","",ROUND(SUMIFS('Linii deviz'!$L$5:$L$1004,'Linii deviz'!$B$5:$B$1004,B148,'Linii deviz'!$M$5:$M$1004,"Suplimentar",'Linii deviz'!$N$5:$N$1004,"Nu")*(1+CotaTVA),2))</f>
        <v/>
      </c>
      <c r="R148" s="21"/>
      <c r="S148" s="19" t="str">
        <f t="shared" si="7"/>
        <v/>
      </c>
      <c r="T148" s="22" t="str">
        <f t="shared" si="8"/>
        <v/>
      </c>
      <c r="U148" s="23" t="str">
        <f ca="1">IF(AND(B148="",D148=""),"",TRIM(IF(COUNTIF($B$5:$B$304,B148)&gt;1,"Număr dublat. ","")&amp;IF(OR(C148="",D148="",F148="",G148=""),"Date incomplete. ","")&amp;IF(COUNTIFS('Linii deviz'!$B$5:$B$1004,B148,'Linii deviz'!$M$5:$M$1004,"Suplimentar",'Linii deviz'!$N$5:$N$1004,"")&gt;0,"Suplimentare fără răspuns de la client. ","")&amp;IF(AND(N(P148)&gt;Prag,COUNTIFS('Linii deviz'!$B$5:$B$1004,B148,'Linii deviz'!$M$5:$M$1004,"Suplimentar",'Linii deviz'!$N$5:$N$1004,"Da")=0),"Final peste estimat fără suplimentări aprobate. ","")&amp;IF(AND(K148&lt;&gt;"",K148&lt;TODAY(),L148&lt;&gt;"Finalizat",L148&lt;&gt;"Predat",L148&lt;&gt;"Refuzat"),"Termen depășit. ","")&amp;IF(AND(L148="Predat",M148=""),"Lipsește data predării. ","")))</f>
        <v/>
      </c>
    </row>
    <row r="149" spans="2:21" x14ac:dyDescent="0.2">
      <c r="B149" s="14" t="str">
        <f>IF(D149="","",MAX($B$5:B148)+1)</f>
        <v/>
      </c>
      <c r="C149" s="15"/>
      <c r="D149" s="16"/>
      <c r="E149" s="16"/>
      <c r="F149" s="14"/>
      <c r="G149" s="17"/>
      <c r="H149" s="17"/>
      <c r="I149" s="18"/>
      <c r="J149" s="17"/>
      <c r="K149" s="15"/>
      <c r="L149" s="14"/>
      <c r="M149" s="15"/>
      <c r="N149" s="19" t="str">
        <f>IF(B149="","",ROUND(SUMIFS('Linii deviz'!$L$5:$L$1004,'Linii deviz'!$B$5:$B$1004,B149,'Linii deviz'!$M$5:$M$1004,"Inițial")*(1+CotaTVA),2))</f>
        <v/>
      </c>
      <c r="O149" s="19" t="str">
        <f>IF(B149="","",ROUND(SUMIFS('Linii deviz'!$L$5:$L$1004,'Linii deviz'!$B$5:$B$1004,B149,'Linii deviz'!$Q$5:$Q$1004,1)*(1+CotaTVA),2))</f>
        <v/>
      </c>
      <c r="P149" s="20" t="str">
        <f t="shared" si="6"/>
        <v/>
      </c>
      <c r="Q149" s="19" t="str">
        <f>IF(B149="","",ROUND(SUMIFS('Linii deviz'!$L$5:$L$1004,'Linii deviz'!$B$5:$B$1004,B149,'Linii deviz'!$M$5:$M$1004,"Suplimentar",'Linii deviz'!$N$5:$N$1004,"Nu")*(1+CotaTVA),2))</f>
        <v/>
      </c>
      <c r="R149" s="21"/>
      <c r="S149" s="19" t="str">
        <f t="shared" si="7"/>
        <v/>
      </c>
      <c r="T149" s="22" t="str">
        <f t="shared" si="8"/>
        <v/>
      </c>
      <c r="U149" s="23" t="str">
        <f ca="1">IF(AND(B149="",D149=""),"",TRIM(IF(COUNTIF($B$5:$B$304,B149)&gt;1,"Număr dublat. ","")&amp;IF(OR(C149="",D149="",F149="",G149=""),"Date incomplete. ","")&amp;IF(COUNTIFS('Linii deviz'!$B$5:$B$1004,B149,'Linii deviz'!$M$5:$M$1004,"Suplimentar",'Linii deviz'!$N$5:$N$1004,"")&gt;0,"Suplimentare fără răspuns de la client. ","")&amp;IF(AND(N(P149)&gt;Prag,COUNTIFS('Linii deviz'!$B$5:$B$1004,B149,'Linii deviz'!$M$5:$M$1004,"Suplimentar",'Linii deviz'!$N$5:$N$1004,"Da")=0),"Final peste estimat fără suplimentări aprobate. ","")&amp;IF(AND(K149&lt;&gt;"",K149&lt;TODAY(),L149&lt;&gt;"Finalizat",L149&lt;&gt;"Predat",L149&lt;&gt;"Refuzat"),"Termen depășit. ","")&amp;IF(AND(L149="Predat",M149=""),"Lipsește data predării. ","")))</f>
        <v/>
      </c>
    </row>
    <row r="150" spans="2:21" x14ac:dyDescent="0.2">
      <c r="B150" s="14" t="str">
        <f>IF(D150="","",MAX($B$5:B149)+1)</f>
        <v/>
      </c>
      <c r="C150" s="15"/>
      <c r="D150" s="16"/>
      <c r="E150" s="16"/>
      <c r="F150" s="14"/>
      <c r="G150" s="17"/>
      <c r="H150" s="17"/>
      <c r="I150" s="18"/>
      <c r="J150" s="17"/>
      <c r="K150" s="15"/>
      <c r="L150" s="14"/>
      <c r="M150" s="15"/>
      <c r="N150" s="19" t="str">
        <f>IF(B150="","",ROUND(SUMIFS('Linii deviz'!$L$5:$L$1004,'Linii deviz'!$B$5:$B$1004,B150,'Linii deviz'!$M$5:$M$1004,"Inițial")*(1+CotaTVA),2))</f>
        <v/>
      </c>
      <c r="O150" s="19" t="str">
        <f>IF(B150="","",ROUND(SUMIFS('Linii deviz'!$L$5:$L$1004,'Linii deviz'!$B$5:$B$1004,B150,'Linii deviz'!$Q$5:$Q$1004,1)*(1+CotaTVA),2))</f>
        <v/>
      </c>
      <c r="P150" s="20" t="str">
        <f t="shared" si="6"/>
        <v/>
      </c>
      <c r="Q150" s="19" t="str">
        <f>IF(B150="","",ROUND(SUMIFS('Linii deviz'!$L$5:$L$1004,'Linii deviz'!$B$5:$B$1004,B150,'Linii deviz'!$M$5:$M$1004,"Suplimentar",'Linii deviz'!$N$5:$N$1004,"Nu")*(1+CotaTVA),2))</f>
        <v/>
      </c>
      <c r="R150" s="21"/>
      <c r="S150" s="19" t="str">
        <f t="shared" si="7"/>
        <v/>
      </c>
      <c r="T150" s="22" t="str">
        <f t="shared" si="8"/>
        <v/>
      </c>
      <c r="U150" s="23" t="str">
        <f ca="1">IF(AND(B150="",D150=""),"",TRIM(IF(COUNTIF($B$5:$B$304,B150)&gt;1,"Număr dublat. ","")&amp;IF(OR(C150="",D150="",F150="",G150=""),"Date incomplete. ","")&amp;IF(COUNTIFS('Linii deviz'!$B$5:$B$1004,B150,'Linii deviz'!$M$5:$M$1004,"Suplimentar",'Linii deviz'!$N$5:$N$1004,"")&gt;0,"Suplimentare fără răspuns de la client. ","")&amp;IF(AND(N(P150)&gt;Prag,COUNTIFS('Linii deviz'!$B$5:$B$1004,B150,'Linii deviz'!$M$5:$M$1004,"Suplimentar",'Linii deviz'!$N$5:$N$1004,"Da")=0),"Final peste estimat fără suplimentări aprobate. ","")&amp;IF(AND(K150&lt;&gt;"",K150&lt;TODAY(),L150&lt;&gt;"Finalizat",L150&lt;&gt;"Predat",L150&lt;&gt;"Refuzat"),"Termen depășit. ","")&amp;IF(AND(L150="Predat",M150=""),"Lipsește data predării. ","")))</f>
        <v/>
      </c>
    </row>
    <row r="151" spans="2:21" x14ac:dyDescent="0.2">
      <c r="B151" s="14" t="str">
        <f>IF(D151="","",MAX($B$5:B150)+1)</f>
        <v/>
      </c>
      <c r="C151" s="15"/>
      <c r="D151" s="16"/>
      <c r="E151" s="16"/>
      <c r="F151" s="14"/>
      <c r="G151" s="17"/>
      <c r="H151" s="17"/>
      <c r="I151" s="18"/>
      <c r="J151" s="17"/>
      <c r="K151" s="15"/>
      <c r="L151" s="14"/>
      <c r="M151" s="15"/>
      <c r="N151" s="19" t="str">
        <f>IF(B151="","",ROUND(SUMIFS('Linii deviz'!$L$5:$L$1004,'Linii deviz'!$B$5:$B$1004,B151,'Linii deviz'!$M$5:$M$1004,"Inițial")*(1+CotaTVA),2))</f>
        <v/>
      </c>
      <c r="O151" s="19" t="str">
        <f>IF(B151="","",ROUND(SUMIFS('Linii deviz'!$L$5:$L$1004,'Linii deviz'!$B$5:$B$1004,B151,'Linii deviz'!$Q$5:$Q$1004,1)*(1+CotaTVA),2))</f>
        <v/>
      </c>
      <c r="P151" s="20" t="str">
        <f t="shared" si="6"/>
        <v/>
      </c>
      <c r="Q151" s="19" t="str">
        <f>IF(B151="","",ROUND(SUMIFS('Linii deviz'!$L$5:$L$1004,'Linii deviz'!$B$5:$B$1004,B151,'Linii deviz'!$M$5:$M$1004,"Suplimentar",'Linii deviz'!$N$5:$N$1004,"Nu")*(1+CotaTVA),2))</f>
        <v/>
      </c>
      <c r="R151" s="21"/>
      <c r="S151" s="19" t="str">
        <f t="shared" si="7"/>
        <v/>
      </c>
      <c r="T151" s="22" t="str">
        <f t="shared" si="8"/>
        <v/>
      </c>
      <c r="U151" s="23" t="str">
        <f ca="1">IF(AND(B151="",D151=""),"",TRIM(IF(COUNTIF($B$5:$B$304,B151)&gt;1,"Număr dublat. ","")&amp;IF(OR(C151="",D151="",F151="",G151=""),"Date incomplete. ","")&amp;IF(COUNTIFS('Linii deviz'!$B$5:$B$1004,B151,'Linii deviz'!$M$5:$M$1004,"Suplimentar",'Linii deviz'!$N$5:$N$1004,"")&gt;0,"Suplimentare fără răspuns de la client. ","")&amp;IF(AND(N(P151)&gt;Prag,COUNTIFS('Linii deviz'!$B$5:$B$1004,B151,'Linii deviz'!$M$5:$M$1004,"Suplimentar",'Linii deviz'!$N$5:$N$1004,"Da")=0),"Final peste estimat fără suplimentări aprobate. ","")&amp;IF(AND(K151&lt;&gt;"",K151&lt;TODAY(),L151&lt;&gt;"Finalizat",L151&lt;&gt;"Predat",L151&lt;&gt;"Refuzat"),"Termen depășit. ","")&amp;IF(AND(L151="Predat",M151=""),"Lipsește data predării. ","")))</f>
        <v/>
      </c>
    </row>
    <row r="152" spans="2:21" x14ac:dyDescent="0.2">
      <c r="B152" s="14" t="str">
        <f>IF(D152="","",MAX($B$5:B151)+1)</f>
        <v/>
      </c>
      <c r="C152" s="15"/>
      <c r="D152" s="16"/>
      <c r="E152" s="16"/>
      <c r="F152" s="14"/>
      <c r="G152" s="17"/>
      <c r="H152" s="17"/>
      <c r="I152" s="18"/>
      <c r="J152" s="17"/>
      <c r="K152" s="15"/>
      <c r="L152" s="14"/>
      <c r="M152" s="15"/>
      <c r="N152" s="19" t="str">
        <f>IF(B152="","",ROUND(SUMIFS('Linii deviz'!$L$5:$L$1004,'Linii deviz'!$B$5:$B$1004,B152,'Linii deviz'!$M$5:$M$1004,"Inițial")*(1+CotaTVA),2))</f>
        <v/>
      </c>
      <c r="O152" s="19" t="str">
        <f>IF(B152="","",ROUND(SUMIFS('Linii deviz'!$L$5:$L$1004,'Linii deviz'!$B$5:$B$1004,B152,'Linii deviz'!$Q$5:$Q$1004,1)*(1+CotaTVA),2))</f>
        <v/>
      </c>
      <c r="P152" s="20" t="str">
        <f t="shared" si="6"/>
        <v/>
      </c>
      <c r="Q152" s="19" t="str">
        <f>IF(B152="","",ROUND(SUMIFS('Linii deviz'!$L$5:$L$1004,'Linii deviz'!$B$5:$B$1004,B152,'Linii deviz'!$M$5:$M$1004,"Suplimentar",'Linii deviz'!$N$5:$N$1004,"Nu")*(1+CotaTVA),2))</f>
        <v/>
      </c>
      <c r="R152" s="21"/>
      <c r="S152" s="19" t="str">
        <f t="shared" si="7"/>
        <v/>
      </c>
      <c r="T152" s="22" t="str">
        <f t="shared" si="8"/>
        <v/>
      </c>
      <c r="U152" s="23" t="str">
        <f ca="1">IF(AND(B152="",D152=""),"",TRIM(IF(COUNTIF($B$5:$B$304,B152)&gt;1,"Număr dublat. ","")&amp;IF(OR(C152="",D152="",F152="",G152=""),"Date incomplete. ","")&amp;IF(COUNTIFS('Linii deviz'!$B$5:$B$1004,B152,'Linii deviz'!$M$5:$M$1004,"Suplimentar",'Linii deviz'!$N$5:$N$1004,"")&gt;0,"Suplimentare fără răspuns de la client. ","")&amp;IF(AND(N(P152)&gt;Prag,COUNTIFS('Linii deviz'!$B$5:$B$1004,B152,'Linii deviz'!$M$5:$M$1004,"Suplimentar",'Linii deviz'!$N$5:$N$1004,"Da")=0),"Final peste estimat fără suplimentări aprobate. ","")&amp;IF(AND(K152&lt;&gt;"",K152&lt;TODAY(),L152&lt;&gt;"Finalizat",L152&lt;&gt;"Predat",L152&lt;&gt;"Refuzat"),"Termen depășit. ","")&amp;IF(AND(L152="Predat",M152=""),"Lipsește data predării. ","")))</f>
        <v/>
      </c>
    </row>
    <row r="153" spans="2:21" x14ac:dyDescent="0.2">
      <c r="B153" s="14" t="str">
        <f>IF(D153="","",MAX($B$5:B152)+1)</f>
        <v/>
      </c>
      <c r="C153" s="15"/>
      <c r="D153" s="16"/>
      <c r="E153" s="16"/>
      <c r="F153" s="14"/>
      <c r="G153" s="17"/>
      <c r="H153" s="17"/>
      <c r="I153" s="18"/>
      <c r="J153" s="17"/>
      <c r="K153" s="15"/>
      <c r="L153" s="14"/>
      <c r="M153" s="15"/>
      <c r="N153" s="19" t="str">
        <f>IF(B153="","",ROUND(SUMIFS('Linii deviz'!$L$5:$L$1004,'Linii deviz'!$B$5:$B$1004,B153,'Linii deviz'!$M$5:$M$1004,"Inițial")*(1+CotaTVA),2))</f>
        <v/>
      </c>
      <c r="O153" s="19" t="str">
        <f>IF(B153="","",ROUND(SUMIFS('Linii deviz'!$L$5:$L$1004,'Linii deviz'!$B$5:$B$1004,B153,'Linii deviz'!$Q$5:$Q$1004,1)*(1+CotaTVA),2))</f>
        <v/>
      </c>
      <c r="P153" s="20" t="str">
        <f t="shared" si="6"/>
        <v/>
      </c>
      <c r="Q153" s="19" t="str">
        <f>IF(B153="","",ROUND(SUMIFS('Linii deviz'!$L$5:$L$1004,'Linii deviz'!$B$5:$B$1004,B153,'Linii deviz'!$M$5:$M$1004,"Suplimentar",'Linii deviz'!$N$5:$N$1004,"Nu")*(1+CotaTVA),2))</f>
        <v/>
      </c>
      <c r="R153" s="21"/>
      <c r="S153" s="19" t="str">
        <f t="shared" si="7"/>
        <v/>
      </c>
      <c r="T153" s="22" t="str">
        <f t="shared" si="8"/>
        <v/>
      </c>
      <c r="U153" s="23" t="str">
        <f ca="1">IF(AND(B153="",D153=""),"",TRIM(IF(COUNTIF($B$5:$B$304,B153)&gt;1,"Număr dublat. ","")&amp;IF(OR(C153="",D153="",F153="",G153=""),"Date incomplete. ","")&amp;IF(COUNTIFS('Linii deviz'!$B$5:$B$1004,B153,'Linii deviz'!$M$5:$M$1004,"Suplimentar",'Linii deviz'!$N$5:$N$1004,"")&gt;0,"Suplimentare fără răspuns de la client. ","")&amp;IF(AND(N(P153)&gt;Prag,COUNTIFS('Linii deviz'!$B$5:$B$1004,B153,'Linii deviz'!$M$5:$M$1004,"Suplimentar",'Linii deviz'!$N$5:$N$1004,"Da")=0),"Final peste estimat fără suplimentări aprobate. ","")&amp;IF(AND(K153&lt;&gt;"",K153&lt;TODAY(),L153&lt;&gt;"Finalizat",L153&lt;&gt;"Predat",L153&lt;&gt;"Refuzat"),"Termen depășit. ","")&amp;IF(AND(L153="Predat",M153=""),"Lipsește data predării. ","")))</f>
        <v/>
      </c>
    </row>
    <row r="154" spans="2:21" x14ac:dyDescent="0.2">
      <c r="B154" s="14" t="str">
        <f>IF(D154="","",MAX($B$5:B153)+1)</f>
        <v/>
      </c>
      <c r="C154" s="15"/>
      <c r="D154" s="16"/>
      <c r="E154" s="16"/>
      <c r="F154" s="14"/>
      <c r="G154" s="17"/>
      <c r="H154" s="17"/>
      <c r="I154" s="18"/>
      <c r="J154" s="17"/>
      <c r="K154" s="15"/>
      <c r="L154" s="14"/>
      <c r="M154" s="15"/>
      <c r="N154" s="19" t="str">
        <f>IF(B154="","",ROUND(SUMIFS('Linii deviz'!$L$5:$L$1004,'Linii deviz'!$B$5:$B$1004,B154,'Linii deviz'!$M$5:$M$1004,"Inițial")*(1+CotaTVA),2))</f>
        <v/>
      </c>
      <c r="O154" s="19" t="str">
        <f>IF(B154="","",ROUND(SUMIFS('Linii deviz'!$L$5:$L$1004,'Linii deviz'!$B$5:$B$1004,B154,'Linii deviz'!$Q$5:$Q$1004,1)*(1+CotaTVA),2))</f>
        <v/>
      </c>
      <c r="P154" s="20" t="str">
        <f t="shared" si="6"/>
        <v/>
      </c>
      <c r="Q154" s="19" t="str">
        <f>IF(B154="","",ROUND(SUMIFS('Linii deviz'!$L$5:$L$1004,'Linii deviz'!$B$5:$B$1004,B154,'Linii deviz'!$M$5:$M$1004,"Suplimentar",'Linii deviz'!$N$5:$N$1004,"Nu")*(1+CotaTVA),2))</f>
        <v/>
      </c>
      <c r="R154" s="21"/>
      <c r="S154" s="19" t="str">
        <f t="shared" si="7"/>
        <v/>
      </c>
      <c r="T154" s="22" t="str">
        <f t="shared" si="8"/>
        <v/>
      </c>
      <c r="U154" s="23" t="str">
        <f ca="1">IF(AND(B154="",D154=""),"",TRIM(IF(COUNTIF($B$5:$B$304,B154)&gt;1,"Număr dublat. ","")&amp;IF(OR(C154="",D154="",F154="",G154=""),"Date incomplete. ","")&amp;IF(COUNTIFS('Linii deviz'!$B$5:$B$1004,B154,'Linii deviz'!$M$5:$M$1004,"Suplimentar",'Linii deviz'!$N$5:$N$1004,"")&gt;0,"Suplimentare fără răspuns de la client. ","")&amp;IF(AND(N(P154)&gt;Prag,COUNTIFS('Linii deviz'!$B$5:$B$1004,B154,'Linii deviz'!$M$5:$M$1004,"Suplimentar",'Linii deviz'!$N$5:$N$1004,"Da")=0),"Final peste estimat fără suplimentări aprobate. ","")&amp;IF(AND(K154&lt;&gt;"",K154&lt;TODAY(),L154&lt;&gt;"Finalizat",L154&lt;&gt;"Predat",L154&lt;&gt;"Refuzat"),"Termen depășit. ","")&amp;IF(AND(L154="Predat",M154=""),"Lipsește data predării. ","")))</f>
        <v/>
      </c>
    </row>
    <row r="155" spans="2:21" x14ac:dyDescent="0.2">
      <c r="B155" s="14" t="str">
        <f>IF(D155="","",MAX($B$5:B154)+1)</f>
        <v/>
      </c>
      <c r="C155" s="15"/>
      <c r="D155" s="16"/>
      <c r="E155" s="16"/>
      <c r="F155" s="14"/>
      <c r="G155" s="17"/>
      <c r="H155" s="17"/>
      <c r="I155" s="18"/>
      <c r="J155" s="17"/>
      <c r="K155" s="15"/>
      <c r="L155" s="14"/>
      <c r="M155" s="15"/>
      <c r="N155" s="19" t="str">
        <f>IF(B155="","",ROUND(SUMIFS('Linii deviz'!$L$5:$L$1004,'Linii deviz'!$B$5:$B$1004,B155,'Linii deviz'!$M$5:$M$1004,"Inițial")*(1+CotaTVA),2))</f>
        <v/>
      </c>
      <c r="O155" s="19" t="str">
        <f>IF(B155="","",ROUND(SUMIFS('Linii deviz'!$L$5:$L$1004,'Linii deviz'!$B$5:$B$1004,B155,'Linii deviz'!$Q$5:$Q$1004,1)*(1+CotaTVA),2))</f>
        <v/>
      </c>
      <c r="P155" s="20" t="str">
        <f t="shared" si="6"/>
        <v/>
      </c>
      <c r="Q155" s="19" t="str">
        <f>IF(B155="","",ROUND(SUMIFS('Linii deviz'!$L$5:$L$1004,'Linii deviz'!$B$5:$B$1004,B155,'Linii deviz'!$M$5:$M$1004,"Suplimentar",'Linii deviz'!$N$5:$N$1004,"Nu")*(1+CotaTVA),2))</f>
        <v/>
      </c>
      <c r="R155" s="21"/>
      <c r="S155" s="19" t="str">
        <f t="shared" si="7"/>
        <v/>
      </c>
      <c r="T155" s="22" t="str">
        <f t="shared" si="8"/>
        <v/>
      </c>
      <c r="U155" s="23" t="str">
        <f ca="1">IF(AND(B155="",D155=""),"",TRIM(IF(COUNTIF($B$5:$B$304,B155)&gt;1,"Număr dublat. ","")&amp;IF(OR(C155="",D155="",F155="",G155=""),"Date incomplete. ","")&amp;IF(COUNTIFS('Linii deviz'!$B$5:$B$1004,B155,'Linii deviz'!$M$5:$M$1004,"Suplimentar",'Linii deviz'!$N$5:$N$1004,"")&gt;0,"Suplimentare fără răspuns de la client. ","")&amp;IF(AND(N(P155)&gt;Prag,COUNTIFS('Linii deviz'!$B$5:$B$1004,B155,'Linii deviz'!$M$5:$M$1004,"Suplimentar",'Linii deviz'!$N$5:$N$1004,"Da")=0),"Final peste estimat fără suplimentări aprobate. ","")&amp;IF(AND(K155&lt;&gt;"",K155&lt;TODAY(),L155&lt;&gt;"Finalizat",L155&lt;&gt;"Predat",L155&lt;&gt;"Refuzat"),"Termen depășit. ","")&amp;IF(AND(L155="Predat",M155=""),"Lipsește data predării. ","")))</f>
        <v/>
      </c>
    </row>
    <row r="156" spans="2:21" x14ac:dyDescent="0.2">
      <c r="B156" s="14" t="str">
        <f>IF(D156="","",MAX($B$5:B155)+1)</f>
        <v/>
      </c>
      <c r="C156" s="15"/>
      <c r="D156" s="16"/>
      <c r="E156" s="16"/>
      <c r="F156" s="14"/>
      <c r="G156" s="17"/>
      <c r="H156" s="17"/>
      <c r="I156" s="18"/>
      <c r="J156" s="17"/>
      <c r="K156" s="15"/>
      <c r="L156" s="14"/>
      <c r="M156" s="15"/>
      <c r="N156" s="19" t="str">
        <f>IF(B156="","",ROUND(SUMIFS('Linii deviz'!$L$5:$L$1004,'Linii deviz'!$B$5:$B$1004,B156,'Linii deviz'!$M$5:$M$1004,"Inițial")*(1+CotaTVA),2))</f>
        <v/>
      </c>
      <c r="O156" s="19" t="str">
        <f>IF(B156="","",ROUND(SUMIFS('Linii deviz'!$L$5:$L$1004,'Linii deviz'!$B$5:$B$1004,B156,'Linii deviz'!$Q$5:$Q$1004,1)*(1+CotaTVA),2))</f>
        <v/>
      </c>
      <c r="P156" s="20" t="str">
        <f t="shared" si="6"/>
        <v/>
      </c>
      <c r="Q156" s="19" t="str">
        <f>IF(B156="","",ROUND(SUMIFS('Linii deviz'!$L$5:$L$1004,'Linii deviz'!$B$5:$B$1004,B156,'Linii deviz'!$M$5:$M$1004,"Suplimentar",'Linii deviz'!$N$5:$N$1004,"Nu")*(1+CotaTVA),2))</f>
        <v/>
      </c>
      <c r="R156" s="21"/>
      <c r="S156" s="19" t="str">
        <f t="shared" si="7"/>
        <v/>
      </c>
      <c r="T156" s="22" t="str">
        <f t="shared" si="8"/>
        <v/>
      </c>
      <c r="U156" s="23" t="str">
        <f ca="1">IF(AND(B156="",D156=""),"",TRIM(IF(COUNTIF($B$5:$B$304,B156)&gt;1,"Număr dublat. ","")&amp;IF(OR(C156="",D156="",F156="",G156=""),"Date incomplete. ","")&amp;IF(COUNTIFS('Linii deviz'!$B$5:$B$1004,B156,'Linii deviz'!$M$5:$M$1004,"Suplimentar",'Linii deviz'!$N$5:$N$1004,"")&gt;0,"Suplimentare fără răspuns de la client. ","")&amp;IF(AND(N(P156)&gt;Prag,COUNTIFS('Linii deviz'!$B$5:$B$1004,B156,'Linii deviz'!$M$5:$M$1004,"Suplimentar",'Linii deviz'!$N$5:$N$1004,"Da")=0),"Final peste estimat fără suplimentări aprobate. ","")&amp;IF(AND(K156&lt;&gt;"",K156&lt;TODAY(),L156&lt;&gt;"Finalizat",L156&lt;&gt;"Predat",L156&lt;&gt;"Refuzat"),"Termen depășit. ","")&amp;IF(AND(L156="Predat",M156=""),"Lipsește data predării. ","")))</f>
        <v/>
      </c>
    </row>
    <row r="157" spans="2:21" x14ac:dyDescent="0.2">
      <c r="B157" s="14" t="str">
        <f>IF(D157="","",MAX($B$5:B156)+1)</f>
        <v/>
      </c>
      <c r="C157" s="15"/>
      <c r="D157" s="16"/>
      <c r="E157" s="16"/>
      <c r="F157" s="14"/>
      <c r="G157" s="17"/>
      <c r="H157" s="17"/>
      <c r="I157" s="18"/>
      <c r="J157" s="17"/>
      <c r="K157" s="15"/>
      <c r="L157" s="14"/>
      <c r="M157" s="15"/>
      <c r="N157" s="19" t="str">
        <f>IF(B157="","",ROUND(SUMIFS('Linii deviz'!$L$5:$L$1004,'Linii deviz'!$B$5:$B$1004,B157,'Linii deviz'!$M$5:$M$1004,"Inițial")*(1+CotaTVA),2))</f>
        <v/>
      </c>
      <c r="O157" s="19" t="str">
        <f>IF(B157="","",ROUND(SUMIFS('Linii deviz'!$L$5:$L$1004,'Linii deviz'!$B$5:$B$1004,B157,'Linii deviz'!$Q$5:$Q$1004,1)*(1+CotaTVA),2))</f>
        <v/>
      </c>
      <c r="P157" s="20" t="str">
        <f t="shared" si="6"/>
        <v/>
      </c>
      <c r="Q157" s="19" t="str">
        <f>IF(B157="","",ROUND(SUMIFS('Linii deviz'!$L$5:$L$1004,'Linii deviz'!$B$5:$B$1004,B157,'Linii deviz'!$M$5:$M$1004,"Suplimentar",'Linii deviz'!$N$5:$N$1004,"Nu")*(1+CotaTVA),2))</f>
        <v/>
      </c>
      <c r="R157" s="21"/>
      <c r="S157" s="19" t="str">
        <f t="shared" si="7"/>
        <v/>
      </c>
      <c r="T157" s="22" t="str">
        <f t="shared" si="8"/>
        <v/>
      </c>
      <c r="U157" s="23" t="str">
        <f ca="1">IF(AND(B157="",D157=""),"",TRIM(IF(COUNTIF($B$5:$B$304,B157)&gt;1,"Număr dublat. ","")&amp;IF(OR(C157="",D157="",F157="",G157=""),"Date incomplete. ","")&amp;IF(COUNTIFS('Linii deviz'!$B$5:$B$1004,B157,'Linii deviz'!$M$5:$M$1004,"Suplimentar",'Linii deviz'!$N$5:$N$1004,"")&gt;0,"Suplimentare fără răspuns de la client. ","")&amp;IF(AND(N(P157)&gt;Prag,COUNTIFS('Linii deviz'!$B$5:$B$1004,B157,'Linii deviz'!$M$5:$M$1004,"Suplimentar",'Linii deviz'!$N$5:$N$1004,"Da")=0),"Final peste estimat fără suplimentări aprobate. ","")&amp;IF(AND(K157&lt;&gt;"",K157&lt;TODAY(),L157&lt;&gt;"Finalizat",L157&lt;&gt;"Predat",L157&lt;&gt;"Refuzat"),"Termen depășit. ","")&amp;IF(AND(L157="Predat",M157=""),"Lipsește data predării. ","")))</f>
        <v/>
      </c>
    </row>
    <row r="158" spans="2:21" x14ac:dyDescent="0.2">
      <c r="B158" s="14" t="str">
        <f>IF(D158="","",MAX($B$5:B157)+1)</f>
        <v/>
      </c>
      <c r="C158" s="15"/>
      <c r="D158" s="16"/>
      <c r="E158" s="16"/>
      <c r="F158" s="14"/>
      <c r="G158" s="17"/>
      <c r="H158" s="17"/>
      <c r="I158" s="18"/>
      <c r="J158" s="17"/>
      <c r="K158" s="15"/>
      <c r="L158" s="14"/>
      <c r="M158" s="15"/>
      <c r="N158" s="19" t="str">
        <f>IF(B158="","",ROUND(SUMIFS('Linii deviz'!$L$5:$L$1004,'Linii deviz'!$B$5:$B$1004,B158,'Linii deviz'!$M$5:$M$1004,"Inițial")*(1+CotaTVA),2))</f>
        <v/>
      </c>
      <c r="O158" s="19" t="str">
        <f>IF(B158="","",ROUND(SUMIFS('Linii deviz'!$L$5:$L$1004,'Linii deviz'!$B$5:$B$1004,B158,'Linii deviz'!$Q$5:$Q$1004,1)*(1+CotaTVA),2))</f>
        <v/>
      </c>
      <c r="P158" s="20" t="str">
        <f t="shared" si="6"/>
        <v/>
      </c>
      <c r="Q158" s="19" t="str">
        <f>IF(B158="","",ROUND(SUMIFS('Linii deviz'!$L$5:$L$1004,'Linii deviz'!$B$5:$B$1004,B158,'Linii deviz'!$M$5:$M$1004,"Suplimentar",'Linii deviz'!$N$5:$N$1004,"Nu")*(1+CotaTVA),2))</f>
        <v/>
      </c>
      <c r="R158" s="21"/>
      <c r="S158" s="19" t="str">
        <f t="shared" si="7"/>
        <v/>
      </c>
      <c r="T158" s="22" t="str">
        <f t="shared" si="8"/>
        <v/>
      </c>
      <c r="U158" s="23" t="str">
        <f ca="1">IF(AND(B158="",D158=""),"",TRIM(IF(COUNTIF($B$5:$B$304,B158)&gt;1,"Număr dublat. ","")&amp;IF(OR(C158="",D158="",F158="",G158=""),"Date incomplete. ","")&amp;IF(COUNTIFS('Linii deviz'!$B$5:$B$1004,B158,'Linii deviz'!$M$5:$M$1004,"Suplimentar",'Linii deviz'!$N$5:$N$1004,"")&gt;0,"Suplimentare fără răspuns de la client. ","")&amp;IF(AND(N(P158)&gt;Prag,COUNTIFS('Linii deviz'!$B$5:$B$1004,B158,'Linii deviz'!$M$5:$M$1004,"Suplimentar",'Linii deviz'!$N$5:$N$1004,"Da")=0),"Final peste estimat fără suplimentări aprobate. ","")&amp;IF(AND(K158&lt;&gt;"",K158&lt;TODAY(),L158&lt;&gt;"Finalizat",L158&lt;&gt;"Predat",L158&lt;&gt;"Refuzat"),"Termen depășit. ","")&amp;IF(AND(L158="Predat",M158=""),"Lipsește data predării. ","")))</f>
        <v/>
      </c>
    </row>
    <row r="159" spans="2:21" x14ac:dyDescent="0.2">
      <c r="B159" s="14" t="str">
        <f>IF(D159="","",MAX($B$5:B158)+1)</f>
        <v/>
      </c>
      <c r="C159" s="15"/>
      <c r="D159" s="16"/>
      <c r="E159" s="16"/>
      <c r="F159" s="14"/>
      <c r="G159" s="17"/>
      <c r="H159" s="17"/>
      <c r="I159" s="18"/>
      <c r="J159" s="17"/>
      <c r="K159" s="15"/>
      <c r="L159" s="14"/>
      <c r="M159" s="15"/>
      <c r="N159" s="19" t="str">
        <f>IF(B159="","",ROUND(SUMIFS('Linii deviz'!$L$5:$L$1004,'Linii deviz'!$B$5:$B$1004,B159,'Linii deviz'!$M$5:$M$1004,"Inițial")*(1+CotaTVA),2))</f>
        <v/>
      </c>
      <c r="O159" s="19" t="str">
        <f>IF(B159="","",ROUND(SUMIFS('Linii deviz'!$L$5:$L$1004,'Linii deviz'!$B$5:$B$1004,B159,'Linii deviz'!$Q$5:$Q$1004,1)*(1+CotaTVA),2))</f>
        <v/>
      </c>
      <c r="P159" s="20" t="str">
        <f t="shared" si="6"/>
        <v/>
      </c>
      <c r="Q159" s="19" t="str">
        <f>IF(B159="","",ROUND(SUMIFS('Linii deviz'!$L$5:$L$1004,'Linii deviz'!$B$5:$B$1004,B159,'Linii deviz'!$M$5:$M$1004,"Suplimentar",'Linii deviz'!$N$5:$N$1004,"Nu")*(1+CotaTVA),2))</f>
        <v/>
      </c>
      <c r="R159" s="21"/>
      <c r="S159" s="19" t="str">
        <f t="shared" si="7"/>
        <v/>
      </c>
      <c r="T159" s="22" t="str">
        <f t="shared" si="8"/>
        <v/>
      </c>
      <c r="U159" s="23" t="str">
        <f ca="1">IF(AND(B159="",D159=""),"",TRIM(IF(COUNTIF($B$5:$B$304,B159)&gt;1,"Număr dublat. ","")&amp;IF(OR(C159="",D159="",F159="",G159=""),"Date incomplete. ","")&amp;IF(COUNTIFS('Linii deviz'!$B$5:$B$1004,B159,'Linii deviz'!$M$5:$M$1004,"Suplimentar",'Linii deviz'!$N$5:$N$1004,"")&gt;0,"Suplimentare fără răspuns de la client. ","")&amp;IF(AND(N(P159)&gt;Prag,COUNTIFS('Linii deviz'!$B$5:$B$1004,B159,'Linii deviz'!$M$5:$M$1004,"Suplimentar",'Linii deviz'!$N$5:$N$1004,"Da")=0),"Final peste estimat fără suplimentări aprobate. ","")&amp;IF(AND(K159&lt;&gt;"",K159&lt;TODAY(),L159&lt;&gt;"Finalizat",L159&lt;&gt;"Predat",L159&lt;&gt;"Refuzat"),"Termen depășit. ","")&amp;IF(AND(L159="Predat",M159=""),"Lipsește data predării. ","")))</f>
        <v/>
      </c>
    </row>
    <row r="160" spans="2:21" x14ac:dyDescent="0.2">
      <c r="B160" s="14" t="str">
        <f>IF(D160="","",MAX($B$5:B159)+1)</f>
        <v/>
      </c>
      <c r="C160" s="15"/>
      <c r="D160" s="16"/>
      <c r="E160" s="16"/>
      <c r="F160" s="14"/>
      <c r="G160" s="17"/>
      <c r="H160" s="17"/>
      <c r="I160" s="18"/>
      <c r="J160" s="17"/>
      <c r="K160" s="15"/>
      <c r="L160" s="14"/>
      <c r="M160" s="15"/>
      <c r="N160" s="19" t="str">
        <f>IF(B160="","",ROUND(SUMIFS('Linii deviz'!$L$5:$L$1004,'Linii deviz'!$B$5:$B$1004,B160,'Linii deviz'!$M$5:$M$1004,"Inițial")*(1+CotaTVA),2))</f>
        <v/>
      </c>
      <c r="O160" s="19" t="str">
        <f>IF(B160="","",ROUND(SUMIFS('Linii deviz'!$L$5:$L$1004,'Linii deviz'!$B$5:$B$1004,B160,'Linii deviz'!$Q$5:$Q$1004,1)*(1+CotaTVA),2))</f>
        <v/>
      </c>
      <c r="P160" s="20" t="str">
        <f t="shared" si="6"/>
        <v/>
      </c>
      <c r="Q160" s="19" t="str">
        <f>IF(B160="","",ROUND(SUMIFS('Linii deviz'!$L$5:$L$1004,'Linii deviz'!$B$5:$B$1004,B160,'Linii deviz'!$M$5:$M$1004,"Suplimentar",'Linii deviz'!$N$5:$N$1004,"Nu")*(1+CotaTVA),2))</f>
        <v/>
      </c>
      <c r="R160" s="21"/>
      <c r="S160" s="19" t="str">
        <f t="shared" si="7"/>
        <v/>
      </c>
      <c r="T160" s="22" t="str">
        <f t="shared" si="8"/>
        <v/>
      </c>
      <c r="U160" s="23" t="str">
        <f ca="1">IF(AND(B160="",D160=""),"",TRIM(IF(COUNTIF($B$5:$B$304,B160)&gt;1,"Număr dublat. ","")&amp;IF(OR(C160="",D160="",F160="",G160=""),"Date incomplete. ","")&amp;IF(COUNTIFS('Linii deviz'!$B$5:$B$1004,B160,'Linii deviz'!$M$5:$M$1004,"Suplimentar",'Linii deviz'!$N$5:$N$1004,"")&gt;0,"Suplimentare fără răspuns de la client. ","")&amp;IF(AND(N(P160)&gt;Prag,COUNTIFS('Linii deviz'!$B$5:$B$1004,B160,'Linii deviz'!$M$5:$M$1004,"Suplimentar",'Linii deviz'!$N$5:$N$1004,"Da")=0),"Final peste estimat fără suplimentări aprobate. ","")&amp;IF(AND(K160&lt;&gt;"",K160&lt;TODAY(),L160&lt;&gt;"Finalizat",L160&lt;&gt;"Predat",L160&lt;&gt;"Refuzat"),"Termen depășit. ","")&amp;IF(AND(L160="Predat",M160=""),"Lipsește data predării. ","")))</f>
        <v/>
      </c>
    </row>
    <row r="161" spans="2:21" x14ac:dyDescent="0.2">
      <c r="B161" s="14" t="str">
        <f>IF(D161="","",MAX($B$5:B160)+1)</f>
        <v/>
      </c>
      <c r="C161" s="15"/>
      <c r="D161" s="16"/>
      <c r="E161" s="16"/>
      <c r="F161" s="14"/>
      <c r="G161" s="17"/>
      <c r="H161" s="17"/>
      <c r="I161" s="18"/>
      <c r="J161" s="17"/>
      <c r="K161" s="15"/>
      <c r="L161" s="14"/>
      <c r="M161" s="15"/>
      <c r="N161" s="19" t="str">
        <f>IF(B161="","",ROUND(SUMIFS('Linii deviz'!$L$5:$L$1004,'Linii deviz'!$B$5:$B$1004,B161,'Linii deviz'!$M$5:$M$1004,"Inițial")*(1+CotaTVA),2))</f>
        <v/>
      </c>
      <c r="O161" s="19" t="str">
        <f>IF(B161="","",ROUND(SUMIFS('Linii deviz'!$L$5:$L$1004,'Linii deviz'!$B$5:$B$1004,B161,'Linii deviz'!$Q$5:$Q$1004,1)*(1+CotaTVA),2))</f>
        <v/>
      </c>
      <c r="P161" s="20" t="str">
        <f t="shared" si="6"/>
        <v/>
      </c>
      <c r="Q161" s="19" t="str">
        <f>IF(B161="","",ROUND(SUMIFS('Linii deviz'!$L$5:$L$1004,'Linii deviz'!$B$5:$B$1004,B161,'Linii deviz'!$M$5:$M$1004,"Suplimentar",'Linii deviz'!$N$5:$N$1004,"Nu")*(1+CotaTVA),2))</f>
        <v/>
      </c>
      <c r="R161" s="21"/>
      <c r="S161" s="19" t="str">
        <f t="shared" si="7"/>
        <v/>
      </c>
      <c r="T161" s="22" t="str">
        <f t="shared" si="8"/>
        <v/>
      </c>
      <c r="U161" s="23" t="str">
        <f ca="1">IF(AND(B161="",D161=""),"",TRIM(IF(COUNTIF($B$5:$B$304,B161)&gt;1,"Număr dublat. ","")&amp;IF(OR(C161="",D161="",F161="",G161=""),"Date incomplete. ","")&amp;IF(COUNTIFS('Linii deviz'!$B$5:$B$1004,B161,'Linii deviz'!$M$5:$M$1004,"Suplimentar",'Linii deviz'!$N$5:$N$1004,"")&gt;0,"Suplimentare fără răspuns de la client. ","")&amp;IF(AND(N(P161)&gt;Prag,COUNTIFS('Linii deviz'!$B$5:$B$1004,B161,'Linii deviz'!$M$5:$M$1004,"Suplimentar",'Linii deviz'!$N$5:$N$1004,"Da")=0),"Final peste estimat fără suplimentări aprobate. ","")&amp;IF(AND(K161&lt;&gt;"",K161&lt;TODAY(),L161&lt;&gt;"Finalizat",L161&lt;&gt;"Predat",L161&lt;&gt;"Refuzat"),"Termen depășit. ","")&amp;IF(AND(L161="Predat",M161=""),"Lipsește data predării. ","")))</f>
        <v/>
      </c>
    </row>
    <row r="162" spans="2:21" x14ac:dyDescent="0.2">
      <c r="B162" s="14" t="str">
        <f>IF(D162="","",MAX($B$5:B161)+1)</f>
        <v/>
      </c>
      <c r="C162" s="15"/>
      <c r="D162" s="16"/>
      <c r="E162" s="16"/>
      <c r="F162" s="14"/>
      <c r="G162" s="17"/>
      <c r="H162" s="17"/>
      <c r="I162" s="18"/>
      <c r="J162" s="17"/>
      <c r="K162" s="15"/>
      <c r="L162" s="14"/>
      <c r="M162" s="15"/>
      <c r="N162" s="19" t="str">
        <f>IF(B162="","",ROUND(SUMIFS('Linii deviz'!$L$5:$L$1004,'Linii deviz'!$B$5:$B$1004,B162,'Linii deviz'!$M$5:$M$1004,"Inițial")*(1+CotaTVA),2))</f>
        <v/>
      </c>
      <c r="O162" s="19" t="str">
        <f>IF(B162="","",ROUND(SUMIFS('Linii deviz'!$L$5:$L$1004,'Linii deviz'!$B$5:$B$1004,B162,'Linii deviz'!$Q$5:$Q$1004,1)*(1+CotaTVA),2))</f>
        <v/>
      </c>
      <c r="P162" s="20" t="str">
        <f t="shared" si="6"/>
        <v/>
      </c>
      <c r="Q162" s="19" t="str">
        <f>IF(B162="","",ROUND(SUMIFS('Linii deviz'!$L$5:$L$1004,'Linii deviz'!$B$5:$B$1004,B162,'Linii deviz'!$M$5:$M$1004,"Suplimentar",'Linii deviz'!$N$5:$N$1004,"Nu")*(1+CotaTVA),2))</f>
        <v/>
      </c>
      <c r="R162" s="21"/>
      <c r="S162" s="19" t="str">
        <f t="shared" si="7"/>
        <v/>
      </c>
      <c r="T162" s="22" t="str">
        <f t="shared" si="8"/>
        <v/>
      </c>
      <c r="U162" s="23" t="str">
        <f ca="1">IF(AND(B162="",D162=""),"",TRIM(IF(COUNTIF($B$5:$B$304,B162)&gt;1,"Număr dublat. ","")&amp;IF(OR(C162="",D162="",F162="",G162=""),"Date incomplete. ","")&amp;IF(COUNTIFS('Linii deviz'!$B$5:$B$1004,B162,'Linii deviz'!$M$5:$M$1004,"Suplimentar",'Linii deviz'!$N$5:$N$1004,"")&gt;0,"Suplimentare fără răspuns de la client. ","")&amp;IF(AND(N(P162)&gt;Prag,COUNTIFS('Linii deviz'!$B$5:$B$1004,B162,'Linii deviz'!$M$5:$M$1004,"Suplimentar",'Linii deviz'!$N$5:$N$1004,"Da")=0),"Final peste estimat fără suplimentări aprobate. ","")&amp;IF(AND(K162&lt;&gt;"",K162&lt;TODAY(),L162&lt;&gt;"Finalizat",L162&lt;&gt;"Predat",L162&lt;&gt;"Refuzat"),"Termen depășit. ","")&amp;IF(AND(L162="Predat",M162=""),"Lipsește data predării. ","")))</f>
        <v/>
      </c>
    </row>
    <row r="163" spans="2:21" x14ac:dyDescent="0.2">
      <c r="B163" s="14" t="str">
        <f>IF(D163="","",MAX($B$5:B162)+1)</f>
        <v/>
      </c>
      <c r="C163" s="15"/>
      <c r="D163" s="16"/>
      <c r="E163" s="16"/>
      <c r="F163" s="14"/>
      <c r="G163" s="17"/>
      <c r="H163" s="17"/>
      <c r="I163" s="18"/>
      <c r="J163" s="17"/>
      <c r="K163" s="15"/>
      <c r="L163" s="14"/>
      <c r="M163" s="15"/>
      <c r="N163" s="19" t="str">
        <f>IF(B163="","",ROUND(SUMIFS('Linii deviz'!$L$5:$L$1004,'Linii deviz'!$B$5:$B$1004,B163,'Linii deviz'!$M$5:$M$1004,"Inițial")*(1+CotaTVA),2))</f>
        <v/>
      </c>
      <c r="O163" s="19" t="str">
        <f>IF(B163="","",ROUND(SUMIFS('Linii deviz'!$L$5:$L$1004,'Linii deviz'!$B$5:$B$1004,B163,'Linii deviz'!$Q$5:$Q$1004,1)*(1+CotaTVA),2))</f>
        <v/>
      </c>
      <c r="P163" s="20" t="str">
        <f t="shared" si="6"/>
        <v/>
      </c>
      <c r="Q163" s="19" t="str">
        <f>IF(B163="","",ROUND(SUMIFS('Linii deviz'!$L$5:$L$1004,'Linii deviz'!$B$5:$B$1004,B163,'Linii deviz'!$M$5:$M$1004,"Suplimentar",'Linii deviz'!$N$5:$N$1004,"Nu")*(1+CotaTVA),2))</f>
        <v/>
      </c>
      <c r="R163" s="21"/>
      <c r="S163" s="19" t="str">
        <f t="shared" si="7"/>
        <v/>
      </c>
      <c r="T163" s="22" t="str">
        <f t="shared" si="8"/>
        <v/>
      </c>
      <c r="U163" s="23" t="str">
        <f ca="1">IF(AND(B163="",D163=""),"",TRIM(IF(COUNTIF($B$5:$B$304,B163)&gt;1,"Număr dublat. ","")&amp;IF(OR(C163="",D163="",F163="",G163=""),"Date incomplete. ","")&amp;IF(COUNTIFS('Linii deviz'!$B$5:$B$1004,B163,'Linii deviz'!$M$5:$M$1004,"Suplimentar",'Linii deviz'!$N$5:$N$1004,"")&gt;0,"Suplimentare fără răspuns de la client. ","")&amp;IF(AND(N(P163)&gt;Prag,COUNTIFS('Linii deviz'!$B$5:$B$1004,B163,'Linii deviz'!$M$5:$M$1004,"Suplimentar",'Linii deviz'!$N$5:$N$1004,"Da")=0),"Final peste estimat fără suplimentări aprobate. ","")&amp;IF(AND(K163&lt;&gt;"",K163&lt;TODAY(),L163&lt;&gt;"Finalizat",L163&lt;&gt;"Predat",L163&lt;&gt;"Refuzat"),"Termen depășit. ","")&amp;IF(AND(L163="Predat",M163=""),"Lipsește data predării. ","")))</f>
        <v/>
      </c>
    </row>
    <row r="164" spans="2:21" x14ac:dyDescent="0.2">
      <c r="B164" s="14" t="str">
        <f>IF(D164="","",MAX($B$5:B163)+1)</f>
        <v/>
      </c>
      <c r="C164" s="15"/>
      <c r="D164" s="16"/>
      <c r="E164" s="16"/>
      <c r="F164" s="14"/>
      <c r="G164" s="17"/>
      <c r="H164" s="17"/>
      <c r="I164" s="18"/>
      <c r="J164" s="17"/>
      <c r="K164" s="15"/>
      <c r="L164" s="14"/>
      <c r="M164" s="15"/>
      <c r="N164" s="19" t="str">
        <f>IF(B164="","",ROUND(SUMIFS('Linii deviz'!$L$5:$L$1004,'Linii deviz'!$B$5:$B$1004,B164,'Linii deviz'!$M$5:$M$1004,"Inițial")*(1+CotaTVA),2))</f>
        <v/>
      </c>
      <c r="O164" s="19" t="str">
        <f>IF(B164="","",ROUND(SUMIFS('Linii deviz'!$L$5:$L$1004,'Linii deviz'!$B$5:$B$1004,B164,'Linii deviz'!$Q$5:$Q$1004,1)*(1+CotaTVA),2))</f>
        <v/>
      </c>
      <c r="P164" s="20" t="str">
        <f t="shared" si="6"/>
        <v/>
      </c>
      <c r="Q164" s="19" t="str">
        <f>IF(B164="","",ROUND(SUMIFS('Linii deviz'!$L$5:$L$1004,'Linii deviz'!$B$5:$B$1004,B164,'Linii deviz'!$M$5:$M$1004,"Suplimentar",'Linii deviz'!$N$5:$N$1004,"Nu")*(1+CotaTVA),2))</f>
        <v/>
      </c>
      <c r="R164" s="21"/>
      <c r="S164" s="19" t="str">
        <f t="shared" si="7"/>
        <v/>
      </c>
      <c r="T164" s="22" t="str">
        <f t="shared" si="8"/>
        <v/>
      </c>
      <c r="U164" s="23" t="str">
        <f ca="1">IF(AND(B164="",D164=""),"",TRIM(IF(COUNTIF($B$5:$B$304,B164)&gt;1,"Număr dublat. ","")&amp;IF(OR(C164="",D164="",F164="",G164=""),"Date incomplete. ","")&amp;IF(COUNTIFS('Linii deviz'!$B$5:$B$1004,B164,'Linii deviz'!$M$5:$M$1004,"Suplimentar",'Linii deviz'!$N$5:$N$1004,"")&gt;0,"Suplimentare fără răspuns de la client. ","")&amp;IF(AND(N(P164)&gt;Prag,COUNTIFS('Linii deviz'!$B$5:$B$1004,B164,'Linii deviz'!$M$5:$M$1004,"Suplimentar",'Linii deviz'!$N$5:$N$1004,"Da")=0),"Final peste estimat fără suplimentări aprobate. ","")&amp;IF(AND(K164&lt;&gt;"",K164&lt;TODAY(),L164&lt;&gt;"Finalizat",L164&lt;&gt;"Predat",L164&lt;&gt;"Refuzat"),"Termen depășit. ","")&amp;IF(AND(L164="Predat",M164=""),"Lipsește data predării. ","")))</f>
        <v/>
      </c>
    </row>
    <row r="165" spans="2:21" x14ac:dyDescent="0.2">
      <c r="B165" s="14" t="str">
        <f>IF(D165="","",MAX($B$5:B164)+1)</f>
        <v/>
      </c>
      <c r="C165" s="15"/>
      <c r="D165" s="16"/>
      <c r="E165" s="16"/>
      <c r="F165" s="14"/>
      <c r="G165" s="17"/>
      <c r="H165" s="17"/>
      <c r="I165" s="18"/>
      <c r="J165" s="17"/>
      <c r="K165" s="15"/>
      <c r="L165" s="14"/>
      <c r="M165" s="15"/>
      <c r="N165" s="19" t="str">
        <f>IF(B165="","",ROUND(SUMIFS('Linii deviz'!$L$5:$L$1004,'Linii deviz'!$B$5:$B$1004,B165,'Linii deviz'!$M$5:$M$1004,"Inițial")*(1+CotaTVA),2))</f>
        <v/>
      </c>
      <c r="O165" s="19" t="str">
        <f>IF(B165="","",ROUND(SUMIFS('Linii deviz'!$L$5:$L$1004,'Linii deviz'!$B$5:$B$1004,B165,'Linii deviz'!$Q$5:$Q$1004,1)*(1+CotaTVA),2))</f>
        <v/>
      </c>
      <c r="P165" s="20" t="str">
        <f t="shared" si="6"/>
        <v/>
      </c>
      <c r="Q165" s="19" t="str">
        <f>IF(B165="","",ROUND(SUMIFS('Linii deviz'!$L$5:$L$1004,'Linii deviz'!$B$5:$B$1004,B165,'Linii deviz'!$M$5:$M$1004,"Suplimentar",'Linii deviz'!$N$5:$N$1004,"Nu")*(1+CotaTVA),2))</f>
        <v/>
      </c>
      <c r="R165" s="21"/>
      <c r="S165" s="19" t="str">
        <f t="shared" si="7"/>
        <v/>
      </c>
      <c r="T165" s="22" t="str">
        <f t="shared" si="8"/>
        <v/>
      </c>
      <c r="U165" s="23" t="str">
        <f ca="1">IF(AND(B165="",D165=""),"",TRIM(IF(COUNTIF($B$5:$B$304,B165)&gt;1,"Număr dublat. ","")&amp;IF(OR(C165="",D165="",F165="",G165=""),"Date incomplete. ","")&amp;IF(COUNTIFS('Linii deviz'!$B$5:$B$1004,B165,'Linii deviz'!$M$5:$M$1004,"Suplimentar",'Linii deviz'!$N$5:$N$1004,"")&gt;0,"Suplimentare fără răspuns de la client. ","")&amp;IF(AND(N(P165)&gt;Prag,COUNTIFS('Linii deviz'!$B$5:$B$1004,B165,'Linii deviz'!$M$5:$M$1004,"Suplimentar",'Linii deviz'!$N$5:$N$1004,"Da")=0),"Final peste estimat fără suplimentări aprobate. ","")&amp;IF(AND(K165&lt;&gt;"",K165&lt;TODAY(),L165&lt;&gt;"Finalizat",L165&lt;&gt;"Predat",L165&lt;&gt;"Refuzat"),"Termen depășit. ","")&amp;IF(AND(L165="Predat",M165=""),"Lipsește data predării. ","")))</f>
        <v/>
      </c>
    </row>
    <row r="166" spans="2:21" x14ac:dyDescent="0.2">
      <c r="B166" s="14" t="str">
        <f>IF(D166="","",MAX($B$5:B165)+1)</f>
        <v/>
      </c>
      <c r="C166" s="15"/>
      <c r="D166" s="16"/>
      <c r="E166" s="16"/>
      <c r="F166" s="14"/>
      <c r="G166" s="17"/>
      <c r="H166" s="17"/>
      <c r="I166" s="18"/>
      <c r="J166" s="17"/>
      <c r="K166" s="15"/>
      <c r="L166" s="14"/>
      <c r="M166" s="15"/>
      <c r="N166" s="19" t="str">
        <f>IF(B166="","",ROUND(SUMIFS('Linii deviz'!$L$5:$L$1004,'Linii deviz'!$B$5:$B$1004,B166,'Linii deviz'!$M$5:$M$1004,"Inițial")*(1+CotaTVA),2))</f>
        <v/>
      </c>
      <c r="O166" s="19" t="str">
        <f>IF(B166="","",ROUND(SUMIFS('Linii deviz'!$L$5:$L$1004,'Linii deviz'!$B$5:$B$1004,B166,'Linii deviz'!$Q$5:$Q$1004,1)*(1+CotaTVA),2))</f>
        <v/>
      </c>
      <c r="P166" s="20" t="str">
        <f t="shared" si="6"/>
        <v/>
      </c>
      <c r="Q166" s="19" t="str">
        <f>IF(B166="","",ROUND(SUMIFS('Linii deviz'!$L$5:$L$1004,'Linii deviz'!$B$5:$B$1004,B166,'Linii deviz'!$M$5:$M$1004,"Suplimentar",'Linii deviz'!$N$5:$N$1004,"Nu")*(1+CotaTVA),2))</f>
        <v/>
      </c>
      <c r="R166" s="21"/>
      <c r="S166" s="19" t="str">
        <f t="shared" si="7"/>
        <v/>
      </c>
      <c r="T166" s="22" t="str">
        <f t="shared" si="8"/>
        <v/>
      </c>
      <c r="U166" s="23" t="str">
        <f ca="1">IF(AND(B166="",D166=""),"",TRIM(IF(COUNTIF($B$5:$B$304,B166)&gt;1,"Număr dublat. ","")&amp;IF(OR(C166="",D166="",F166="",G166=""),"Date incomplete. ","")&amp;IF(COUNTIFS('Linii deviz'!$B$5:$B$1004,B166,'Linii deviz'!$M$5:$M$1004,"Suplimentar",'Linii deviz'!$N$5:$N$1004,"")&gt;0,"Suplimentare fără răspuns de la client. ","")&amp;IF(AND(N(P166)&gt;Prag,COUNTIFS('Linii deviz'!$B$5:$B$1004,B166,'Linii deviz'!$M$5:$M$1004,"Suplimentar",'Linii deviz'!$N$5:$N$1004,"Da")=0),"Final peste estimat fără suplimentări aprobate. ","")&amp;IF(AND(K166&lt;&gt;"",K166&lt;TODAY(),L166&lt;&gt;"Finalizat",L166&lt;&gt;"Predat",L166&lt;&gt;"Refuzat"),"Termen depășit. ","")&amp;IF(AND(L166="Predat",M166=""),"Lipsește data predării. ","")))</f>
        <v/>
      </c>
    </row>
    <row r="167" spans="2:21" x14ac:dyDescent="0.2">
      <c r="B167" s="14" t="str">
        <f>IF(D167="","",MAX($B$5:B166)+1)</f>
        <v/>
      </c>
      <c r="C167" s="15"/>
      <c r="D167" s="16"/>
      <c r="E167" s="16"/>
      <c r="F167" s="14"/>
      <c r="G167" s="17"/>
      <c r="H167" s="17"/>
      <c r="I167" s="18"/>
      <c r="J167" s="17"/>
      <c r="K167" s="15"/>
      <c r="L167" s="14"/>
      <c r="M167" s="15"/>
      <c r="N167" s="19" t="str">
        <f>IF(B167="","",ROUND(SUMIFS('Linii deviz'!$L$5:$L$1004,'Linii deviz'!$B$5:$B$1004,B167,'Linii deviz'!$M$5:$M$1004,"Inițial")*(1+CotaTVA),2))</f>
        <v/>
      </c>
      <c r="O167" s="19" t="str">
        <f>IF(B167="","",ROUND(SUMIFS('Linii deviz'!$L$5:$L$1004,'Linii deviz'!$B$5:$B$1004,B167,'Linii deviz'!$Q$5:$Q$1004,1)*(1+CotaTVA),2))</f>
        <v/>
      </c>
      <c r="P167" s="20" t="str">
        <f t="shared" si="6"/>
        <v/>
      </c>
      <c r="Q167" s="19" t="str">
        <f>IF(B167="","",ROUND(SUMIFS('Linii deviz'!$L$5:$L$1004,'Linii deviz'!$B$5:$B$1004,B167,'Linii deviz'!$M$5:$M$1004,"Suplimentar",'Linii deviz'!$N$5:$N$1004,"Nu")*(1+CotaTVA),2))</f>
        <v/>
      </c>
      <c r="R167" s="21"/>
      <c r="S167" s="19" t="str">
        <f t="shared" si="7"/>
        <v/>
      </c>
      <c r="T167" s="22" t="str">
        <f t="shared" si="8"/>
        <v/>
      </c>
      <c r="U167" s="23" t="str">
        <f ca="1">IF(AND(B167="",D167=""),"",TRIM(IF(COUNTIF($B$5:$B$304,B167)&gt;1,"Număr dublat. ","")&amp;IF(OR(C167="",D167="",F167="",G167=""),"Date incomplete. ","")&amp;IF(COUNTIFS('Linii deviz'!$B$5:$B$1004,B167,'Linii deviz'!$M$5:$M$1004,"Suplimentar",'Linii deviz'!$N$5:$N$1004,"")&gt;0,"Suplimentare fără răspuns de la client. ","")&amp;IF(AND(N(P167)&gt;Prag,COUNTIFS('Linii deviz'!$B$5:$B$1004,B167,'Linii deviz'!$M$5:$M$1004,"Suplimentar",'Linii deviz'!$N$5:$N$1004,"Da")=0),"Final peste estimat fără suplimentări aprobate. ","")&amp;IF(AND(K167&lt;&gt;"",K167&lt;TODAY(),L167&lt;&gt;"Finalizat",L167&lt;&gt;"Predat",L167&lt;&gt;"Refuzat"),"Termen depășit. ","")&amp;IF(AND(L167="Predat",M167=""),"Lipsește data predării. ","")))</f>
        <v/>
      </c>
    </row>
    <row r="168" spans="2:21" x14ac:dyDescent="0.2">
      <c r="B168" s="14" t="str">
        <f>IF(D168="","",MAX($B$5:B167)+1)</f>
        <v/>
      </c>
      <c r="C168" s="15"/>
      <c r="D168" s="16"/>
      <c r="E168" s="16"/>
      <c r="F168" s="14"/>
      <c r="G168" s="17"/>
      <c r="H168" s="17"/>
      <c r="I168" s="18"/>
      <c r="J168" s="17"/>
      <c r="K168" s="15"/>
      <c r="L168" s="14"/>
      <c r="M168" s="15"/>
      <c r="N168" s="19" t="str">
        <f>IF(B168="","",ROUND(SUMIFS('Linii deviz'!$L$5:$L$1004,'Linii deviz'!$B$5:$B$1004,B168,'Linii deviz'!$M$5:$M$1004,"Inițial")*(1+CotaTVA),2))</f>
        <v/>
      </c>
      <c r="O168" s="19" t="str">
        <f>IF(B168="","",ROUND(SUMIFS('Linii deviz'!$L$5:$L$1004,'Linii deviz'!$B$5:$B$1004,B168,'Linii deviz'!$Q$5:$Q$1004,1)*(1+CotaTVA),2))</f>
        <v/>
      </c>
      <c r="P168" s="20" t="str">
        <f t="shared" si="6"/>
        <v/>
      </c>
      <c r="Q168" s="19" t="str">
        <f>IF(B168="","",ROUND(SUMIFS('Linii deviz'!$L$5:$L$1004,'Linii deviz'!$B$5:$B$1004,B168,'Linii deviz'!$M$5:$M$1004,"Suplimentar",'Linii deviz'!$N$5:$N$1004,"Nu")*(1+CotaTVA),2))</f>
        <v/>
      </c>
      <c r="R168" s="21"/>
      <c r="S168" s="19" t="str">
        <f t="shared" si="7"/>
        <v/>
      </c>
      <c r="T168" s="22" t="str">
        <f t="shared" si="8"/>
        <v/>
      </c>
      <c r="U168" s="23" t="str">
        <f ca="1">IF(AND(B168="",D168=""),"",TRIM(IF(COUNTIF($B$5:$B$304,B168)&gt;1,"Număr dublat. ","")&amp;IF(OR(C168="",D168="",F168="",G168=""),"Date incomplete. ","")&amp;IF(COUNTIFS('Linii deviz'!$B$5:$B$1004,B168,'Linii deviz'!$M$5:$M$1004,"Suplimentar",'Linii deviz'!$N$5:$N$1004,"")&gt;0,"Suplimentare fără răspuns de la client. ","")&amp;IF(AND(N(P168)&gt;Prag,COUNTIFS('Linii deviz'!$B$5:$B$1004,B168,'Linii deviz'!$M$5:$M$1004,"Suplimentar",'Linii deviz'!$N$5:$N$1004,"Da")=0),"Final peste estimat fără suplimentări aprobate. ","")&amp;IF(AND(K168&lt;&gt;"",K168&lt;TODAY(),L168&lt;&gt;"Finalizat",L168&lt;&gt;"Predat",L168&lt;&gt;"Refuzat"),"Termen depășit. ","")&amp;IF(AND(L168="Predat",M168=""),"Lipsește data predării. ","")))</f>
        <v/>
      </c>
    </row>
    <row r="169" spans="2:21" x14ac:dyDescent="0.2">
      <c r="B169" s="14" t="str">
        <f>IF(D169="","",MAX($B$5:B168)+1)</f>
        <v/>
      </c>
      <c r="C169" s="15"/>
      <c r="D169" s="16"/>
      <c r="E169" s="16"/>
      <c r="F169" s="14"/>
      <c r="G169" s="17"/>
      <c r="H169" s="17"/>
      <c r="I169" s="18"/>
      <c r="J169" s="17"/>
      <c r="K169" s="15"/>
      <c r="L169" s="14"/>
      <c r="M169" s="15"/>
      <c r="N169" s="19" t="str">
        <f>IF(B169="","",ROUND(SUMIFS('Linii deviz'!$L$5:$L$1004,'Linii deviz'!$B$5:$B$1004,B169,'Linii deviz'!$M$5:$M$1004,"Inițial")*(1+CotaTVA),2))</f>
        <v/>
      </c>
      <c r="O169" s="19" t="str">
        <f>IF(B169="","",ROUND(SUMIFS('Linii deviz'!$L$5:$L$1004,'Linii deviz'!$B$5:$B$1004,B169,'Linii deviz'!$Q$5:$Q$1004,1)*(1+CotaTVA),2))</f>
        <v/>
      </c>
      <c r="P169" s="20" t="str">
        <f t="shared" si="6"/>
        <v/>
      </c>
      <c r="Q169" s="19" t="str">
        <f>IF(B169="","",ROUND(SUMIFS('Linii deviz'!$L$5:$L$1004,'Linii deviz'!$B$5:$B$1004,B169,'Linii deviz'!$M$5:$M$1004,"Suplimentar",'Linii deviz'!$N$5:$N$1004,"Nu")*(1+CotaTVA),2))</f>
        <v/>
      </c>
      <c r="R169" s="21"/>
      <c r="S169" s="19" t="str">
        <f t="shared" si="7"/>
        <v/>
      </c>
      <c r="T169" s="22" t="str">
        <f t="shared" si="8"/>
        <v/>
      </c>
      <c r="U169" s="23" t="str">
        <f ca="1">IF(AND(B169="",D169=""),"",TRIM(IF(COUNTIF($B$5:$B$304,B169)&gt;1,"Număr dublat. ","")&amp;IF(OR(C169="",D169="",F169="",G169=""),"Date incomplete. ","")&amp;IF(COUNTIFS('Linii deviz'!$B$5:$B$1004,B169,'Linii deviz'!$M$5:$M$1004,"Suplimentar",'Linii deviz'!$N$5:$N$1004,"")&gt;0,"Suplimentare fără răspuns de la client. ","")&amp;IF(AND(N(P169)&gt;Prag,COUNTIFS('Linii deviz'!$B$5:$B$1004,B169,'Linii deviz'!$M$5:$M$1004,"Suplimentar",'Linii deviz'!$N$5:$N$1004,"Da")=0),"Final peste estimat fără suplimentări aprobate. ","")&amp;IF(AND(K169&lt;&gt;"",K169&lt;TODAY(),L169&lt;&gt;"Finalizat",L169&lt;&gt;"Predat",L169&lt;&gt;"Refuzat"),"Termen depășit. ","")&amp;IF(AND(L169="Predat",M169=""),"Lipsește data predării. ","")))</f>
        <v/>
      </c>
    </row>
    <row r="170" spans="2:21" x14ac:dyDescent="0.2">
      <c r="B170" s="14" t="str">
        <f>IF(D170="","",MAX($B$5:B169)+1)</f>
        <v/>
      </c>
      <c r="C170" s="15"/>
      <c r="D170" s="16"/>
      <c r="E170" s="16"/>
      <c r="F170" s="14"/>
      <c r="G170" s="17"/>
      <c r="H170" s="17"/>
      <c r="I170" s="18"/>
      <c r="J170" s="17"/>
      <c r="K170" s="15"/>
      <c r="L170" s="14"/>
      <c r="M170" s="15"/>
      <c r="N170" s="19" t="str">
        <f>IF(B170="","",ROUND(SUMIFS('Linii deviz'!$L$5:$L$1004,'Linii deviz'!$B$5:$B$1004,B170,'Linii deviz'!$M$5:$M$1004,"Inițial")*(1+CotaTVA),2))</f>
        <v/>
      </c>
      <c r="O170" s="19" t="str">
        <f>IF(B170="","",ROUND(SUMIFS('Linii deviz'!$L$5:$L$1004,'Linii deviz'!$B$5:$B$1004,B170,'Linii deviz'!$Q$5:$Q$1004,1)*(1+CotaTVA),2))</f>
        <v/>
      </c>
      <c r="P170" s="20" t="str">
        <f t="shared" si="6"/>
        <v/>
      </c>
      <c r="Q170" s="19" t="str">
        <f>IF(B170="","",ROUND(SUMIFS('Linii deviz'!$L$5:$L$1004,'Linii deviz'!$B$5:$B$1004,B170,'Linii deviz'!$M$5:$M$1004,"Suplimentar",'Linii deviz'!$N$5:$N$1004,"Nu")*(1+CotaTVA),2))</f>
        <v/>
      </c>
      <c r="R170" s="21"/>
      <c r="S170" s="19" t="str">
        <f t="shared" si="7"/>
        <v/>
      </c>
      <c r="T170" s="22" t="str">
        <f t="shared" si="8"/>
        <v/>
      </c>
      <c r="U170" s="23" t="str">
        <f ca="1">IF(AND(B170="",D170=""),"",TRIM(IF(COUNTIF($B$5:$B$304,B170)&gt;1,"Număr dublat. ","")&amp;IF(OR(C170="",D170="",F170="",G170=""),"Date incomplete. ","")&amp;IF(COUNTIFS('Linii deviz'!$B$5:$B$1004,B170,'Linii deviz'!$M$5:$M$1004,"Suplimentar",'Linii deviz'!$N$5:$N$1004,"")&gt;0,"Suplimentare fără răspuns de la client. ","")&amp;IF(AND(N(P170)&gt;Prag,COUNTIFS('Linii deviz'!$B$5:$B$1004,B170,'Linii deviz'!$M$5:$M$1004,"Suplimentar",'Linii deviz'!$N$5:$N$1004,"Da")=0),"Final peste estimat fără suplimentări aprobate. ","")&amp;IF(AND(K170&lt;&gt;"",K170&lt;TODAY(),L170&lt;&gt;"Finalizat",L170&lt;&gt;"Predat",L170&lt;&gt;"Refuzat"),"Termen depășit. ","")&amp;IF(AND(L170="Predat",M170=""),"Lipsește data predării. ","")))</f>
        <v/>
      </c>
    </row>
    <row r="171" spans="2:21" x14ac:dyDescent="0.2">
      <c r="B171" s="14" t="str">
        <f>IF(D171="","",MAX($B$5:B170)+1)</f>
        <v/>
      </c>
      <c r="C171" s="15"/>
      <c r="D171" s="16"/>
      <c r="E171" s="16"/>
      <c r="F171" s="14"/>
      <c r="G171" s="17"/>
      <c r="H171" s="17"/>
      <c r="I171" s="18"/>
      <c r="J171" s="17"/>
      <c r="K171" s="15"/>
      <c r="L171" s="14"/>
      <c r="M171" s="15"/>
      <c r="N171" s="19" t="str">
        <f>IF(B171="","",ROUND(SUMIFS('Linii deviz'!$L$5:$L$1004,'Linii deviz'!$B$5:$B$1004,B171,'Linii deviz'!$M$5:$M$1004,"Inițial")*(1+CotaTVA),2))</f>
        <v/>
      </c>
      <c r="O171" s="19" t="str">
        <f>IF(B171="","",ROUND(SUMIFS('Linii deviz'!$L$5:$L$1004,'Linii deviz'!$B$5:$B$1004,B171,'Linii deviz'!$Q$5:$Q$1004,1)*(1+CotaTVA),2))</f>
        <v/>
      </c>
      <c r="P171" s="20" t="str">
        <f t="shared" si="6"/>
        <v/>
      </c>
      <c r="Q171" s="19" t="str">
        <f>IF(B171="","",ROUND(SUMIFS('Linii deviz'!$L$5:$L$1004,'Linii deviz'!$B$5:$B$1004,B171,'Linii deviz'!$M$5:$M$1004,"Suplimentar",'Linii deviz'!$N$5:$N$1004,"Nu")*(1+CotaTVA),2))</f>
        <v/>
      </c>
      <c r="R171" s="21"/>
      <c r="S171" s="19" t="str">
        <f t="shared" si="7"/>
        <v/>
      </c>
      <c r="T171" s="22" t="str">
        <f t="shared" si="8"/>
        <v/>
      </c>
      <c r="U171" s="23" t="str">
        <f ca="1">IF(AND(B171="",D171=""),"",TRIM(IF(COUNTIF($B$5:$B$304,B171)&gt;1,"Număr dublat. ","")&amp;IF(OR(C171="",D171="",F171="",G171=""),"Date incomplete. ","")&amp;IF(COUNTIFS('Linii deviz'!$B$5:$B$1004,B171,'Linii deviz'!$M$5:$M$1004,"Suplimentar",'Linii deviz'!$N$5:$N$1004,"")&gt;0,"Suplimentare fără răspuns de la client. ","")&amp;IF(AND(N(P171)&gt;Prag,COUNTIFS('Linii deviz'!$B$5:$B$1004,B171,'Linii deviz'!$M$5:$M$1004,"Suplimentar",'Linii deviz'!$N$5:$N$1004,"Da")=0),"Final peste estimat fără suplimentări aprobate. ","")&amp;IF(AND(K171&lt;&gt;"",K171&lt;TODAY(),L171&lt;&gt;"Finalizat",L171&lt;&gt;"Predat",L171&lt;&gt;"Refuzat"),"Termen depășit. ","")&amp;IF(AND(L171="Predat",M171=""),"Lipsește data predării. ","")))</f>
        <v/>
      </c>
    </row>
    <row r="172" spans="2:21" x14ac:dyDescent="0.2">
      <c r="B172" s="14" t="str">
        <f>IF(D172="","",MAX($B$5:B171)+1)</f>
        <v/>
      </c>
      <c r="C172" s="15"/>
      <c r="D172" s="16"/>
      <c r="E172" s="16"/>
      <c r="F172" s="14"/>
      <c r="G172" s="17"/>
      <c r="H172" s="17"/>
      <c r="I172" s="18"/>
      <c r="J172" s="17"/>
      <c r="K172" s="15"/>
      <c r="L172" s="14"/>
      <c r="M172" s="15"/>
      <c r="N172" s="19" t="str">
        <f>IF(B172="","",ROUND(SUMIFS('Linii deviz'!$L$5:$L$1004,'Linii deviz'!$B$5:$B$1004,B172,'Linii deviz'!$M$5:$M$1004,"Inițial")*(1+CotaTVA),2))</f>
        <v/>
      </c>
      <c r="O172" s="19" t="str">
        <f>IF(B172="","",ROUND(SUMIFS('Linii deviz'!$L$5:$L$1004,'Linii deviz'!$B$5:$B$1004,B172,'Linii deviz'!$Q$5:$Q$1004,1)*(1+CotaTVA),2))</f>
        <v/>
      </c>
      <c r="P172" s="20" t="str">
        <f t="shared" si="6"/>
        <v/>
      </c>
      <c r="Q172" s="19" t="str">
        <f>IF(B172="","",ROUND(SUMIFS('Linii deviz'!$L$5:$L$1004,'Linii deviz'!$B$5:$B$1004,B172,'Linii deviz'!$M$5:$M$1004,"Suplimentar",'Linii deviz'!$N$5:$N$1004,"Nu")*(1+CotaTVA),2))</f>
        <v/>
      </c>
      <c r="R172" s="21"/>
      <c r="S172" s="19" t="str">
        <f t="shared" si="7"/>
        <v/>
      </c>
      <c r="T172" s="22" t="str">
        <f t="shared" si="8"/>
        <v/>
      </c>
      <c r="U172" s="23" t="str">
        <f ca="1">IF(AND(B172="",D172=""),"",TRIM(IF(COUNTIF($B$5:$B$304,B172)&gt;1,"Număr dublat. ","")&amp;IF(OR(C172="",D172="",F172="",G172=""),"Date incomplete. ","")&amp;IF(COUNTIFS('Linii deviz'!$B$5:$B$1004,B172,'Linii deviz'!$M$5:$M$1004,"Suplimentar",'Linii deviz'!$N$5:$N$1004,"")&gt;0,"Suplimentare fără răspuns de la client. ","")&amp;IF(AND(N(P172)&gt;Prag,COUNTIFS('Linii deviz'!$B$5:$B$1004,B172,'Linii deviz'!$M$5:$M$1004,"Suplimentar",'Linii deviz'!$N$5:$N$1004,"Da")=0),"Final peste estimat fără suplimentări aprobate. ","")&amp;IF(AND(K172&lt;&gt;"",K172&lt;TODAY(),L172&lt;&gt;"Finalizat",L172&lt;&gt;"Predat",L172&lt;&gt;"Refuzat"),"Termen depășit. ","")&amp;IF(AND(L172="Predat",M172=""),"Lipsește data predării. ","")))</f>
        <v/>
      </c>
    </row>
    <row r="173" spans="2:21" x14ac:dyDescent="0.2">
      <c r="B173" s="14" t="str">
        <f>IF(D173="","",MAX($B$5:B172)+1)</f>
        <v/>
      </c>
      <c r="C173" s="15"/>
      <c r="D173" s="16"/>
      <c r="E173" s="16"/>
      <c r="F173" s="14"/>
      <c r="G173" s="17"/>
      <c r="H173" s="17"/>
      <c r="I173" s="18"/>
      <c r="J173" s="17"/>
      <c r="K173" s="15"/>
      <c r="L173" s="14"/>
      <c r="M173" s="15"/>
      <c r="N173" s="19" t="str">
        <f>IF(B173="","",ROUND(SUMIFS('Linii deviz'!$L$5:$L$1004,'Linii deviz'!$B$5:$B$1004,B173,'Linii deviz'!$M$5:$M$1004,"Inițial")*(1+CotaTVA),2))</f>
        <v/>
      </c>
      <c r="O173" s="19" t="str">
        <f>IF(B173="","",ROUND(SUMIFS('Linii deviz'!$L$5:$L$1004,'Linii deviz'!$B$5:$B$1004,B173,'Linii deviz'!$Q$5:$Q$1004,1)*(1+CotaTVA),2))</f>
        <v/>
      </c>
      <c r="P173" s="20" t="str">
        <f t="shared" si="6"/>
        <v/>
      </c>
      <c r="Q173" s="19" t="str">
        <f>IF(B173="","",ROUND(SUMIFS('Linii deviz'!$L$5:$L$1004,'Linii deviz'!$B$5:$B$1004,B173,'Linii deviz'!$M$5:$M$1004,"Suplimentar",'Linii deviz'!$N$5:$N$1004,"Nu")*(1+CotaTVA),2))</f>
        <v/>
      </c>
      <c r="R173" s="21"/>
      <c r="S173" s="19" t="str">
        <f t="shared" si="7"/>
        <v/>
      </c>
      <c r="T173" s="22" t="str">
        <f t="shared" si="8"/>
        <v/>
      </c>
      <c r="U173" s="23" t="str">
        <f ca="1">IF(AND(B173="",D173=""),"",TRIM(IF(COUNTIF($B$5:$B$304,B173)&gt;1,"Număr dublat. ","")&amp;IF(OR(C173="",D173="",F173="",G173=""),"Date incomplete. ","")&amp;IF(COUNTIFS('Linii deviz'!$B$5:$B$1004,B173,'Linii deviz'!$M$5:$M$1004,"Suplimentar",'Linii deviz'!$N$5:$N$1004,"")&gt;0,"Suplimentare fără răspuns de la client. ","")&amp;IF(AND(N(P173)&gt;Prag,COUNTIFS('Linii deviz'!$B$5:$B$1004,B173,'Linii deviz'!$M$5:$M$1004,"Suplimentar",'Linii deviz'!$N$5:$N$1004,"Da")=0),"Final peste estimat fără suplimentări aprobate. ","")&amp;IF(AND(K173&lt;&gt;"",K173&lt;TODAY(),L173&lt;&gt;"Finalizat",L173&lt;&gt;"Predat",L173&lt;&gt;"Refuzat"),"Termen depășit. ","")&amp;IF(AND(L173="Predat",M173=""),"Lipsește data predării. ","")))</f>
        <v/>
      </c>
    </row>
    <row r="174" spans="2:21" x14ac:dyDescent="0.2">
      <c r="B174" s="14" t="str">
        <f>IF(D174="","",MAX($B$5:B173)+1)</f>
        <v/>
      </c>
      <c r="C174" s="15"/>
      <c r="D174" s="16"/>
      <c r="E174" s="16"/>
      <c r="F174" s="14"/>
      <c r="G174" s="17"/>
      <c r="H174" s="17"/>
      <c r="I174" s="18"/>
      <c r="J174" s="17"/>
      <c r="K174" s="15"/>
      <c r="L174" s="14"/>
      <c r="M174" s="15"/>
      <c r="N174" s="19" t="str">
        <f>IF(B174="","",ROUND(SUMIFS('Linii deviz'!$L$5:$L$1004,'Linii deviz'!$B$5:$B$1004,B174,'Linii deviz'!$M$5:$M$1004,"Inițial")*(1+CotaTVA),2))</f>
        <v/>
      </c>
      <c r="O174" s="19" t="str">
        <f>IF(B174="","",ROUND(SUMIFS('Linii deviz'!$L$5:$L$1004,'Linii deviz'!$B$5:$B$1004,B174,'Linii deviz'!$Q$5:$Q$1004,1)*(1+CotaTVA),2))</f>
        <v/>
      </c>
      <c r="P174" s="20" t="str">
        <f t="shared" si="6"/>
        <v/>
      </c>
      <c r="Q174" s="19" t="str">
        <f>IF(B174="","",ROUND(SUMIFS('Linii deviz'!$L$5:$L$1004,'Linii deviz'!$B$5:$B$1004,B174,'Linii deviz'!$M$5:$M$1004,"Suplimentar",'Linii deviz'!$N$5:$N$1004,"Nu")*(1+CotaTVA),2))</f>
        <v/>
      </c>
      <c r="R174" s="21"/>
      <c r="S174" s="19" t="str">
        <f t="shared" si="7"/>
        <v/>
      </c>
      <c r="T174" s="22" t="str">
        <f t="shared" si="8"/>
        <v/>
      </c>
      <c r="U174" s="23" t="str">
        <f ca="1">IF(AND(B174="",D174=""),"",TRIM(IF(COUNTIF($B$5:$B$304,B174)&gt;1,"Număr dublat. ","")&amp;IF(OR(C174="",D174="",F174="",G174=""),"Date incomplete. ","")&amp;IF(COUNTIFS('Linii deviz'!$B$5:$B$1004,B174,'Linii deviz'!$M$5:$M$1004,"Suplimentar",'Linii deviz'!$N$5:$N$1004,"")&gt;0,"Suplimentare fără răspuns de la client. ","")&amp;IF(AND(N(P174)&gt;Prag,COUNTIFS('Linii deviz'!$B$5:$B$1004,B174,'Linii deviz'!$M$5:$M$1004,"Suplimentar",'Linii deviz'!$N$5:$N$1004,"Da")=0),"Final peste estimat fără suplimentări aprobate. ","")&amp;IF(AND(K174&lt;&gt;"",K174&lt;TODAY(),L174&lt;&gt;"Finalizat",L174&lt;&gt;"Predat",L174&lt;&gt;"Refuzat"),"Termen depășit. ","")&amp;IF(AND(L174="Predat",M174=""),"Lipsește data predării. ","")))</f>
        <v/>
      </c>
    </row>
    <row r="175" spans="2:21" x14ac:dyDescent="0.2">
      <c r="B175" s="14" t="str">
        <f>IF(D175="","",MAX($B$5:B174)+1)</f>
        <v/>
      </c>
      <c r="C175" s="15"/>
      <c r="D175" s="16"/>
      <c r="E175" s="16"/>
      <c r="F175" s="14"/>
      <c r="G175" s="17"/>
      <c r="H175" s="17"/>
      <c r="I175" s="18"/>
      <c r="J175" s="17"/>
      <c r="K175" s="15"/>
      <c r="L175" s="14"/>
      <c r="M175" s="15"/>
      <c r="N175" s="19" t="str">
        <f>IF(B175="","",ROUND(SUMIFS('Linii deviz'!$L$5:$L$1004,'Linii deviz'!$B$5:$B$1004,B175,'Linii deviz'!$M$5:$M$1004,"Inițial")*(1+CotaTVA),2))</f>
        <v/>
      </c>
      <c r="O175" s="19" t="str">
        <f>IF(B175="","",ROUND(SUMIFS('Linii deviz'!$L$5:$L$1004,'Linii deviz'!$B$5:$B$1004,B175,'Linii deviz'!$Q$5:$Q$1004,1)*(1+CotaTVA),2))</f>
        <v/>
      </c>
      <c r="P175" s="20" t="str">
        <f t="shared" si="6"/>
        <v/>
      </c>
      <c r="Q175" s="19" t="str">
        <f>IF(B175="","",ROUND(SUMIFS('Linii deviz'!$L$5:$L$1004,'Linii deviz'!$B$5:$B$1004,B175,'Linii deviz'!$M$5:$M$1004,"Suplimentar",'Linii deviz'!$N$5:$N$1004,"Nu")*(1+CotaTVA),2))</f>
        <v/>
      </c>
      <c r="R175" s="21"/>
      <c r="S175" s="19" t="str">
        <f t="shared" si="7"/>
        <v/>
      </c>
      <c r="T175" s="22" t="str">
        <f t="shared" si="8"/>
        <v/>
      </c>
      <c r="U175" s="23" t="str">
        <f ca="1">IF(AND(B175="",D175=""),"",TRIM(IF(COUNTIF($B$5:$B$304,B175)&gt;1,"Număr dublat. ","")&amp;IF(OR(C175="",D175="",F175="",G175=""),"Date incomplete. ","")&amp;IF(COUNTIFS('Linii deviz'!$B$5:$B$1004,B175,'Linii deviz'!$M$5:$M$1004,"Suplimentar",'Linii deviz'!$N$5:$N$1004,"")&gt;0,"Suplimentare fără răspuns de la client. ","")&amp;IF(AND(N(P175)&gt;Prag,COUNTIFS('Linii deviz'!$B$5:$B$1004,B175,'Linii deviz'!$M$5:$M$1004,"Suplimentar",'Linii deviz'!$N$5:$N$1004,"Da")=0),"Final peste estimat fără suplimentări aprobate. ","")&amp;IF(AND(K175&lt;&gt;"",K175&lt;TODAY(),L175&lt;&gt;"Finalizat",L175&lt;&gt;"Predat",L175&lt;&gt;"Refuzat"),"Termen depășit. ","")&amp;IF(AND(L175="Predat",M175=""),"Lipsește data predării. ","")))</f>
        <v/>
      </c>
    </row>
    <row r="176" spans="2:21" x14ac:dyDescent="0.2">
      <c r="B176" s="14" t="str">
        <f>IF(D176="","",MAX($B$5:B175)+1)</f>
        <v/>
      </c>
      <c r="C176" s="15"/>
      <c r="D176" s="16"/>
      <c r="E176" s="16"/>
      <c r="F176" s="14"/>
      <c r="G176" s="17"/>
      <c r="H176" s="17"/>
      <c r="I176" s="18"/>
      <c r="J176" s="17"/>
      <c r="K176" s="15"/>
      <c r="L176" s="14"/>
      <c r="M176" s="15"/>
      <c r="N176" s="19" t="str">
        <f>IF(B176="","",ROUND(SUMIFS('Linii deviz'!$L$5:$L$1004,'Linii deviz'!$B$5:$B$1004,B176,'Linii deviz'!$M$5:$M$1004,"Inițial")*(1+CotaTVA),2))</f>
        <v/>
      </c>
      <c r="O176" s="19" t="str">
        <f>IF(B176="","",ROUND(SUMIFS('Linii deviz'!$L$5:$L$1004,'Linii deviz'!$B$5:$B$1004,B176,'Linii deviz'!$Q$5:$Q$1004,1)*(1+CotaTVA),2))</f>
        <v/>
      </c>
      <c r="P176" s="20" t="str">
        <f t="shared" si="6"/>
        <v/>
      </c>
      <c r="Q176" s="19" t="str">
        <f>IF(B176="","",ROUND(SUMIFS('Linii deviz'!$L$5:$L$1004,'Linii deviz'!$B$5:$B$1004,B176,'Linii deviz'!$M$5:$M$1004,"Suplimentar",'Linii deviz'!$N$5:$N$1004,"Nu")*(1+CotaTVA),2))</f>
        <v/>
      </c>
      <c r="R176" s="21"/>
      <c r="S176" s="19" t="str">
        <f t="shared" si="7"/>
        <v/>
      </c>
      <c r="T176" s="22" t="str">
        <f t="shared" si="8"/>
        <v/>
      </c>
      <c r="U176" s="23" t="str">
        <f ca="1">IF(AND(B176="",D176=""),"",TRIM(IF(COUNTIF($B$5:$B$304,B176)&gt;1,"Număr dublat. ","")&amp;IF(OR(C176="",D176="",F176="",G176=""),"Date incomplete. ","")&amp;IF(COUNTIFS('Linii deviz'!$B$5:$B$1004,B176,'Linii deviz'!$M$5:$M$1004,"Suplimentar",'Linii deviz'!$N$5:$N$1004,"")&gt;0,"Suplimentare fără răspuns de la client. ","")&amp;IF(AND(N(P176)&gt;Prag,COUNTIFS('Linii deviz'!$B$5:$B$1004,B176,'Linii deviz'!$M$5:$M$1004,"Suplimentar",'Linii deviz'!$N$5:$N$1004,"Da")=0),"Final peste estimat fără suplimentări aprobate. ","")&amp;IF(AND(K176&lt;&gt;"",K176&lt;TODAY(),L176&lt;&gt;"Finalizat",L176&lt;&gt;"Predat",L176&lt;&gt;"Refuzat"),"Termen depășit. ","")&amp;IF(AND(L176="Predat",M176=""),"Lipsește data predării. ","")))</f>
        <v/>
      </c>
    </row>
    <row r="177" spans="2:21" x14ac:dyDescent="0.2">
      <c r="B177" s="14" t="str">
        <f>IF(D177="","",MAX($B$5:B176)+1)</f>
        <v/>
      </c>
      <c r="C177" s="15"/>
      <c r="D177" s="16"/>
      <c r="E177" s="16"/>
      <c r="F177" s="14"/>
      <c r="G177" s="17"/>
      <c r="H177" s="17"/>
      <c r="I177" s="18"/>
      <c r="J177" s="17"/>
      <c r="K177" s="15"/>
      <c r="L177" s="14"/>
      <c r="M177" s="15"/>
      <c r="N177" s="19" t="str">
        <f>IF(B177="","",ROUND(SUMIFS('Linii deviz'!$L$5:$L$1004,'Linii deviz'!$B$5:$B$1004,B177,'Linii deviz'!$M$5:$M$1004,"Inițial")*(1+CotaTVA),2))</f>
        <v/>
      </c>
      <c r="O177" s="19" t="str">
        <f>IF(B177="","",ROUND(SUMIFS('Linii deviz'!$L$5:$L$1004,'Linii deviz'!$B$5:$B$1004,B177,'Linii deviz'!$Q$5:$Q$1004,1)*(1+CotaTVA),2))</f>
        <v/>
      </c>
      <c r="P177" s="20" t="str">
        <f t="shared" si="6"/>
        <v/>
      </c>
      <c r="Q177" s="19" t="str">
        <f>IF(B177="","",ROUND(SUMIFS('Linii deviz'!$L$5:$L$1004,'Linii deviz'!$B$5:$B$1004,B177,'Linii deviz'!$M$5:$M$1004,"Suplimentar",'Linii deviz'!$N$5:$N$1004,"Nu")*(1+CotaTVA),2))</f>
        <v/>
      </c>
      <c r="R177" s="21"/>
      <c r="S177" s="19" t="str">
        <f t="shared" si="7"/>
        <v/>
      </c>
      <c r="T177" s="22" t="str">
        <f t="shared" si="8"/>
        <v/>
      </c>
      <c r="U177" s="23" t="str">
        <f ca="1">IF(AND(B177="",D177=""),"",TRIM(IF(COUNTIF($B$5:$B$304,B177)&gt;1,"Număr dublat. ","")&amp;IF(OR(C177="",D177="",F177="",G177=""),"Date incomplete. ","")&amp;IF(COUNTIFS('Linii deviz'!$B$5:$B$1004,B177,'Linii deviz'!$M$5:$M$1004,"Suplimentar",'Linii deviz'!$N$5:$N$1004,"")&gt;0,"Suplimentare fără răspuns de la client. ","")&amp;IF(AND(N(P177)&gt;Prag,COUNTIFS('Linii deviz'!$B$5:$B$1004,B177,'Linii deviz'!$M$5:$M$1004,"Suplimentar",'Linii deviz'!$N$5:$N$1004,"Da")=0),"Final peste estimat fără suplimentări aprobate. ","")&amp;IF(AND(K177&lt;&gt;"",K177&lt;TODAY(),L177&lt;&gt;"Finalizat",L177&lt;&gt;"Predat",L177&lt;&gt;"Refuzat"),"Termen depășit. ","")&amp;IF(AND(L177="Predat",M177=""),"Lipsește data predării. ","")))</f>
        <v/>
      </c>
    </row>
    <row r="178" spans="2:21" x14ac:dyDescent="0.2">
      <c r="B178" s="14" t="str">
        <f>IF(D178="","",MAX($B$5:B177)+1)</f>
        <v/>
      </c>
      <c r="C178" s="15"/>
      <c r="D178" s="16"/>
      <c r="E178" s="16"/>
      <c r="F178" s="14"/>
      <c r="G178" s="17"/>
      <c r="H178" s="17"/>
      <c r="I178" s="18"/>
      <c r="J178" s="17"/>
      <c r="K178" s="15"/>
      <c r="L178" s="14"/>
      <c r="M178" s="15"/>
      <c r="N178" s="19" t="str">
        <f>IF(B178="","",ROUND(SUMIFS('Linii deviz'!$L$5:$L$1004,'Linii deviz'!$B$5:$B$1004,B178,'Linii deviz'!$M$5:$M$1004,"Inițial")*(1+CotaTVA),2))</f>
        <v/>
      </c>
      <c r="O178" s="19" t="str">
        <f>IF(B178="","",ROUND(SUMIFS('Linii deviz'!$L$5:$L$1004,'Linii deviz'!$B$5:$B$1004,B178,'Linii deviz'!$Q$5:$Q$1004,1)*(1+CotaTVA),2))</f>
        <v/>
      </c>
      <c r="P178" s="20" t="str">
        <f t="shared" si="6"/>
        <v/>
      </c>
      <c r="Q178" s="19" t="str">
        <f>IF(B178="","",ROUND(SUMIFS('Linii deviz'!$L$5:$L$1004,'Linii deviz'!$B$5:$B$1004,B178,'Linii deviz'!$M$5:$M$1004,"Suplimentar",'Linii deviz'!$N$5:$N$1004,"Nu")*(1+CotaTVA),2))</f>
        <v/>
      </c>
      <c r="R178" s="21"/>
      <c r="S178" s="19" t="str">
        <f t="shared" si="7"/>
        <v/>
      </c>
      <c r="T178" s="22" t="str">
        <f t="shared" si="8"/>
        <v/>
      </c>
      <c r="U178" s="23" t="str">
        <f ca="1">IF(AND(B178="",D178=""),"",TRIM(IF(COUNTIF($B$5:$B$304,B178)&gt;1,"Număr dublat. ","")&amp;IF(OR(C178="",D178="",F178="",G178=""),"Date incomplete. ","")&amp;IF(COUNTIFS('Linii deviz'!$B$5:$B$1004,B178,'Linii deviz'!$M$5:$M$1004,"Suplimentar",'Linii deviz'!$N$5:$N$1004,"")&gt;0,"Suplimentare fără răspuns de la client. ","")&amp;IF(AND(N(P178)&gt;Prag,COUNTIFS('Linii deviz'!$B$5:$B$1004,B178,'Linii deviz'!$M$5:$M$1004,"Suplimentar",'Linii deviz'!$N$5:$N$1004,"Da")=0),"Final peste estimat fără suplimentări aprobate. ","")&amp;IF(AND(K178&lt;&gt;"",K178&lt;TODAY(),L178&lt;&gt;"Finalizat",L178&lt;&gt;"Predat",L178&lt;&gt;"Refuzat"),"Termen depășit. ","")&amp;IF(AND(L178="Predat",M178=""),"Lipsește data predării. ","")))</f>
        <v/>
      </c>
    </row>
    <row r="179" spans="2:21" x14ac:dyDescent="0.2">
      <c r="B179" s="14" t="str">
        <f>IF(D179="","",MAX($B$5:B178)+1)</f>
        <v/>
      </c>
      <c r="C179" s="15"/>
      <c r="D179" s="16"/>
      <c r="E179" s="16"/>
      <c r="F179" s="14"/>
      <c r="G179" s="17"/>
      <c r="H179" s="17"/>
      <c r="I179" s="18"/>
      <c r="J179" s="17"/>
      <c r="K179" s="15"/>
      <c r="L179" s="14"/>
      <c r="M179" s="15"/>
      <c r="N179" s="19" t="str">
        <f>IF(B179="","",ROUND(SUMIFS('Linii deviz'!$L$5:$L$1004,'Linii deviz'!$B$5:$B$1004,B179,'Linii deviz'!$M$5:$M$1004,"Inițial")*(1+CotaTVA),2))</f>
        <v/>
      </c>
      <c r="O179" s="19" t="str">
        <f>IF(B179="","",ROUND(SUMIFS('Linii deviz'!$L$5:$L$1004,'Linii deviz'!$B$5:$B$1004,B179,'Linii deviz'!$Q$5:$Q$1004,1)*(1+CotaTVA),2))</f>
        <v/>
      </c>
      <c r="P179" s="20" t="str">
        <f t="shared" si="6"/>
        <v/>
      </c>
      <c r="Q179" s="19" t="str">
        <f>IF(B179="","",ROUND(SUMIFS('Linii deviz'!$L$5:$L$1004,'Linii deviz'!$B$5:$B$1004,B179,'Linii deviz'!$M$5:$M$1004,"Suplimentar",'Linii deviz'!$N$5:$N$1004,"Nu")*(1+CotaTVA),2))</f>
        <v/>
      </c>
      <c r="R179" s="21"/>
      <c r="S179" s="19" t="str">
        <f t="shared" si="7"/>
        <v/>
      </c>
      <c r="T179" s="22" t="str">
        <f t="shared" si="8"/>
        <v/>
      </c>
      <c r="U179" s="23" t="str">
        <f ca="1">IF(AND(B179="",D179=""),"",TRIM(IF(COUNTIF($B$5:$B$304,B179)&gt;1,"Număr dublat. ","")&amp;IF(OR(C179="",D179="",F179="",G179=""),"Date incomplete. ","")&amp;IF(COUNTIFS('Linii deviz'!$B$5:$B$1004,B179,'Linii deviz'!$M$5:$M$1004,"Suplimentar",'Linii deviz'!$N$5:$N$1004,"")&gt;0,"Suplimentare fără răspuns de la client. ","")&amp;IF(AND(N(P179)&gt;Prag,COUNTIFS('Linii deviz'!$B$5:$B$1004,B179,'Linii deviz'!$M$5:$M$1004,"Suplimentar",'Linii deviz'!$N$5:$N$1004,"Da")=0),"Final peste estimat fără suplimentări aprobate. ","")&amp;IF(AND(K179&lt;&gt;"",K179&lt;TODAY(),L179&lt;&gt;"Finalizat",L179&lt;&gt;"Predat",L179&lt;&gt;"Refuzat"),"Termen depășit. ","")&amp;IF(AND(L179="Predat",M179=""),"Lipsește data predării. ","")))</f>
        <v/>
      </c>
    </row>
    <row r="180" spans="2:21" x14ac:dyDescent="0.2">
      <c r="B180" s="14" t="str">
        <f>IF(D180="","",MAX($B$5:B179)+1)</f>
        <v/>
      </c>
      <c r="C180" s="15"/>
      <c r="D180" s="16"/>
      <c r="E180" s="16"/>
      <c r="F180" s="14"/>
      <c r="G180" s="17"/>
      <c r="H180" s="17"/>
      <c r="I180" s="18"/>
      <c r="J180" s="17"/>
      <c r="K180" s="15"/>
      <c r="L180" s="14"/>
      <c r="M180" s="15"/>
      <c r="N180" s="19" t="str">
        <f>IF(B180="","",ROUND(SUMIFS('Linii deviz'!$L$5:$L$1004,'Linii deviz'!$B$5:$B$1004,B180,'Linii deviz'!$M$5:$M$1004,"Inițial")*(1+CotaTVA),2))</f>
        <v/>
      </c>
      <c r="O180" s="19" t="str">
        <f>IF(B180="","",ROUND(SUMIFS('Linii deviz'!$L$5:$L$1004,'Linii deviz'!$B$5:$B$1004,B180,'Linii deviz'!$Q$5:$Q$1004,1)*(1+CotaTVA),2))</f>
        <v/>
      </c>
      <c r="P180" s="20" t="str">
        <f t="shared" si="6"/>
        <v/>
      </c>
      <c r="Q180" s="19" t="str">
        <f>IF(B180="","",ROUND(SUMIFS('Linii deviz'!$L$5:$L$1004,'Linii deviz'!$B$5:$B$1004,B180,'Linii deviz'!$M$5:$M$1004,"Suplimentar",'Linii deviz'!$N$5:$N$1004,"Nu")*(1+CotaTVA),2))</f>
        <v/>
      </c>
      <c r="R180" s="21"/>
      <c r="S180" s="19" t="str">
        <f t="shared" si="7"/>
        <v/>
      </c>
      <c r="T180" s="22" t="str">
        <f t="shared" si="8"/>
        <v/>
      </c>
      <c r="U180" s="23" t="str">
        <f ca="1">IF(AND(B180="",D180=""),"",TRIM(IF(COUNTIF($B$5:$B$304,B180)&gt;1,"Număr dublat. ","")&amp;IF(OR(C180="",D180="",F180="",G180=""),"Date incomplete. ","")&amp;IF(COUNTIFS('Linii deviz'!$B$5:$B$1004,B180,'Linii deviz'!$M$5:$M$1004,"Suplimentar",'Linii deviz'!$N$5:$N$1004,"")&gt;0,"Suplimentare fără răspuns de la client. ","")&amp;IF(AND(N(P180)&gt;Prag,COUNTIFS('Linii deviz'!$B$5:$B$1004,B180,'Linii deviz'!$M$5:$M$1004,"Suplimentar",'Linii deviz'!$N$5:$N$1004,"Da")=0),"Final peste estimat fără suplimentări aprobate. ","")&amp;IF(AND(K180&lt;&gt;"",K180&lt;TODAY(),L180&lt;&gt;"Finalizat",L180&lt;&gt;"Predat",L180&lt;&gt;"Refuzat"),"Termen depășit. ","")&amp;IF(AND(L180="Predat",M180=""),"Lipsește data predării. ","")))</f>
        <v/>
      </c>
    </row>
    <row r="181" spans="2:21" x14ac:dyDescent="0.2">
      <c r="B181" s="14" t="str">
        <f>IF(D181="","",MAX($B$5:B180)+1)</f>
        <v/>
      </c>
      <c r="C181" s="15"/>
      <c r="D181" s="16"/>
      <c r="E181" s="16"/>
      <c r="F181" s="14"/>
      <c r="G181" s="17"/>
      <c r="H181" s="17"/>
      <c r="I181" s="18"/>
      <c r="J181" s="17"/>
      <c r="K181" s="15"/>
      <c r="L181" s="14"/>
      <c r="M181" s="15"/>
      <c r="N181" s="19" t="str">
        <f>IF(B181="","",ROUND(SUMIFS('Linii deviz'!$L$5:$L$1004,'Linii deviz'!$B$5:$B$1004,B181,'Linii deviz'!$M$5:$M$1004,"Inițial")*(1+CotaTVA),2))</f>
        <v/>
      </c>
      <c r="O181" s="19" t="str">
        <f>IF(B181="","",ROUND(SUMIFS('Linii deviz'!$L$5:$L$1004,'Linii deviz'!$B$5:$B$1004,B181,'Linii deviz'!$Q$5:$Q$1004,1)*(1+CotaTVA),2))</f>
        <v/>
      </c>
      <c r="P181" s="20" t="str">
        <f t="shared" si="6"/>
        <v/>
      </c>
      <c r="Q181" s="19" t="str">
        <f>IF(B181="","",ROUND(SUMIFS('Linii deviz'!$L$5:$L$1004,'Linii deviz'!$B$5:$B$1004,B181,'Linii deviz'!$M$5:$M$1004,"Suplimentar",'Linii deviz'!$N$5:$N$1004,"Nu")*(1+CotaTVA),2))</f>
        <v/>
      </c>
      <c r="R181" s="21"/>
      <c r="S181" s="19" t="str">
        <f t="shared" si="7"/>
        <v/>
      </c>
      <c r="T181" s="22" t="str">
        <f t="shared" si="8"/>
        <v/>
      </c>
      <c r="U181" s="23" t="str">
        <f ca="1">IF(AND(B181="",D181=""),"",TRIM(IF(COUNTIF($B$5:$B$304,B181)&gt;1,"Număr dublat. ","")&amp;IF(OR(C181="",D181="",F181="",G181=""),"Date incomplete. ","")&amp;IF(COUNTIFS('Linii deviz'!$B$5:$B$1004,B181,'Linii deviz'!$M$5:$M$1004,"Suplimentar",'Linii deviz'!$N$5:$N$1004,"")&gt;0,"Suplimentare fără răspuns de la client. ","")&amp;IF(AND(N(P181)&gt;Prag,COUNTIFS('Linii deviz'!$B$5:$B$1004,B181,'Linii deviz'!$M$5:$M$1004,"Suplimentar",'Linii deviz'!$N$5:$N$1004,"Da")=0),"Final peste estimat fără suplimentări aprobate. ","")&amp;IF(AND(K181&lt;&gt;"",K181&lt;TODAY(),L181&lt;&gt;"Finalizat",L181&lt;&gt;"Predat",L181&lt;&gt;"Refuzat"),"Termen depășit. ","")&amp;IF(AND(L181="Predat",M181=""),"Lipsește data predării. ","")))</f>
        <v/>
      </c>
    </row>
    <row r="182" spans="2:21" x14ac:dyDescent="0.2">
      <c r="B182" s="14" t="str">
        <f>IF(D182="","",MAX($B$5:B181)+1)</f>
        <v/>
      </c>
      <c r="C182" s="15"/>
      <c r="D182" s="16"/>
      <c r="E182" s="16"/>
      <c r="F182" s="14"/>
      <c r="G182" s="17"/>
      <c r="H182" s="17"/>
      <c r="I182" s="18"/>
      <c r="J182" s="17"/>
      <c r="K182" s="15"/>
      <c r="L182" s="14"/>
      <c r="M182" s="15"/>
      <c r="N182" s="19" t="str">
        <f>IF(B182="","",ROUND(SUMIFS('Linii deviz'!$L$5:$L$1004,'Linii deviz'!$B$5:$B$1004,B182,'Linii deviz'!$M$5:$M$1004,"Inițial")*(1+CotaTVA),2))</f>
        <v/>
      </c>
      <c r="O182" s="19" t="str">
        <f>IF(B182="","",ROUND(SUMIFS('Linii deviz'!$L$5:$L$1004,'Linii deviz'!$B$5:$B$1004,B182,'Linii deviz'!$Q$5:$Q$1004,1)*(1+CotaTVA),2))</f>
        <v/>
      </c>
      <c r="P182" s="20" t="str">
        <f t="shared" si="6"/>
        <v/>
      </c>
      <c r="Q182" s="19" t="str">
        <f>IF(B182="","",ROUND(SUMIFS('Linii deviz'!$L$5:$L$1004,'Linii deviz'!$B$5:$B$1004,B182,'Linii deviz'!$M$5:$M$1004,"Suplimentar",'Linii deviz'!$N$5:$N$1004,"Nu")*(1+CotaTVA),2))</f>
        <v/>
      </c>
      <c r="R182" s="21"/>
      <c r="S182" s="19" t="str">
        <f t="shared" si="7"/>
        <v/>
      </c>
      <c r="T182" s="22" t="str">
        <f t="shared" si="8"/>
        <v/>
      </c>
      <c r="U182" s="23" t="str">
        <f ca="1">IF(AND(B182="",D182=""),"",TRIM(IF(COUNTIF($B$5:$B$304,B182)&gt;1,"Număr dublat. ","")&amp;IF(OR(C182="",D182="",F182="",G182=""),"Date incomplete. ","")&amp;IF(COUNTIFS('Linii deviz'!$B$5:$B$1004,B182,'Linii deviz'!$M$5:$M$1004,"Suplimentar",'Linii deviz'!$N$5:$N$1004,"")&gt;0,"Suplimentare fără răspuns de la client. ","")&amp;IF(AND(N(P182)&gt;Prag,COUNTIFS('Linii deviz'!$B$5:$B$1004,B182,'Linii deviz'!$M$5:$M$1004,"Suplimentar",'Linii deviz'!$N$5:$N$1004,"Da")=0),"Final peste estimat fără suplimentări aprobate. ","")&amp;IF(AND(K182&lt;&gt;"",K182&lt;TODAY(),L182&lt;&gt;"Finalizat",L182&lt;&gt;"Predat",L182&lt;&gt;"Refuzat"),"Termen depășit. ","")&amp;IF(AND(L182="Predat",M182=""),"Lipsește data predării. ","")))</f>
        <v/>
      </c>
    </row>
    <row r="183" spans="2:21" x14ac:dyDescent="0.2">
      <c r="B183" s="14" t="str">
        <f>IF(D183="","",MAX($B$5:B182)+1)</f>
        <v/>
      </c>
      <c r="C183" s="15"/>
      <c r="D183" s="16"/>
      <c r="E183" s="16"/>
      <c r="F183" s="14"/>
      <c r="G183" s="17"/>
      <c r="H183" s="17"/>
      <c r="I183" s="18"/>
      <c r="J183" s="17"/>
      <c r="K183" s="15"/>
      <c r="L183" s="14"/>
      <c r="M183" s="15"/>
      <c r="N183" s="19" t="str">
        <f>IF(B183="","",ROUND(SUMIFS('Linii deviz'!$L$5:$L$1004,'Linii deviz'!$B$5:$B$1004,B183,'Linii deviz'!$M$5:$M$1004,"Inițial")*(1+CotaTVA),2))</f>
        <v/>
      </c>
      <c r="O183" s="19" t="str">
        <f>IF(B183="","",ROUND(SUMIFS('Linii deviz'!$L$5:$L$1004,'Linii deviz'!$B$5:$B$1004,B183,'Linii deviz'!$Q$5:$Q$1004,1)*(1+CotaTVA),2))</f>
        <v/>
      </c>
      <c r="P183" s="20" t="str">
        <f t="shared" si="6"/>
        <v/>
      </c>
      <c r="Q183" s="19" t="str">
        <f>IF(B183="","",ROUND(SUMIFS('Linii deviz'!$L$5:$L$1004,'Linii deviz'!$B$5:$B$1004,B183,'Linii deviz'!$M$5:$M$1004,"Suplimentar",'Linii deviz'!$N$5:$N$1004,"Nu")*(1+CotaTVA),2))</f>
        <v/>
      </c>
      <c r="R183" s="21"/>
      <c r="S183" s="19" t="str">
        <f t="shared" si="7"/>
        <v/>
      </c>
      <c r="T183" s="22" t="str">
        <f t="shared" si="8"/>
        <v/>
      </c>
      <c r="U183" s="23" t="str">
        <f ca="1">IF(AND(B183="",D183=""),"",TRIM(IF(COUNTIF($B$5:$B$304,B183)&gt;1,"Număr dublat. ","")&amp;IF(OR(C183="",D183="",F183="",G183=""),"Date incomplete. ","")&amp;IF(COUNTIFS('Linii deviz'!$B$5:$B$1004,B183,'Linii deviz'!$M$5:$M$1004,"Suplimentar",'Linii deviz'!$N$5:$N$1004,"")&gt;0,"Suplimentare fără răspuns de la client. ","")&amp;IF(AND(N(P183)&gt;Prag,COUNTIFS('Linii deviz'!$B$5:$B$1004,B183,'Linii deviz'!$M$5:$M$1004,"Suplimentar",'Linii deviz'!$N$5:$N$1004,"Da")=0),"Final peste estimat fără suplimentări aprobate. ","")&amp;IF(AND(K183&lt;&gt;"",K183&lt;TODAY(),L183&lt;&gt;"Finalizat",L183&lt;&gt;"Predat",L183&lt;&gt;"Refuzat"),"Termen depășit. ","")&amp;IF(AND(L183="Predat",M183=""),"Lipsește data predării. ","")))</f>
        <v/>
      </c>
    </row>
    <row r="184" spans="2:21" x14ac:dyDescent="0.2">
      <c r="B184" s="14" t="str">
        <f>IF(D184="","",MAX($B$5:B183)+1)</f>
        <v/>
      </c>
      <c r="C184" s="15"/>
      <c r="D184" s="16"/>
      <c r="E184" s="16"/>
      <c r="F184" s="14"/>
      <c r="G184" s="17"/>
      <c r="H184" s="17"/>
      <c r="I184" s="18"/>
      <c r="J184" s="17"/>
      <c r="K184" s="15"/>
      <c r="L184" s="14"/>
      <c r="M184" s="15"/>
      <c r="N184" s="19" t="str">
        <f>IF(B184="","",ROUND(SUMIFS('Linii deviz'!$L$5:$L$1004,'Linii deviz'!$B$5:$B$1004,B184,'Linii deviz'!$M$5:$M$1004,"Inițial")*(1+CotaTVA),2))</f>
        <v/>
      </c>
      <c r="O184" s="19" t="str">
        <f>IF(B184="","",ROUND(SUMIFS('Linii deviz'!$L$5:$L$1004,'Linii deviz'!$B$5:$B$1004,B184,'Linii deviz'!$Q$5:$Q$1004,1)*(1+CotaTVA),2))</f>
        <v/>
      </c>
      <c r="P184" s="20" t="str">
        <f t="shared" si="6"/>
        <v/>
      </c>
      <c r="Q184" s="19" t="str">
        <f>IF(B184="","",ROUND(SUMIFS('Linii deviz'!$L$5:$L$1004,'Linii deviz'!$B$5:$B$1004,B184,'Linii deviz'!$M$5:$M$1004,"Suplimentar",'Linii deviz'!$N$5:$N$1004,"Nu")*(1+CotaTVA),2))</f>
        <v/>
      </c>
      <c r="R184" s="21"/>
      <c r="S184" s="19" t="str">
        <f t="shared" si="7"/>
        <v/>
      </c>
      <c r="T184" s="22" t="str">
        <f t="shared" si="8"/>
        <v/>
      </c>
      <c r="U184" s="23" t="str">
        <f ca="1">IF(AND(B184="",D184=""),"",TRIM(IF(COUNTIF($B$5:$B$304,B184)&gt;1,"Număr dublat. ","")&amp;IF(OR(C184="",D184="",F184="",G184=""),"Date incomplete. ","")&amp;IF(COUNTIFS('Linii deviz'!$B$5:$B$1004,B184,'Linii deviz'!$M$5:$M$1004,"Suplimentar",'Linii deviz'!$N$5:$N$1004,"")&gt;0,"Suplimentare fără răspuns de la client. ","")&amp;IF(AND(N(P184)&gt;Prag,COUNTIFS('Linii deviz'!$B$5:$B$1004,B184,'Linii deviz'!$M$5:$M$1004,"Suplimentar",'Linii deviz'!$N$5:$N$1004,"Da")=0),"Final peste estimat fără suplimentări aprobate. ","")&amp;IF(AND(K184&lt;&gt;"",K184&lt;TODAY(),L184&lt;&gt;"Finalizat",L184&lt;&gt;"Predat",L184&lt;&gt;"Refuzat"),"Termen depășit. ","")&amp;IF(AND(L184="Predat",M184=""),"Lipsește data predării. ","")))</f>
        <v/>
      </c>
    </row>
    <row r="185" spans="2:21" x14ac:dyDescent="0.2">
      <c r="B185" s="14" t="str">
        <f>IF(D185="","",MAX($B$5:B184)+1)</f>
        <v/>
      </c>
      <c r="C185" s="15"/>
      <c r="D185" s="16"/>
      <c r="E185" s="16"/>
      <c r="F185" s="14"/>
      <c r="G185" s="17"/>
      <c r="H185" s="17"/>
      <c r="I185" s="18"/>
      <c r="J185" s="17"/>
      <c r="K185" s="15"/>
      <c r="L185" s="14"/>
      <c r="M185" s="15"/>
      <c r="N185" s="19" t="str">
        <f>IF(B185="","",ROUND(SUMIFS('Linii deviz'!$L$5:$L$1004,'Linii deviz'!$B$5:$B$1004,B185,'Linii deviz'!$M$5:$M$1004,"Inițial")*(1+CotaTVA),2))</f>
        <v/>
      </c>
      <c r="O185" s="19" t="str">
        <f>IF(B185="","",ROUND(SUMIFS('Linii deviz'!$L$5:$L$1004,'Linii deviz'!$B$5:$B$1004,B185,'Linii deviz'!$Q$5:$Q$1004,1)*(1+CotaTVA),2))</f>
        <v/>
      </c>
      <c r="P185" s="20" t="str">
        <f t="shared" si="6"/>
        <v/>
      </c>
      <c r="Q185" s="19" t="str">
        <f>IF(B185="","",ROUND(SUMIFS('Linii deviz'!$L$5:$L$1004,'Linii deviz'!$B$5:$B$1004,B185,'Linii deviz'!$M$5:$M$1004,"Suplimentar",'Linii deviz'!$N$5:$N$1004,"Nu")*(1+CotaTVA),2))</f>
        <v/>
      </c>
      <c r="R185" s="21"/>
      <c r="S185" s="19" t="str">
        <f t="shared" si="7"/>
        <v/>
      </c>
      <c r="T185" s="22" t="str">
        <f t="shared" si="8"/>
        <v/>
      </c>
      <c r="U185" s="23" t="str">
        <f ca="1">IF(AND(B185="",D185=""),"",TRIM(IF(COUNTIF($B$5:$B$304,B185)&gt;1,"Număr dublat. ","")&amp;IF(OR(C185="",D185="",F185="",G185=""),"Date incomplete. ","")&amp;IF(COUNTIFS('Linii deviz'!$B$5:$B$1004,B185,'Linii deviz'!$M$5:$M$1004,"Suplimentar",'Linii deviz'!$N$5:$N$1004,"")&gt;0,"Suplimentare fără răspuns de la client. ","")&amp;IF(AND(N(P185)&gt;Prag,COUNTIFS('Linii deviz'!$B$5:$B$1004,B185,'Linii deviz'!$M$5:$M$1004,"Suplimentar",'Linii deviz'!$N$5:$N$1004,"Da")=0),"Final peste estimat fără suplimentări aprobate. ","")&amp;IF(AND(K185&lt;&gt;"",K185&lt;TODAY(),L185&lt;&gt;"Finalizat",L185&lt;&gt;"Predat",L185&lt;&gt;"Refuzat"),"Termen depășit. ","")&amp;IF(AND(L185="Predat",M185=""),"Lipsește data predării. ","")))</f>
        <v/>
      </c>
    </row>
    <row r="186" spans="2:21" x14ac:dyDescent="0.2">
      <c r="B186" s="14" t="str">
        <f>IF(D186="","",MAX($B$5:B185)+1)</f>
        <v/>
      </c>
      <c r="C186" s="15"/>
      <c r="D186" s="16"/>
      <c r="E186" s="16"/>
      <c r="F186" s="14"/>
      <c r="G186" s="17"/>
      <c r="H186" s="17"/>
      <c r="I186" s="18"/>
      <c r="J186" s="17"/>
      <c r="K186" s="15"/>
      <c r="L186" s="14"/>
      <c r="M186" s="15"/>
      <c r="N186" s="19" t="str">
        <f>IF(B186="","",ROUND(SUMIFS('Linii deviz'!$L$5:$L$1004,'Linii deviz'!$B$5:$B$1004,B186,'Linii deviz'!$M$5:$M$1004,"Inițial")*(1+CotaTVA),2))</f>
        <v/>
      </c>
      <c r="O186" s="19" t="str">
        <f>IF(B186="","",ROUND(SUMIFS('Linii deviz'!$L$5:$L$1004,'Linii deviz'!$B$5:$B$1004,B186,'Linii deviz'!$Q$5:$Q$1004,1)*(1+CotaTVA),2))</f>
        <v/>
      </c>
      <c r="P186" s="20" t="str">
        <f t="shared" si="6"/>
        <v/>
      </c>
      <c r="Q186" s="19" t="str">
        <f>IF(B186="","",ROUND(SUMIFS('Linii deviz'!$L$5:$L$1004,'Linii deviz'!$B$5:$B$1004,B186,'Linii deviz'!$M$5:$M$1004,"Suplimentar",'Linii deviz'!$N$5:$N$1004,"Nu")*(1+CotaTVA),2))</f>
        <v/>
      </c>
      <c r="R186" s="21"/>
      <c r="S186" s="19" t="str">
        <f t="shared" si="7"/>
        <v/>
      </c>
      <c r="T186" s="22" t="str">
        <f t="shared" si="8"/>
        <v/>
      </c>
      <c r="U186" s="23" t="str">
        <f ca="1">IF(AND(B186="",D186=""),"",TRIM(IF(COUNTIF($B$5:$B$304,B186)&gt;1,"Număr dublat. ","")&amp;IF(OR(C186="",D186="",F186="",G186=""),"Date incomplete. ","")&amp;IF(COUNTIFS('Linii deviz'!$B$5:$B$1004,B186,'Linii deviz'!$M$5:$M$1004,"Suplimentar",'Linii deviz'!$N$5:$N$1004,"")&gt;0,"Suplimentare fără răspuns de la client. ","")&amp;IF(AND(N(P186)&gt;Prag,COUNTIFS('Linii deviz'!$B$5:$B$1004,B186,'Linii deviz'!$M$5:$M$1004,"Suplimentar",'Linii deviz'!$N$5:$N$1004,"Da")=0),"Final peste estimat fără suplimentări aprobate. ","")&amp;IF(AND(K186&lt;&gt;"",K186&lt;TODAY(),L186&lt;&gt;"Finalizat",L186&lt;&gt;"Predat",L186&lt;&gt;"Refuzat"),"Termen depășit. ","")&amp;IF(AND(L186="Predat",M186=""),"Lipsește data predării. ","")))</f>
        <v/>
      </c>
    </row>
    <row r="187" spans="2:21" x14ac:dyDescent="0.2">
      <c r="B187" s="14" t="str">
        <f>IF(D187="","",MAX($B$5:B186)+1)</f>
        <v/>
      </c>
      <c r="C187" s="15"/>
      <c r="D187" s="16"/>
      <c r="E187" s="16"/>
      <c r="F187" s="14"/>
      <c r="G187" s="17"/>
      <c r="H187" s="17"/>
      <c r="I187" s="18"/>
      <c r="J187" s="17"/>
      <c r="K187" s="15"/>
      <c r="L187" s="14"/>
      <c r="M187" s="15"/>
      <c r="N187" s="19" t="str">
        <f>IF(B187="","",ROUND(SUMIFS('Linii deviz'!$L$5:$L$1004,'Linii deviz'!$B$5:$B$1004,B187,'Linii deviz'!$M$5:$M$1004,"Inițial")*(1+CotaTVA),2))</f>
        <v/>
      </c>
      <c r="O187" s="19" t="str">
        <f>IF(B187="","",ROUND(SUMIFS('Linii deviz'!$L$5:$L$1004,'Linii deviz'!$B$5:$B$1004,B187,'Linii deviz'!$Q$5:$Q$1004,1)*(1+CotaTVA),2))</f>
        <v/>
      </c>
      <c r="P187" s="20" t="str">
        <f t="shared" si="6"/>
        <v/>
      </c>
      <c r="Q187" s="19" t="str">
        <f>IF(B187="","",ROUND(SUMIFS('Linii deviz'!$L$5:$L$1004,'Linii deviz'!$B$5:$B$1004,B187,'Linii deviz'!$M$5:$M$1004,"Suplimentar",'Linii deviz'!$N$5:$N$1004,"Nu")*(1+CotaTVA),2))</f>
        <v/>
      </c>
      <c r="R187" s="21"/>
      <c r="S187" s="19" t="str">
        <f t="shared" si="7"/>
        <v/>
      </c>
      <c r="T187" s="22" t="str">
        <f t="shared" si="8"/>
        <v/>
      </c>
      <c r="U187" s="23" t="str">
        <f ca="1">IF(AND(B187="",D187=""),"",TRIM(IF(COUNTIF($B$5:$B$304,B187)&gt;1,"Număr dublat. ","")&amp;IF(OR(C187="",D187="",F187="",G187=""),"Date incomplete. ","")&amp;IF(COUNTIFS('Linii deviz'!$B$5:$B$1004,B187,'Linii deviz'!$M$5:$M$1004,"Suplimentar",'Linii deviz'!$N$5:$N$1004,"")&gt;0,"Suplimentare fără răspuns de la client. ","")&amp;IF(AND(N(P187)&gt;Prag,COUNTIFS('Linii deviz'!$B$5:$B$1004,B187,'Linii deviz'!$M$5:$M$1004,"Suplimentar",'Linii deviz'!$N$5:$N$1004,"Da")=0),"Final peste estimat fără suplimentări aprobate. ","")&amp;IF(AND(K187&lt;&gt;"",K187&lt;TODAY(),L187&lt;&gt;"Finalizat",L187&lt;&gt;"Predat",L187&lt;&gt;"Refuzat"),"Termen depășit. ","")&amp;IF(AND(L187="Predat",M187=""),"Lipsește data predării. ","")))</f>
        <v/>
      </c>
    </row>
    <row r="188" spans="2:21" x14ac:dyDescent="0.2">
      <c r="B188" s="14" t="str">
        <f>IF(D188="","",MAX($B$5:B187)+1)</f>
        <v/>
      </c>
      <c r="C188" s="15"/>
      <c r="D188" s="16"/>
      <c r="E188" s="16"/>
      <c r="F188" s="14"/>
      <c r="G188" s="17"/>
      <c r="H188" s="17"/>
      <c r="I188" s="18"/>
      <c r="J188" s="17"/>
      <c r="K188" s="15"/>
      <c r="L188" s="14"/>
      <c r="M188" s="15"/>
      <c r="N188" s="19" t="str">
        <f>IF(B188="","",ROUND(SUMIFS('Linii deviz'!$L$5:$L$1004,'Linii deviz'!$B$5:$B$1004,B188,'Linii deviz'!$M$5:$M$1004,"Inițial")*(1+CotaTVA),2))</f>
        <v/>
      </c>
      <c r="O188" s="19" t="str">
        <f>IF(B188="","",ROUND(SUMIFS('Linii deviz'!$L$5:$L$1004,'Linii deviz'!$B$5:$B$1004,B188,'Linii deviz'!$Q$5:$Q$1004,1)*(1+CotaTVA),2))</f>
        <v/>
      </c>
      <c r="P188" s="20" t="str">
        <f t="shared" si="6"/>
        <v/>
      </c>
      <c r="Q188" s="19" t="str">
        <f>IF(B188="","",ROUND(SUMIFS('Linii deviz'!$L$5:$L$1004,'Linii deviz'!$B$5:$B$1004,B188,'Linii deviz'!$M$5:$M$1004,"Suplimentar",'Linii deviz'!$N$5:$N$1004,"Nu")*(1+CotaTVA),2))</f>
        <v/>
      </c>
      <c r="R188" s="21"/>
      <c r="S188" s="19" t="str">
        <f t="shared" si="7"/>
        <v/>
      </c>
      <c r="T188" s="22" t="str">
        <f t="shared" si="8"/>
        <v/>
      </c>
      <c r="U188" s="23" t="str">
        <f ca="1">IF(AND(B188="",D188=""),"",TRIM(IF(COUNTIF($B$5:$B$304,B188)&gt;1,"Număr dublat. ","")&amp;IF(OR(C188="",D188="",F188="",G188=""),"Date incomplete. ","")&amp;IF(COUNTIFS('Linii deviz'!$B$5:$B$1004,B188,'Linii deviz'!$M$5:$M$1004,"Suplimentar",'Linii deviz'!$N$5:$N$1004,"")&gt;0,"Suplimentare fără răspuns de la client. ","")&amp;IF(AND(N(P188)&gt;Prag,COUNTIFS('Linii deviz'!$B$5:$B$1004,B188,'Linii deviz'!$M$5:$M$1004,"Suplimentar",'Linii deviz'!$N$5:$N$1004,"Da")=0),"Final peste estimat fără suplimentări aprobate. ","")&amp;IF(AND(K188&lt;&gt;"",K188&lt;TODAY(),L188&lt;&gt;"Finalizat",L188&lt;&gt;"Predat",L188&lt;&gt;"Refuzat"),"Termen depășit. ","")&amp;IF(AND(L188="Predat",M188=""),"Lipsește data predării. ","")))</f>
        <v/>
      </c>
    </row>
    <row r="189" spans="2:21" x14ac:dyDescent="0.2">
      <c r="B189" s="14" t="str">
        <f>IF(D189="","",MAX($B$5:B188)+1)</f>
        <v/>
      </c>
      <c r="C189" s="15"/>
      <c r="D189" s="16"/>
      <c r="E189" s="16"/>
      <c r="F189" s="14"/>
      <c r="G189" s="17"/>
      <c r="H189" s="17"/>
      <c r="I189" s="18"/>
      <c r="J189" s="17"/>
      <c r="K189" s="15"/>
      <c r="L189" s="14"/>
      <c r="M189" s="15"/>
      <c r="N189" s="19" t="str">
        <f>IF(B189="","",ROUND(SUMIFS('Linii deviz'!$L$5:$L$1004,'Linii deviz'!$B$5:$B$1004,B189,'Linii deviz'!$M$5:$M$1004,"Inițial")*(1+CotaTVA),2))</f>
        <v/>
      </c>
      <c r="O189" s="19" t="str">
        <f>IF(B189="","",ROUND(SUMIFS('Linii deviz'!$L$5:$L$1004,'Linii deviz'!$B$5:$B$1004,B189,'Linii deviz'!$Q$5:$Q$1004,1)*(1+CotaTVA),2))</f>
        <v/>
      </c>
      <c r="P189" s="20" t="str">
        <f t="shared" si="6"/>
        <v/>
      </c>
      <c r="Q189" s="19" t="str">
        <f>IF(B189="","",ROUND(SUMIFS('Linii deviz'!$L$5:$L$1004,'Linii deviz'!$B$5:$B$1004,B189,'Linii deviz'!$M$5:$M$1004,"Suplimentar",'Linii deviz'!$N$5:$N$1004,"Nu")*(1+CotaTVA),2))</f>
        <v/>
      </c>
      <c r="R189" s="21"/>
      <c r="S189" s="19" t="str">
        <f t="shared" si="7"/>
        <v/>
      </c>
      <c r="T189" s="22" t="str">
        <f t="shared" si="8"/>
        <v/>
      </c>
      <c r="U189" s="23" t="str">
        <f ca="1">IF(AND(B189="",D189=""),"",TRIM(IF(COUNTIF($B$5:$B$304,B189)&gt;1,"Număr dublat. ","")&amp;IF(OR(C189="",D189="",F189="",G189=""),"Date incomplete. ","")&amp;IF(COUNTIFS('Linii deviz'!$B$5:$B$1004,B189,'Linii deviz'!$M$5:$M$1004,"Suplimentar",'Linii deviz'!$N$5:$N$1004,"")&gt;0,"Suplimentare fără răspuns de la client. ","")&amp;IF(AND(N(P189)&gt;Prag,COUNTIFS('Linii deviz'!$B$5:$B$1004,B189,'Linii deviz'!$M$5:$M$1004,"Suplimentar",'Linii deviz'!$N$5:$N$1004,"Da")=0),"Final peste estimat fără suplimentări aprobate. ","")&amp;IF(AND(K189&lt;&gt;"",K189&lt;TODAY(),L189&lt;&gt;"Finalizat",L189&lt;&gt;"Predat",L189&lt;&gt;"Refuzat"),"Termen depășit. ","")&amp;IF(AND(L189="Predat",M189=""),"Lipsește data predării. ","")))</f>
        <v/>
      </c>
    </row>
    <row r="190" spans="2:21" x14ac:dyDescent="0.2">
      <c r="B190" s="14" t="str">
        <f>IF(D190="","",MAX($B$5:B189)+1)</f>
        <v/>
      </c>
      <c r="C190" s="15"/>
      <c r="D190" s="16"/>
      <c r="E190" s="16"/>
      <c r="F190" s="14"/>
      <c r="G190" s="17"/>
      <c r="H190" s="17"/>
      <c r="I190" s="18"/>
      <c r="J190" s="17"/>
      <c r="K190" s="15"/>
      <c r="L190" s="14"/>
      <c r="M190" s="15"/>
      <c r="N190" s="19" t="str">
        <f>IF(B190="","",ROUND(SUMIFS('Linii deviz'!$L$5:$L$1004,'Linii deviz'!$B$5:$B$1004,B190,'Linii deviz'!$M$5:$M$1004,"Inițial")*(1+CotaTVA),2))</f>
        <v/>
      </c>
      <c r="O190" s="19" t="str">
        <f>IF(B190="","",ROUND(SUMIFS('Linii deviz'!$L$5:$L$1004,'Linii deviz'!$B$5:$B$1004,B190,'Linii deviz'!$Q$5:$Q$1004,1)*(1+CotaTVA),2))</f>
        <v/>
      </c>
      <c r="P190" s="20" t="str">
        <f t="shared" si="6"/>
        <v/>
      </c>
      <c r="Q190" s="19" t="str">
        <f>IF(B190="","",ROUND(SUMIFS('Linii deviz'!$L$5:$L$1004,'Linii deviz'!$B$5:$B$1004,B190,'Linii deviz'!$M$5:$M$1004,"Suplimentar",'Linii deviz'!$N$5:$N$1004,"Nu")*(1+CotaTVA),2))</f>
        <v/>
      </c>
      <c r="R190" s="21"/>
      <c r="S190" s="19" t="str">
        <f t="shared" si="7"/>
        <v/>
      </c>
      <c r="T190" s="22" t="str">
        <f t="shared" si="8"/>
        <v/>
      </c>
      <c r="U190" s="23" t="str">
        <f ca="1">IF(AND(B190="",D190=""),"",TRIM(IF(COUNTIF($B$5:$B$304,B190)&gt;1,"Număr dublat. ","")&amp;IF(OR(C190="",D190="",F190="",G190=""),"Date incomplete. ","")&amp;IF(COUNTIFS('Linii deviz'!$B$5:$B$1004,B190,'Linii deviz'!$M$5:$M$1004,"Suplimentar",'Linii deviz'!$N$5:$N$1004,"")&gt;0,"Suplimentare fără răspuns de la client. ","")&amp;IF(AND(N(P190)&gt;Prag,COUNTIFS('Linii deviz'!$B$5:$B$1004,B190,'Linii deviz'!$M$5:$M$1004,"Suplimentar",'Linii deviz'!$N$5:$N$1004,"Da")=0),"Final peste estimat fără suplimentări aprobate. ","")&amp;IF(AND(K190&lt;&gt;"",K190&lt;TODAY(),L190&lt;&gt;"Finalizat",L190&lt;&gt;"Predat",L190&lt;&gt;"Refuzat"),"Termen depășit. ","")&amp;IF(AND(L190="Predat",M190=""),"Lipsește data predării. ","")))</f>
        <v/>
      </c>
    </row>
    <row r="191" spans="2:21" x14ac:dyDescent="0.2">
      <c r="B191" s="14" t="str">
        <f>IF(D191="","",MAX($B$5:B190)+1)</f>
        <v/>
      </c>
      <c r="C191" s="15"/>
      <c r="D191" s="16"/>
      <c r="E191" s="16"/>
      <c r="F191" s="14"/>
      <c r="G191" s="17"/>
      <c r="H191" s="17"/>
      <c r="I191" s="18"/>
      <c r="J191" s="17"/>
      <c r="K191" s="15"/>
      <c r="L191" s="14"/>
      <c r="M191" s="15"/>
      <c r="N191" s="19" t="str">
        <f>IF(B191="","",ROUND(SUMIFS('Linii deviz'!$L$5:$L$1004,'Linii deviz'!$B$5:$B$1004,B191,'Linii deviz'!$M$5:$M$1004,"Inițial")*(1+CotaTVA),2))</f>
        <v/>
      </c>
      <c r="O191" s="19" t="str">
        <f>IF(B191="","",ROUND(SUMIFS('Linii deviz'!$L$5:$L$1004,'Linii deviz'!$B$5:$B$1004,B191,'Linii deviz'!$Q$5:$Q$1004,1)*(1+CotaTVA),2))</f>
        <v/>
      </c>
      <c r="P191" s="20" t="str">
        <f t="shared" si="6"/>
        <v/>
      </c>
      <c r="Q191" s="19" t="str">
        <f>IF(B191="","",ROUND(SUMIFS('Linii deviz'!$L$5:$L$1004,'Linii deviz'!$B$5:$B$1004,B191,'Linii deviz'!$M$5:$M$1004,"Suplimentar",'Linii deviz'!$N$5:$N$1004,"Nu")*(1+CotaTVA),2))</f>
        <v/>
      </c>
      <c r="R191" s="21"/>
      <c r="S191" s="19" t="str">
        <f t="shared" si="7"/>
        <v/>
      </c>
      <c r="T191" s="22" t="str">
        <f t="shared" si="8"/>
        <v/>
      </c>
      <c r="U191" s="23" t="str">
        <f ca="1">IF(AND(B191="",D191=""),"",TRIM(IF(COUNTIF($B$5:$B$304,B191)&gt;1,"Număr dublat. ","")&amp;IF(OR(C191="",D191="",F191="",G191=""),"Date incomplete. ","")&amp;IF(COUNTIFS('Linii deviz'!$B$5:$B$1004,B191,'Linii deviz'!$M$5:$M$1004,"Suplimentar",'Linii deviz'!$N$5:$N$1004,"")&gt;0,"Suplimentare fără răspuns de la client. ","")&amp;IF(AND(N(P191)&gt;Prag,COUNTIFS('Linii deviz'!$B$5:$B$1004,B191,'Linii deviz'!$M$5:$M$1004,"Suplimentar",'Linii deviz'!$N$5:$N$1004,"Da")=0),"Final peste estimat fără suplimentări aprobate. ","")&amp;IF(AND(K191&lt;&gt;"",K191&lt;TODAY(),L191&lt;&gt;"Finalizat",L191&lt;&gt;"Predat",L191&lt;&gt;"Refuzat"),"Termen depășit. ","")&amp;IF(AND(L191="Predat",M191=""),"Lipsește data predării. ","")))</f>
        <v/>
      </c>
    </row>
    <row r="192" spans="2:21" x14ac:dyDescent="0.2">
      <c r="B192" s="14" t="str">
        <f>IF(D192="","",MAX($B$5:B191)+1)</f>
        <v/>
      </c>
      <c r="C192" s="15"/>
      <c r="D192" s="16"/>
      <c r="E192" s="16"/>
      <c r="F192" s="14"/>
      <c r="G192" s="17"/>
      <c r="H192" s="17"/>
      <c r="I192" s="18"/>
      <c r="J192" s="17"/>
      <c r="K192" s="15"/>
      <c r="L192" s="14"/>
      <c r="M192" s="15"/>
      <c r="N192" s="19" t="str">
        <f>IF(B192="","",ROUND(SUMIFS('Linii deviz'!$L$5:$L$1004,'Linii deviz'!$B$5:$B$1004,B192,'Linii deviz'!$M$5:$M$1004,"Inițial")*(1+CotaTVA),2))</f>
        <v/>
      </c>
      <c r="O192" s="19" t="str">
        <f>IF(B192="","",ROUND(SUMIFS('Linii deviz'!$L$5:$L$1004,'Linii deviz'!$B$5:$B$1004,B192,'Linii deviz'!$Q$5:$Q$1004,1)*(1+CotaTVA),2))</f>
        <v/>
      </c>
      <c r="P192" s="20" t="str">
        <f t="shared" si="6"/>
        <v/>
      </c>
      <c r="Q192" s="19" t="str">
        <f>IF(B192="","",ROUND(SUMIFS('Linii deviz'!$L$5:$L$1004,'Linii deviz'!$B$5:$B$1004,B192,'Linii deviz'!$M$5:$M$1004,"Suplimentar",'Linii deviz'!$N$5:$N$1004,"Nu")*(1+CotaTVA),2))</f>
        <v/>
      </c>
      <c r="R192" s="21"/>
      <c r="S192" s="19" t="str">
        <f t="shared" si="7"/>
        <v/>
      </c>
      <c r="T192" s="22" t="str">
        <f t="shared" si="8"/>
        <v/>
      </c>
      <c r="U192" s="23" t="str">
        <f ca="1">IF(AND(B192="",D192=""),"",TRIM(IF(COUNTIF($B$5:$B$304,B192)&gt;1,"Număr dublat. ","")&amp;IF(OR(C192="",D192="",F192="",G192=""),"Date incomplete. ","")&amp;IF(COUNTIFS('Linii deviz'!$B$5:$B$1004,B192,'Linii deviz'!$M$5:$M$1004,"Suplimentar",'Linii deviz'!$N$5:$N$1004,"")&gt;0,"Suplimentare fără răspuns de la client. ","")&amp;IF(AND(N(P192)&gt;Prag,COUNTIFS('Linii deviz'!$B$5:$B$1004,B192,'Linii deviz'!$M$5:$M$1004,"Suplimentar",'Linii deviz'!$N$5:$N$1004,"Da")=0),"Final peste estimat fără suplimentări aprobate. ","")&amp;IF(AND(K192&lt;&gt;"",K192&lt;TODAY(),L192&lt;&gt;"Finalizat",L192&lt;&gt;"Predat",L192&lt;&gt;"Refuzat"),"Termen depășit. ","")&amp;IF(AND(L192="Predat",M192=""),"Lipsește data predării. ","")))</f>
        <v/>
      </c>
    </row>
    <row r="193" spans="2:21" x14ac:dyDescent="0.2">
      <c r="B193" s="14" t="str">
        <f>IF(D193="","",MAX($B$5:B192)+1)</f>
        <v/>
      </c>
      <c r="C193" s="15"/>
      <c r="D193" s="16"/>
      <c r="E193" s="16"/>
      <c r="F193" s="14"/>
      <c r="G193" s="17"/>
      <c r="H193" s="17"/>
      <c r="I193" s="18"/>
      <c r="J193" s="17"/>
      <c r="K193" s="15"/>
      <c r="L193" s="14"/>
      <c r="M193" s="15"/>
      <c r="N193" s="19" t="str">
        <f>IF(B193="","",ROUND(SUMIFS('Linii deviz'!$L$5:$L$1004,'Linii deviz'!$B$5:$B$1004,B193,'Linii deviz'!$M$5:$M$1004,"Inițial")*(1+CotaTVA),2))</f>
        <v/>
      </c>
      <c r="O193" s="19" t="str">
        <f>IF(B193="","",ROUND(SUMIFS('Linii deviz'!$L$5:$L$1004,'Linii deviz'!$B$5:$B$1004,B193,'Linii deviz'!$Q$5:$Q$1004,1)*(1+CotaTVA),2))</f>
        <v/>
      </c>
      <c r="P193" s="20" t="str">
        <f t="shared" si="6"/>
        <v/>
      </c>
      <c r="Q193" s="19" t="str">
        <f>IF(B193="","",ROUND(SUMIFS('Linii deviz'!$L$5:$L$1004,'Linii deviz'!$B$5:$B$1004,B193,'Linii deviz'!$M$5:$M$1004,"Suplimentar",'Linii deviz'!$N$5:$N$1004,"Nu")*(1+CotaTVA),2))</f>
        <v/>
      </c>
      <c r="R193" s="21"/>
      <c r="S193" s="19" t="str">
        <f t="shared" si="7"/>
        <v/>
      </c>
      <c r="T193" s="22" t="str">
        <f t="shared" si="8"/>
        <v/>
      </c>
      <c r="U193" s="23" t="str">
        <f ca="1">IF(AND(B193="",D193=""),"",TRIM(IF(COUNTIF($B$5:$B$304,B193)&gt;1,"Număr dublat. ","")&amp;IF(OR(C193="",D193="",F193="",G193=""),"Date incomplete. ","")&amp;IF(COUNTIFS('Linii deviz'!$B$5:$B$1004,B193,'Linii deviz'!$M$5:$M$1004,"Suplimentar",'Linii deviz'!$N$5:$N$1004,"")&gt;0,"Suplimentare fără răspuns de la client. ","")&amp;IF(AND(N(P193)&gt;Prag,COUNTIFS('Linii deviz'!$B$5:$B$1004,B193,'Linii deviz'!$M$5:$M$1004,"Suplimentar",'Linii deviz'!$N$5:$N$1004,"Da")=0),"Final peste estimat fără suplimentări aprobate. ","")&amp;IF(AND(K193&lt;&gt;"",K193&lt;TODAY(),L193&lt;&gt;"Finalizat",L193&lt;&gt;"Predat",L193&lt;&gt;"Refuzat"),"Termen depășit. ","")&amp;IF(AND(L193="Predat",M193=""),"Lipsește data predării. ","")))</f>
        <v/>
      </c>
    </row>
    <row r="194" spans="2:21" x14ac:dyDescent="0.2">
      <c r="B194" s="14" t="str">
        <f>IF(D194="","",MAX($B$5:B193)+1)</f>
        <v/>
      </c>
      <c r="C194" s="15"/>
      <c r="D194" s="16"/>
      <c r="E194" s="16"/>
      <c r="F194" s="14"/>
      <c r="G194" s="17"/>
      <c r="H194" s="17"/>
      <c r="I194" s="18"/>
      <c r="J194" s="17"/>
      <c r="K194" s="15"/>
      <c r="L194" s="14"/>
      <c r="M194" s="15"/>
      <c r="N194" s="19" t="str">
        <f>IF(B194="","",ROUND(SUMIFS('Linii deviz'!$L$5:$L$1004,'Linii deviz'!$B$5:$B$1004,B194,'Linii deviz'!$M$5:$M$1004,"Inițial")*(1+CotaTVA),2))</f>
        <v/>
      </c>
      <c r="O194" s="19" t="str">
        <f>IF(B194="","",ROUND(SUMIFS('Linii deviz'!$L$5:$L$1004,'Linii deviz'!$B$5:$B$1004,B194,'Linii deviz'!$Q$5:$Q$1004,1)*(1+CotaTVA),2))</f>
        <v/>
      </c>
      <c r="P194" s="20" t="str">
        <f t="shared" si="6"/>
        <v/>
      </c>
      <c r="Q194" s="19" t="str">
        <f>IF(B194="","",ROUND(SUMIFS('Linii deviz'!$L$5:$L$1004,'Linii deviz'!$B$5:$B$1004,B194,'Linii deviz'!$M$5:$M$1004,"Suplimentar",'Linii deviz'!$N$5:$N$1004,"Nu")*(1+CotaTVA),2))</f>
        <v/>
      </c>
      <c r="R194" s="21"/>
      <c r="S194" s="19" t="str">
        <f t="shared" si="7"/>
        <v/>
      </c>
      <c r="T194" s="22" t="str">
        <f t="shared" si="8"/>
        <v/>
      </c>
      <c r="U194" s="23" t="str">
        <f ca="1">IF(AND(B194="",D194=""),"",TRIM(IF(COUNTIF($B$5:$B$304,B194)&gt;1,"Număr dublat. ","")&amp;IF(OR(C194="",D194="",F194="",G194=""),"Date incomplete. ","")&amp;IF(COUNTIFS('Linii deviz'!$B$5:$B$1004,B194,'Linii deviz'!$M$5:$M$1004,"Suplimentar",'Linii deviz'!$N$5:$N$1004,"")&gt;0,"Suplimentare fără răspuns de la client. ","")&amp;IF(AND(N(P194)&gt;Prag,COUNTIFS('Linii deviz'!$B$5:$B$1004,B194,'Linii deviz'!$M$5:$M$1004,"Suplimentar",'Linii deviz'!$N$5:$N$1004,"Da")=0),"Final peste estimat fără suplimentări aprobate. ","")&amp;IF(AND(K194&lt;&gt;"",K194&lt;TODAY(),L194&lt;&gt;"Finalizat",L194&lt;&gt;"Predat",L194&lt;&gt;"Refuzat"),"Termen depășit. ","")&amp;IF(AND(L194="Predat",M194=""),"Lipsește data predării. ","")))</f>
        <v/>
      </c>
    </row>
    <row r="195" spans="2:21" x14ac:dyDescent="0.2">
      <c r="B195" s="14" t="str">
        <f>IF(D195="","",MAX($B$5:B194)+1)</f>
        <v/>
      </c>
      <c r="C195" s="15"/>
      <c r="D195" s="16"/>
      <c r="E195" s="16"/>
      <c r="F195" s="14"/>
      <c r="G195" s="17"/>
      <c r="H195" s="17"/>
      <c r="I195" s="18"/>
      <c r="J195" s="17"/>
      <c r="K195" s="15"/>
      <c r="L195" s="14"/>
      <c r="M195" s="15"/>
      <c r="N195" s="19" t="str">
        <f>IF(B195="","",ROUND(SUMIFS('Linii deviz'!$L$5:$L$1004,'Linii deviz'!$B$5:$B$1004,B195,'Linii deviz'!$M$5:$M$1004,"Inițial")*(1+CotaTVA),2))</f>
        <v/>
      </c>
      <c r="O195" s="19" t="str">
        <f>IF(B195="","",ROUND(SUMIFS('Linii deviz'!$L$5:$L$1004,'Linii deviz'!$B$5:$B$1004,B195,'Linii deviz'!$Q$5:$Q$1004,1)*(1+CotaTVA),2))</f>
        <v/>
      </c>
      <c r="P195" s="20" t="str">
        <f t="shared" si="6"/>
        <v/>
      </c>
      <c r="Q195" s="19" t="str">
        <f>IF(B195="","",ROUND(SUMIFS('Linii deviz'!$L$5:$L$1004,'Linii deviz'!$B$5:$B$1004,B195,'Linii deviz'!$M$5:$M$1004,"Suplimentar",'Linii deviz'!$N$5:$N$1004,"Nu")*(1+CotaTVA),2))</f>
        <v/>
      </c>
      <c r="R195" s="21"/>
      <c r="S195" s="19" t="str">
        <f t="shared" si="7"/>
        <v/>
      </c>
      <c r="T195" s="22" t="str">
        <f t="shared" si="8"/>
        <v/>
      </c>
      <c r="U195" s="23" t="str">
        <f ca="1">IF(AND(B195="",D195=""),"",TRIM(IF(COUNTIF($B$5:$B$304,B195)&gt;1,"Număr dublat. ","")&amp;IF(OR(C195="",D195="",F195="",G195=""),"Date incomplete. ","")&amp;IF(COUNTIFS('Linii deviz'!$B$5:$B$1004,B195,'Linii deviz'!$M$5:$M$1004,"Suplimentar",'Linii deviz'!$N$5:$N$1004,"")&gt;0,"Suplimentare fără răspuns de la client. ","")&amp;IF(AND(N(P195)&gt;Prag,COUNTIFS('Linii deviz'!$B$5:$B$1004,B195,'Linii deviz'!$M$5:$M$1004,"Suplimentar",'Linii deviz'!$N$5:$N$1004,"Da")=0),"Final peste estimat fără suplimentări aprobate. ","")&amp;IF(AND(K195&lt;&gt;"",K195&lt;TODAY(),L195&lt;&gt;"Finalizat",L195&lt;&gt;"Predat",L195&lt;&gt;"Refuzat"),"Termen depășit. ","")&amp;IF(AND(L195="Predat",M195=""),"Lipsește data predării. ","")))</f>
        <v/>
      </c>
    </row>
    <row r="196" spans="2:21" x14ac:dyDescent="0.2">
      <c r="B196" s="14" t="str">
        <f>IF(D196="","",MAX($B$5:B195)+1)</f>
        <v/>
      </c>
      <c r="C196" s="15"/>
      <c r="D196" s="16"/>
      <c r="E196" s="16"/>
      <c r="F196" s="14"/>
      <c r="G196" s="17"/>
      <c r="H196" s="17"/>
      <c r="I196" s="18"/>
      <c r="J196" s="17"/>
      <c r="K196" s="15"/>
      <c r="L196" s="14"/>
      <c r="M196" s="15"/>
      <c r="N196" s="19" t="str">
        <f>IF(B196="","",ROUND(SUMIFS('Linii deviz'!$L$5:$L$1004,'Linii deviz'!$B$5:$B$1004,B196,'Linii deviz'!$M$5:$M$1004,"Inițial")*(1+CotaTVA),2))</f>
        <v/>
      </c>
      <c r="O196" s="19" t="str">
        <f>IF(B196="","",ROUND(SUMIFS('Linii deviz'!$L$5:$L$1004,'Linii deviz'!$B$5:$B$1004,B196,'Linii deviz'!$Q$5:$Q$1004,1)*(1+CotaTVA),2))</f>
        <v/>
      </c>
      <c r="P196" s="20" t="str">
        <f t="shared" si="6"/>
        <v/>
      </c>
      <c r="Q196" s="19" t="str">
        <f>IF(B196="","",ROUND(SUMIFS('Linii deviz'!$L$5:$L$1004,'Linii deviz'!$B$5:$B$1004,B196,'Linii deviz'!$M$5:$M$1004,"Suplimentar",'Linii deviz'!$N$5:$N$1004,"Nu")*(1+CotaTVA),2))</f>
        <v/>
      </c>
      <c r="R196" s="21"/>
      <c r="S196" s="19" t="str">
        <f t="shared" si="7"/>
        <v/>
      </c>
      <c r="T196" s="22" t="str">
        <f t="shared" si="8"/>
        <v/>
      </c>
      <c r="U196" s="23" t="str">
        <f ca="1">IF(AND(B196="",D196=""),"",TRIM(IF(COUNTIF($B$5:$B$304,B196)&gt;1,"Număr dublat. ","")&amp;IF(OR(C196="",D196="",F196="",G196=""),"Date incomplete. ","")&amp;IF(COUNTIFS('Linii deviz'!$B$5:$B$1004,B196,'Linii deviz'!$M$5:$M$1004,"Suplimentar",'Linii deviz'!$N$5:$N$1004,"")&gt;0,"Suplimentare fără răspuns de la client. ","")&amp;IF(AND(N(P196)&gt;Prag,COUNTIFS('Linii deviz'!$B$5:$B$1004,B196,'Linii deviz'!$M$5:$M$1004,"Suplimentar",'Linii deviz'!$N$5:$N$1004,"Da")=0),"Final peste estimat fără suplimentări aprobate. ","")&amp;IF(AND(K196&lt;&gt;"",K196&lt;TODAY(),L196&lt;&gt;"Finalizat",L196&lt;&gt;"Predat",L196&lt;&gt;"Refuzat"),"Termen depășit. ","")&amp;IF(AND(L196="Predat",M196=""),"Lipsește data predării. ","")))</f>
        <v/>
      </c>
    </row>
    <row r="197" spans="2:21" x14ac:dyDescent="0.2">
      <c r="B197" s="14" t="str">
        <f>IF(D197="","",MAX($B$5:B196)+1)</f>
        <v/>
      </c>
      <c r="C197" s="15"/>
      <c r="D197" s="16"/>
      <c r="E197" s="16"/>
      <c r="F197" s="14"/>
      <c r="G197" s="17"/>
      <c r="H197" s="17"/>
      <c r="I197" s="18"/>
      <c r="J197" s="17"/>
      <c r="K197" s="15"/>
      <c r="L197" s="14"/>
      <c r="M197" s="15"/>
      <c r="N197" s="19" t="str">
        <f>IF(B197="","",ROUND(SUMIFS('Linii deviz'!$L$5:$L$1004,'Linii deviz'!$B$5:$B$1004,B197,'Linii deviz'!$M$5:$M$1004,"Inițial")*(1+CotaTVA),2))</f>
        <v/>
      </c>
      <c r="O197" s="19" t="str">
        <f>IF(B197="","",ROUND(SUMIFS('Linii deviz'!$L$5:$L$1004,'Linii deviz'!$B$5:$B$1004,B197,'Linii deviz'!$Q$5:$Q$1004,1)*(1+CotaTVA),2))</f>
        <v/>
      </c>
      <c r="P197" s="20" t="str">
        <f t="shared" ref="P197:P260" si="9">IF(OR(B197="",N(N197)=0),"",O197/N197-1)</f>
        <v/>
      </c>
      <c r="Q197" s="19" t="str">
        <f>IF(B197="","",ROUND(SUMIFS('Linii deviz'!$L$5:$L$1004,'Linii deviz'!$B$5:$B$1004,B197,'Linii deviz'!$M$5:$M$1004,"Suplimentar",'Linii deviz'!$N$5:$N$1004,"Nu")*(1+CotaTVA),2))</f>
        <v/>
      </c>
      <c r="R197" s="21"/>
      <c r="S197" s="19" t="str">
        <f t="shared" ref="S197:S260" si="10">IF(B197="","",O197-N(R197))</f>
        <v/>
      </c>
      <c r="T197" s="22" t="str">
        <f t="shared" ref="T197:T260" si="11">IF(OR(B197="",M197=""),"",RIGHT("0"&amp;DAY(EDATE(M197,GarLuni)),2)&amp;"."&amp;RIGHT("0"&amp;MONTH(EDATE(M197,GarLuni)),2)&amp;"."&amp;YEAR(EDATE(M197,GarLuni))&amp;" sau "&amp;FIXED(N(I197)+GarKm,0)&amp;" km")</f>
        <v/>
      </c>
      <c r="U197" s="23" t="str">
        <f ca="1">IF(AND(B197="",D197=""),"",TRIM(IF(COUNTIF($B$5:$B$304,B197)&gt;1,"Număr dublat. ","")&amp;IF(OR(C197="",D197="",F197="",G197=""),"Date incomplete. ","")&amp;IF(COUNTIFS('Linii deviz'!$B$5:$B$1004,B197,'Linii deviz'!$M$5:$M$1004,"Suplimentar",'Linii deviz'!$N$5:$N$1004,"")&gt;0,"Suplimentare fără răspuns de la client. ","")&amp;IF(AND(N(P197)&gt;Prag,COUNTIFS('Linii deviz'!$B$5:$B$1004,B197,'Linii deviz'!$M$5:$M$1004,"Suplimentar",'Linii deviz'!$N$5:$N$1004,"Da")=0),"Final peste estimat fără suplimentări aprobate. ","")&amp;IF(AND(K197&lt;&gt;"",K197&lt;TODAY(),L197&lt;&gt;"Finalizat",L197&lt;&gt;"Predat",L197&lt;&gt;"Refuzat"),"Termen depășit. ","")&amp;IF(AND(L197="Predat",M197=""),"Lipsește data predării. ","")))</f>
        <v/>
      </c>
    </row>
    <row r="198" spans="2:21" x14ac:dyDescent="0.2">
      <c r="B198" s="14" t="str">
        <f>IF(D198="","",MAX($B$5:B197)+1)</f>
        <v/>
      </c>
      <c r="C198" s="15"/>
      <c r="D198" s="16"/>
      <c r="E198" s="16"/>
      <c r="F198" s="14"/>
      <c r="G198" s="17"/>
      <c r="H198" s="17"/>
      <c r="I198" s="18"/>
      <c r="J198" s="17"/>
      <c r="K198" s="15"/>
      <c r="L198" s="14"/>
      <c r="M198" s="15"/>
      <c r="N198" s="19" t="str">
        <f>IF(B198="","",ROUND(SUMIFS('Linii deviz'!$L$5:$L$1004,'Linii deviz'!$B$5:$B$1004,B198,'Linii deviz'!$M$5:$M$1004,"Inițial")*(1+CotaTVA),2))</f>
        <v/>
      </c>
      <c r="O198" s="19" t="str">
        <f>IF(B198="","",ROUND(SUMIFS('Linii deviz'!$L$5:$L$1004,'Linii deviz'!$B$5:$B$1004,B198,'Linii deviz'!$Q$5:$Q$1004,1)*(1+CotaTVA),2))</f>
        <v/>
      </c>
      <c r="P198" s="20" t="str">
        <f t="shared" si="9"/>
        <v/>
      </c>
      <c r="Q198" s="19" t="str">
        <f>IF(B198="","",ROUND(SUMIFS('Linii deviz'!$L$5:$L$1004,'Linii deviz'!$B$5:$B$1004,B198,'Linii deviz'!$M$5:$M$1004,"Suplimentar",'Linii deviz'!$N$5:$N$1004,"Nu")*(1+CotaTVA),2))</f>
        <v/>
      </c>
      <c r="R198" s="21"/>
      <c r="S198" s="19" t="str">
        <f t="shared" si="10"/>
        <v/>
      </c>
      <c r="T198" s="22" t="str">
        <f t="shared" si="11"/>
        <v/>
      </c>
      <c r="U198" s="23" t="str">
        <f ca="1">IF(AND(B198="",D198=""),"",TRIM(IF(COUNTIF($B$5:$B$304,B198)&gt;1,"Număr dublat. ","")&amp;IF(OR(C198="",D198="",F198="",G198=""),"Date incomplete. ","")&amp;IF(COUNTIFS('Linii deviz'!$B$5:$B$1004,B198,'Linii deviz'!$M$5:$M$1004,"Suplimentar",'Linii deviz'!$N$5:$N$1004,"")&gt;0,"Suplimentare fără răspuns de la client. ","")&amp;IF(AND(N(P198)&gt;Prag,COUNTIFS('Linii deviz'!$B$5:$B$1004,B198,'Linii deviz'!$M$5:$M$1004,"Suplimentar",'Linii deviz'!$N$5:$N$1004,"Da")=0),"Final peste estimat fără suplimentări aprobate. ","")&amp;IF(AND(K198&lt;&gt;"",K198&lt;TODAY(),L198&lt;&gt;"Finalizat",L198&lt;&gt;"Predat",L198&lt;&gt;"Refuzat"),"Termen depășit. ","")&amp;IF(AND(L198="Predat",M198=""),"Lipsește data predării. ","")))</f>
        <v/>
      </c>
    </row>
    <row r="199" spans="2:21" x14ac:dyDescent="0.2">
      <c r="B199" s="14" t="str">
        <f>IF(D199="","",MAX($B$5:B198)+1)</f>
        <v/>
      </c>
      <c r="C199" s="15"/>
      <c r="D199" s="16"/>
      <c r="E199" s="16"/>
      <c r="F199" s="14"/>
      <c r="G199" s="17"/>
      <c r="H199" s="17"/>
      <c r="I199" s="18"/>
      <c r="J199" s="17"/>
      <c r="K199" s="15"/>
      <c r="L199" s="14"/>
      <c r="M199" s="15"/>
      <c r="N199" s="19" t="str">
        <f>IF(B199="","",ROUND(SUMIFS('Linii deviz'!$L$5:$L$1004,'Linii deviz'!$B$5:$B$1004,B199,'Linii deviz'!$M$5:$M$1004,"Inițial")*(1+CotaTVA),2))</f>
        <v/>
      </c>
      <c r="O199" s="19" t="str">
        <f>IF(B199="","",ROUND(SUMIFS('Linii deviz'!$L$5:$L$1004,'Linii deviz'!$B$5:$B$1004,B199,'Linii deviz'!$Q$5:$Q$1004,1)*(1+CotaTVA),2))</f>
        <v/>
      </c>
      <c r="P199" s="20" t="str">
        <f t="shared" si="9"/>
        <v/>
      </c>
      <c r="Q199" s="19" t="str">
        <f>IF(B199="","",ROUND(SUMIFS('Linii deviz'!$L$5:$L$1004,'Linii deviz'!$B$5:$B$1004,B199,'Linii deviz'!$M$5:$M$1004,"Suplimentar",'Linii deviz'!$N$5:$N$1004,"Nu")*(1+CotaTVA),2))</f>
        <v/>
      </c>
      <c r="R199" s="21"/>
      <c r="S199" s="19" t="str">
        <f t="shared" si="10"/>
        <v/>
      </c>
      <c r="T199" s="22" t="str">
        <f t="shared" si="11"/>
        <v/>
      </c>
      <c r="U199" s="23" t="str">
        <f ca="1">IF(AND(B199="",D199=""),"",TRIM(IF(COUNTIF($B$5:$B$304,B199)&gt;1,"Număr dublat. ","")&amp;IF(OR(C199="",D199="",F199="",G199=""),"Date incomplete. ","")&amp;IF(COUNTIFS('Linii deviz'!$B$5:$B$1004,B199,'Linii deviz'!$M$5:$M$1004,"Suplimentar",'Linii deviz'!$N$5:$N$1004,"")&gt;0,"Suplimentare fără răspuns de la client. ","")&amp;IF(AND(N(P199)&gt;Prag,COUNTIFS('Linii deviz'!$B$5:$B$1004,B199,'Linii deviz'!$M$5:$M$1004,"Suplimentar",'Linii deviz'!$N$5:$N$1004,"Da")=0),"Final peste estimat fără suplimentări aprobate. ","")&amp;IF(AND(K199&lt;&gt;"",K199&lt;TODAY(),L199&lt;&gt;"Finalizat",L199&lt;&gt;"Predat",L199&lt;&gt;"Refuzat"),"Termen depășit. ","")&amp;IF(AND(L199="Predat",M199=""),"Lipsește data predării. ","")))</f>
        <v/>
      </c>
    </row>
    <row r="200" spans="2:21" x14ac:dyDescent="0.2">
      <c r="B200" s="14" t="str">
        <f>IF(D200="","",MAX($B$5:B199)+1)</f>
        <v/>
      </c>
      <c r="C200" s="15"/>
      <c r="D200" s="16"/>
      <c r="E200" s="16"/>
      <c r="F200" s="14"/>
      <c r="G200" s="17"/>
      <c r="H200" s="17"/>
      <c r="I200" s="18"/>
      <c r="J200" s="17"/>
      <c r="K200" s="15"/>
      <c r="L200" s="14"/>
      <c r="M200" s="15"/>
      <c r="N200" s="19" t="str">
        <f>IF(B200="","",ROUND(SUMIFS('Linii deviz'!$L$5:$L$1004,'Linii deviz'!$B$5:$B$1004,B200,'Linii deviz'!$M$5:$M$1004,"Inițial")*(1+CotaTVA),2))</f>
        <v/>
      </c>
      <c r="O200" s="19" t="str">
        <f>IF(B200="","",ROUND(SUMIFS('Linii deviz'!$L$5:$L$1004,'Linii deviz'!$B$5:$B$1004,B200,'Linii deviz'!$Q$5:$Q$1004,1)*(1+CotaTVA),2))</f>
        <v/>
      </c>
      <c r="P200" s="20" t="str">
        <f t="shared" si="9"/>
        <v/>
      </c>
      <c r="Q200" s="19" t="str">
        <f>IF(B200="","",ROUND(SUMIFS('Linii deviz'!$L$5:$L$1004,'Linii deviz'!$B$5:$B$1004,B200,'Linii deviz'!$M$5:$M$1004,"Suplimentar",'Linii deviz'!$N$5:$N$1004,"Nu")*(1+CotaTVA),2))</f>
        <v/>
      </c>
      <c r="R200" s="21"/>
      <c r="S200" s="19" t="str">
        <f t="shared" si="10"/>
        <v/>
      </c>
      <c r="T200" s="22" t="str">
        <f t="shared" si="11"/>
        <v/>
      </c>
      <c r="U200" s="23" t="str">
        <f ca="1">IF(AND(B200="",D200=""),"",TRIM(IF(COUNTIF($B$5:$B$304,B200)&gt;1,"Număr dublat. ","")&amp;IF(OR(C200="",D200="",F200="",G200=""),"Date incomplete. ","")&amp;IF(COUNTIFS('Linii deviz'!$B$5:$B$1004,B200,'Linii deviz'!$M$5:$M$1004,"Suplimentar",'Linii deviz'!$N$5:$N$1004,"")&gt;0,"Suplimentare fără răspuns de la client. ","")&amp;IF(AND(N(P200)&gt;Prag,COUNTIFS('Linii deviz'!$B$5:$B$1004,B200,'Linii deviz'!$M$5:$M$1004,"Suplimentar",'Linii deviz'!$N$5:$N$1004,"Da")=0),"Final peste estimat fără suplimentări aprobate. ","")&amp;IF(AND(K200&lt;&gt;"",K200&lt;TODAY(),L200&lt;&gt;"Finalizat",L200&lt;&gt;"Predat",L200&lt;&gt;"Refuzat"),"Termen depășit. ","")&amp;IF(AND(L200="Predat",M200=""),"Lipsește data predării. ","")))</f>
        <v/>
      </c>
    </row>
    <row r="201" spans="2:21" x14ac:dyDescent="0.2">
      <c r="B201" s="14" t="str">
        <f>IF(D201="","",MAX($B$5:B200)+1)</f>
        <v/>
      </c>
      <c r="C201" s="15"/>
      <c r="D201" s="16"/>
      <c r="E201" s="16"/>
      <c r="F201" s="14"/>
      <c r="G201" s="17"/>
      <c r="H201" s="17"/>
      <c r="I201" s="18"/>
      <c r="J201" s="17"/>
      <c r="K201" s="15"/>
      <c r="L201" s="14"/>
      <c r="M201" s="15"/>
      <c r="N201" s="19" t="str">
        <f>IF(B201="","",ROUND(SUMIFS('Linii deviz'!$L$5:$L$1004,'Linii deviz'!$B$5:$B$1004,B201,'Linii deviz'!$M$5:$M$1004,"Inițial")*(1+CotaTVA),2))</f>
        <v/>
      </c>
      <c r="O201" s="19" t="str">
        <f>IF(B201="","",ROUND(SUMIFS('Linii deviz'!$L$5:$L$1004,'Linii deviz'!$B$5:$B$1004,B201,'Linii deviz'!$Q$5:$Q$1004,1)*(1+CotaTVA),2))</f>
        <v/>
      </c>
      <c r="P201" s="20" t="str">
        <f t="shared" si="9"/>
        <v/>
      </c>
      <c r="Q201" s="19" t="str">
        <f>IF(B201="","",ROUND(SUMIFS('Linii deviz'!$L$5:$L$1004,'Linii deviz'!$B$5:$B$1004,B201,'Linii deviz'!$M$5:$M$1004,"Suplimentar",'Linii deviz'!$N$5:$N$1004,"Nu")*(1+CotaTVA),2))</f>
        <v/>
      </c>
      <c r="R201" s="21"/>
      <c r="S201" s="19" t="str">
        <f t="shared" si="10"/>
        <v/>
      </c>
      <c r="T201" s="22" t="str">
        <f t="shared" si="11"/>
        <v/>
      </c>
      <c r="U201" s="23" t="str">
        <f ca="1">IF(AND(B201="",D201=""),"",TRIM(IF(COUNTIF($B$5:$B$304,B201)&gt;1,"Număr dublat. ","")&amp;IF(OR(C201="",D201="",F201="",G201=""),"Date incomplete. ","")&amp;IF(COUNTIFS('Linii deviz'!$B$5:$B$1004,B201,'Linii deviz'!$M$5:$M$1004,"Suplimentar",'Linii deviz'!$N$5:$N$1004,"")&gt;0,"Suplimentare fără răspuns de la client. ","")&amp;IF(AND(N(P201)&gt;Prag,COUNTIFS('Linii deviz'!$B$5:$B$1004,B201,'Linii deviz'!$M$5:$M$1004,"Suplimentar",'Linii deviz'!$N$5:$N$1004,"Da")=0),"Final peste estimat fără suplimentări aprobate. ","")&amp;IF(AND(K201&lt;&gt;"",K201&lt;TODAY(),L201&lt;&gt;"Finalizat",L201&lt;&gt;"Predat",L201&lt;&gt;"Refuzat"),"Termen depășit. ","")&amp;IF(AND(L201="Predat",M201=""),"Lipsește data predării. ","")))</f>
        <v/>
      </c>
    </row>
    <row r="202" spans="2:21" x14ac:dyDescent="0.2">
      <c r="B202" s="14" t="str">
        <f>IF(D202="","",MAX($B$5:B201)+1)</f>
        <v/>
      </c>
      <c r="C202" s="15"/>
      <c r="D202" s="16"/>
      <c r="E202" s="16"/>
      <c r="F202" s="14"/>
      <c r="G202" s="17"/>
      <c r="H202" s="17"/>
      <c r="I202" s="18"/>
      <c r="J202" s="17"/>
      <c r="K202" s="15"/>
      <c r="L202" s="14"/>
      <c r="M202" s="15"/>
      <c r="N202" s="19" t="str">
        <f>IF(B202="","",ROUND(SUMIFS('Linii deviz'!$L$5:$L$1004,'Linii deviz'!$B$5:$B$1004,B202,'Linii deviz'!$M$5:$M$1004,"Inițial")*(1+CotaTVA),2))</f>
        <v/>
      </c>
      <c r="O202" s="19" t="str">
        <f>IF(B202="","",ROUND(SUMIFS('Linii deviz'!$L$5:$L$1004,'Linii deviz'!$B$5:$B$1004,B202,'Linii deviz'!$Q$5:$Q$1004,1)*(1+CotaTVA),2))</f>
        <v/>
      </c>
      <c r="P202" s="20" t="str">
        <f t="shared" si="9"/>
        <v/>
      </c>
      <c r="Q202" s="19" t="str">
        <f>IF(B202="","",ROUND(SUMIFS('Linii deviz'!$L$5:$L$1004,'Linii deviz'!$B$5:$B$1004,B202,'Linii deviz'!$M$5:$M$1004,"Suplimentar",'Linii deviz'!$N$5:$N$1004,"Nu")*(1+CotaTVA),2))</f>
        <v/>
      </c>
      <c r="R202" s="21"/>
      <c r="S202" s="19" t="str">
        <f t="shared" si="10"/>
        <v/>
      </c>
      <c r="T202" s="22" t="str">
        <f t="shared" si="11"/>
        <v/>
      </c>
      <c r="U202" s="23" t="str">
        <f ca="1">IF(AND(B202="",D202=""),"",TRIM(IF(COUNTIF($B$5:$B$304,B202)&gt;1,"Număr dublat. ","")&amp;IF(OR(C202="",D202="",F202="",G202=""),"Date incomplete. ","")&amp;IF(COUNTIFS('Linii deviz'!$B$5:$B$1004,B202,'Linii deviz'!$M$5:$M$1004,"Suplimentar",'Linii deviz'!$N$5:$N$1004,"")&gt;0,"Suplimentare fără răspuns de la client. ","")&amp;IF(AND(N(P202)&gt;Prag,COUNTIFS('Linii deviz'!$B$5:$B$1004,B202,'Linii deviz'!$M$5:$M$1004,"Suplimentar",'Linii deviz'!$N$5:$N$1004,"Da")=0),"Final peste estimat fără suplimentări aprobate. ","")&amp;IF(AND(K202&lt;&gt;"",K202&lt;TODAY(),L202&lt;&gt;"Finalizat",L202&lt;&gt;"Predat",L202&lt;&gt;"Refuzat"),"Termen depășit. ","")&amp;IF(AND(L202="Predat",M202=""),"Lipsește data predării. ","")))</f>
        <v/>
      </c>
    </row>
    <row r="203" spans="2:21" x14ac:dyDescent="0.2">
      <c r="B203" s="14" t="str">
        <f>IF(D203="","",MAX($B$5:B202)+1)</f>
        <v/>
      </c>
      <c r="C203" s="15"/>
      <c r="D203" s="16"/>
      <c r="E203" s="16"/>
      <c r="F203" s="14"/>
      <c r="G203" s="17"/>
      <c r="H203" s="17"/>
      <c r="I203" s="18"/>
      <c r="J203" s="17"/>
      <c r="K203" s="15"/>
      <c r="L203" s="14"/>
      <c r="M203" s="15"/>
      <c r="N203" s="19" t="str">
        <f>IF(B203="","",ROUND(SUMIFS('Linii deviz'!$L$5:$L$1004,'Linii deviz'!$B$5:$B$1004,B203,'Linii deviz'!$M$5:$M$1004,"Inițial")*(1+CotaTVA),2))</f>
        <v/>
      </c>
      <c r="O203" s="19" t="str">
        <f>IF(B203="","",ROUND(SUMIFS('Linii deviz'!$L$5:$L$1004,'Linii deviz'!$B$5:$B$1004,B203,'Linii deviz'!$Q$5:$Q$1004,1)*(1+CotaTVA),2))</f>
        <v/>
      </c>
      <c r="P203" s="20" t="str">
        <f t="shared" si="9"/>
        <v/>
      </c>
      <c r="Q203" s="19" t="str">
        <f>IF(B203="","",ROUND(SUMIFS('Linii deviz'!$L$5:$L$1004,'Linii deviz'!$B$5:$B$1004,B203,'Linii deviz'!$M$5:$M$1004,"Suplimentar",'Linii deviz'!$N$5:$N$1004,"Nu")*(1+CotaTVA),2))</f>
        <v/>
      </c>
      <c r="R203" s="21"/>
      <c r="S203" s="19" t="str">
        <f t="shared" si="10"/>
        <v/>
      </c>
      <c r="T203" s="22" t="str">
        <f t="shared" si="11"/>
        <v/>
      </c>
      <c r="U203" s="23" t="str">
        <f ca="1">IF(AND(B203="",D203=""),"",TRIM(IF(COUNTIF($B$5:$B$304,B203)&gt;1,"Număr dublat. ","")&amp;IF(OR(C203="",D203="",F203="",G203=""),"Date incomplete. ","")&amp;IF(COUNTIFS('Linii deviz'!$B$5:$B$1004,B203,'Linii deviz'!$M$5:$M$1004,"Suplimentar",'Linii deviz'!$N$5:$N$1004,"")&gt;0,"Suplimentare fără răspuns de la client. ","")&amp;IF(AND(N(P203)&gt;Prag,COUNTIFS('Linii deviz'!$B$5:$B$1004,B203,'Linii deviz'!$M$5:$M$1004,"Suplimentar",'Linii deviz'!$N$5:$N$1004,"Da")=0),"Final peste estimat fără suplimentări aprobate. ","")&amp;IF(AND(K203&lt;&gt;"",K203&lt;TODAY(),L203&lt;&gt;"Finalizat",L203&lt;&gt;"Predat",L203&lt;&gt;"Refuzat"),"Termen depășit. ","")&amp;IF(AND(L203="Predat",M203=""),"Lipsește data predării. ","")))</f>
        <v/>
      </c>
    </row>
    <row r="204" spans="2:21" x14ac:dyDescent="0.2">
      <c r="B204" s="14" t="str">
        <f>IF(D204="","",MAX($B$5:B203)+1)</f>
        <v/>
      </c>
      <c r="C204" s="15"/>
      <c r="D204" s="16"/>
      <c r="E204" s="16"/>
      <c r="F204" s="14"/>
      <c r="G204" s="17"/>
      <c r="H204" s="17"/>
      <c r="I204" s="18"/>
      <c r="J204" s="17"/>
      <c r="K204" s="15"/>
      <c r="L204" s="14"/>
      <c r="M204" s="15"/>
      <c r="N204" s="19" t="str">
        <f>IF(B204="","",ROUND(SUMIFS('Linii deviz'!$L$5:$L$1004,'Linii deviz'!$B$5:$B$1004,B204,'Linii deviz'!$M$5:$M$1004,"Inițial")*(1+CotaTVA),2))</f>
        <v/>
      </c>
      <c r="O204" s="19" t="str">
        <f>IF(B204="","",ROUND(SUMIFS('Linii deviz'!$L$5:$L$1004,'Linii deviz'!$B$5:$B$1004,B204,'Linii deviz'!$Q$5:$Q$1004,1)*(1+CotaTVA),2))</f>
        <v/>
      </c>
      <c r="P204" s="20" t="str">
        <f t="shared" si="9"/>
        <v/>
      </c>
      <c r="Q204" s="19" t="str">
        <f>IF(B204="","",ROUND(SUMIFS('Linii deviz'!$L$5:$L$1004,'Linii deviz'!$B$5:$B$1004,B204,'Linii deviz'!$M$5:$M$1004,"Suplimentar",'Linii deviz'!$N$5:$N$1004,"Nu")*(1+CotaTVA),2))</f>
        <v/>
      </c>
      <c r="R204" s="21"/>
      <c r="S204" s="19" t="str">
        <f t="shared" si="10"/>
        <v/>
      </c>
      <c r="T204" s="22" t="str">
        <f t="shared" si="11"/>
        <v/>
      </c>
      <c r="U204" s="23" t="str">
        <f ca="1">IF(AND(B204="",D204=""),"",TRIM(IF(COUNTIF($B$5:$B$304,B204)&gt;1,"Număr dublat. ","")&amp;IF(OR(C204="",D204="",F204="",G204=""),"Date incomplete. ","")&amp;IF(COUNTIFS('Linii deviz'!$B$5:$B$1004,B204,'Linii deviz'!$M$5:$M$1004,"Suplimentar",'Linii deviz'!$N$5:$N$1004,"")&gt;0,"Suplimentare fără răspuns de la client. ","")&amp;IF(AND(N(P204)&gt;Prag,COUNTIFS('Linii deviz'!$B$5:$B$1004,B204,'Linii deviz'!$M$5:$M$1004,"Suplimentar",'Linii deviz'!$N$5:$N$1004,"Da")=0),"Final peste estimat fără suplimentări aprobate. ","")&amp;IF(AND(K204&lt;&gt;"",K204&lt;TODAY(),L204&lt;&gt;"Finalizat",L204&lt;&gt;"Predat",L204&lt;&gt;"Refuzat"),"Termen depășit. ","")&amp;IF(AND(L204="Predat",M204=""),"Lipsește data predării. ","")))</f>
        <v/>
      </c>
    </row>
    <row r="205" spans="2:21" x14ac:dyDescent="0.2">
      <c r="B205" s="14" t="str">
        <f>IF(D205="","",MAX($B$5:B204)+1)</f>
        <v/>
      </c>
      <c r="C205" s="15"/>
      <c r="D205" s="16"/>
      <c r="E205" s="16"/>
      <c r="F205" s="14"/>
      <c r="G205" s="17"/>
      <c r="H205" s="17"/>
      <c r="I205" s="18"/>
      <c r="J205" s="17"/>
      <c r="K205" s="15"/>
      <c r="L205" s="14"/>
      <c r="M205" s="15"/>
      <c r="N205" s="19" t="str">
        <f>IF(B205="","",ROUND(SUMIFS('Linii deviz'!$L$5:$L$1004,'Linii deviz'!$B$5:$B$1004,B205,'Linii deviz'!$M$5:$M$1004,"Inițial")*(1+CotaTVA),2))</f>
        <v/>
      </c>
      <c r="O205" s="19" t="str">
        <f>IF(B205="","",ROUND(SUMIFS('Linii deviz'!$L$5:$L$1004,'Linii deviz'!$B$5:$B$1004,B205,'Linii deviz'!$Q$5:$Q$1004,1)*(1+CotaTVA),2))</f>
        <v/>
      </c>
      <c r="P205" s="20" t="str">
        <f t="shared" si="9"/>
        <v/>
      </c>
      <c r="Q205" s="19" t="str">
        <f>IF(B205="","",ROUND(SUMIFS('Linii deviz'!$L$5:$L$1004,'Linii deviz'!$B$5:$B$1004,B205,'Linii deviz'!$M$5:$M$1004,"Suplimentar",'Linii deviz'!$N$5:$N$1004,"Nu")*(1+CotaTVA),2))</f>
        <v/>
      </c>
      <c r="R205" s="21"/>
      <c r="S205" s="19" t="str">
        <f t="shared" si="10"/>
        <v/>
      </c>
      <c r="T205" s="22" t="str">
        <f t="shared" si="11"/>
        <v/>
      </c>
      <c r="U205" s="23" t="str">
        <f ca="1">IF(AND(B205="",D205=""),"",TRIM(IF(COUNTIF($B$5:$B$304,B205)&gt;1,"Număr dublat. ","")&amp;IF(OR(C205="",D205="",F205="",G205=""),"Date incomplete. ","")&amp;IF(COUNTIFS('Linii deviz'!$B$5:$B$1004,B205,'Linii deviz'!$M$5:$M$1004,"Suplimentar",'Linii deviz'!$N$5:$N$1004,"")&gt;0,"Suplimentare fără răspuns de la client. ","")&amp;IF(AND(N(P205)&gt;Prag,COUNTIFS('Linii deviz'!$B$5:$B$1004,B205,'Linii deviz'!$M$5:$M$1004,"Suplimentar",'Linii deviz'!$N$5:$N$1004,"Da")=0),"Final peste estimat fără suplimentări aprobate. ","")&amp;IF(AND(K205&lt;&gt;"",K205&lt;TODAY(),L205&lt;&gt;"Finalizat",L205&lt;&gt;"Predat",L205&lt;&gt;"Refuzat"),"Termen depășit. ","")&amp;IF(AND(L205="Predat",M205=""),"Lipsește data predării. ","")))</f>
        <v/>
      </c>
    </row>
    <row r="206" spans="2:21" x14ac:dyDescent="0.2">
      <c r="B206" s="14" t="str">
        <f>IF(D206="","",MAX($B$5:B205)+1)</f>
        <v/>
      </c>
      <c r="C206" s="15"/>
      <c r="D206" s="16"/>
      <c r="E206" s="16"/>
      <c r="F206" s="14"/>
      <c r="G206" s="17"/>
      <c r="H206" s="17"/>
      <c r="I206" s="18"/>
      <c r="J206" s="17"/>
      <c r="K206" s="15"/>
      <c r="L206" s="14"/>
      <c r="M206" s="15"/>
      <c r="N206" s="19" t="str">
        <f>IF(B206="","",ROUND(SUMIFS('Linii deviz'!$L$5:$L$1004,'Linii deviz'!$B$5:$B$1004,B206,'Linii deviz'!$M$5:$M$1004,"Inițial")*(1+CotaTVA),2))</f>
        <v/>
      </c>
      <c r="O206" s="19" t="str">
        <f>IF(B206="","",ROUND(SUMIFS('Linii deviz'!$L$5:$L$1004,'Linii deviz'!$B$5:$B$1004,B206,'Linii deviz'!$Q$5:$Q$1004,1)*(1+CotaTVA),2))</f>
        <v/>
      </c>
      <c r="P206" s="20" t="str">
        <f t="shared" si="9"/>
        <v/>
      </c>
      <c r="Q206" s="19" t="str">
        <f>IF(B206="","",ROUND(SUMIFS('Linii deviz'!$L$5:$L$1004,'Linii deviz'!$B$5:$B$1004,B206,'Linii deviz'!$M$5:$M$1004,"Suplimentar",'Linii deviz'!$N$5:$N$1004,"Nu")*(1+CotaTVA),2))</f>
        <v/>
      </c>
      <c r="R206" s="21"/>
      <c r="S206" s="19" t="str">
        <f t="shared" si="10"/>
        <v/>
      </c>
      <c r="T206" s="22" t="str">
        <f t="shared" si="11"/>
        <v/>
      </c>
      <c r="U206" s="23" t="str">
        <f ca="1">IF(AND(B206="",D206=""),"",TRIM(IF(COUNTIF($B$5:$B$304,B206)&gt;1,"Număr dublat. ","")&amp;IF(OR(C206="",D206="",F206="",G206=""),"Date incomplete. ","")&amp;IF(COUNTIFS('Linii deviz'!$B$5:$B$1004,B206,'Linii deviz'!$M$5:$M$1004,"Suplimentar",'Linii deviz'!$N$5:$N$1004,"")&gt;0,"Suplimentare fără răspuns de la client. ","")&amp;IF(AND(N(P206)&gt;Prag,COUNTIFS('Linii deviz'!$B$5:$B$1004,B206,'Linii deviz'!$M$5:$M$1004,"Suplimentar",'Linii deviz'!$N$5:$N$1004,"Da")=0),"Final peste estimat fără suplimentări aprobate. ","")&amp;IF(AND(K206&lt;&gt;"",K206&lt;TODAY(),L206&lt;&gt;"Finalizat",L206&lt;&gt;"Predat",L206&lt;&gt;"Refuzat"),"Termen depășit. ","")&amp;IF(AND(L206="Predat",M206=""),"Lipsește data predării. ","")))</f>
        <v/>
      </c>
    </row>
    <row r="207" spans="2:21" x14ac:dyDescent="0.2">
      <c r="B207" s="14" t="str">
        <f>IF(D207="","",MAX($B$5:B206)+1)</f>
        <v/>
      </c>
      <c r="C207" s="15"/>
      <c r="D207" s="16"/>
      <c r="E207" s="16"/>
      <c r="F207" s="14"/>
      <c r="G207" s="17"/>
      <c r="H207" s="17"/>
      <c r="I207" s="18"/>
      <c r="J207" s="17"/>
      <c r="K207" s="15"/>
      <c r="L207" s="14"/>
      <c r="M207" s="15"/>
      <c r="N207" s="19" t="str">
        <f>IF(B207="","",ROUND(SUMIFS('Linii deviz'!$L$5:$L$1004,'Linii deviz'!$B$5:$B$1004,B207,'Linii deviz'!$M$5:$M$1004,"Inițial")*(1+CotaTVA),2))</f>
        <v/>
      </c>
      <c r="O207" s="19" t="str">
        <f>IF(B207="","",ROUND(SUMIFS('Linii deviz'!$L$5:$L$1004,'Linii deviz'!$B$5:$B$1004,B207,'Linii deviz'!$Q$5:$Q$1004,1)*(1+CotaTVA),2))</f>
        <v/>
      </c>
      <c r="P207" s="20" t="str">
        <f t="shared" si="9"/>
        <v/>
      </c>
      <c r="Q207" s="19" t="str">
        <f>IF(B207="","",ROUND(SUMIFS('Linii deviz'!$L$5:$L$1004,'Linii deviz'!$B$5:$B$1004,B207,'Linii deviz'!$M$5:$M$1004,"Suplimentar",'Linii deviz'!$N$5:$N$1004,"Nu")*(1+CotaTVA),2))</f>
        <v/>
      </c>
      <c r="R207" s="21"/>
      <c r="S207" s="19" t="str">
        <f t="shared" si="10"/>
        <v/>
      </c>
      <c r="T207" s="22" t="str">
        <f t="shared" si="11"/>
        <v/>
      </c>
      <c r="U207" s="23" t="str">
        <f ca="1">IF(AND(B207="",D207=""),"",TRIM(IF(COUNTIF($B$5:$B$304,B207)&gt;1,"Număr dublat. ","")&amp;IF(OR(C207="",D207="",F207="",G207=""),"Date incomplete. ","")&amp;IF(COUNTIFS('Linii deviz'!$B$5:$B$1004,B207,'Linii deviz'!$M$5:$M$1004,"Suplimentar",'Linii deviz'!$N$5:$N$1004,"")&gt;0,"Suplimentare fără răspuns de la client. ","")&amp;IF(AND(N(P207)&gt;Prag,COUNTIFS('Linii deviz'!$B$5:$B$1004,B207,'Linii deviz'!$M$5:$M$1004,"Suplimentar",'Linii deviz'!$N$5:$N$1004,"Da")=0),"Final peste estimat fără suplimentări aprobate. ","")&amp;IF(AND(K207&lt;&gt;"",K207&lt;TODAY(),L207&lt;&gt;"Finalizat",L207&lt;&gt;"Predat",L207&lt;&gt;"Refuzat"),"Termen depășit. ","")&amp;IF(AND(L207="Predat",M207=""),"Lipsește data predării. ","")))</f>
        <v/>
      </c>
    </row>
    <row r="208" spans="2:21" x14ac:dyDescent="0.2">
      <c r="B208" s="14" t="str">
        <f>IF(D208="","",MAX($B$5:B207)+1)</f>
        <v/>
      </c>
      <c r="C208" s="15"/>
      <c r="D208" s="16"/>
      <c r="E208" s="16"/>
      <c r="F208" s="14"/>
      <c r="G208" s="17"/>
      <c r="H208" s="17"/>
      <c r="I208" s="18"/>
      <c r="J208" s="17"/>
      <c r="K208" s="15"/>
      <c r="L208" s="14"/>
      <c r="M208" s="15"/>
      <c r="N208" s="19" t="str">
        <f>IF(B208="","",ROUND(SUMIFS('Linii deviz'!$L$5:$L$1004,'Linii deviz'!$B$5:$B$1004,B208,'Linii deviz'!$M$5:$M$1004,"Inițial")*(1+CotaTVA),2))</f>
        <v/>
      </c>
      <c r="O208" s="19" t="str">
        <f>IF(B208="","",ROUND(SUMIFS('Linii deviz'!$L$5:$L$1004,'Linii deviz'!$B$5:$B$1004,B208,'Linii deviz'!$Q$5:$Q$1004,1)*(1+CotaTVA),2))</f>
        <v/>
      </c>
      <c r="P208" s="20" t="str">
        <f t="shared" si="9"/>
        <v/>
      </c>
      <c r="Q208" s="19" t="str">
        <f>IF(B208="","",ROUND(SUMIFS('Linii deviz'!$L$5:$L$1004,'Linii deviz'!$B$5:$B$1004,B208,'Linii deviz'!$M$5:$M$1004,"Suplimentar",'Linii deviz'!$N$5:$N$1004,"Nu")*(1+CotaTVA),2))</f>
        <v/>
      </c>
      <c r="R208" s="21"/>
      <c r="S208" s="19" t="str">
        <f t="shared" si="10"/>
        <v/>
      </c>
      <c r="T208" s="22" t="str">
        <f t="shared" si="11"/>
        <v/>
      </c>
      <c r="U208" s="23" t="str">
        <f ca="1">IF(AND(B208="",D208=""),"",TRIM(IF(COUNTIF($B$5:$B$304,B208)&gt;1,"Număr dublat. ","")&amp;IF(OR(C208="",D208="",F208="",G208=""),"Date incomplete. ","")&amp;IF(COUNTIFS('Linii deviz'!$B$5:$B$1004,B208,'Linii deviz'!$M$5:$M$1004,"Suplimentar",'Linii deviz'!$N$5:$N$1004,"")&gt;0,"Suplimentare fără răspuns de la client. ","")&amp;IF(AND(N(P208)&gt;Prag,COUNTIFS('Linii deviz'!$B$5:$B$1004,B208,'Linii deviz'!$M$5:$M$1004,"Suplimentar",'Linii deviz'!$N$5:$N$1004,"Da")=0),"Final peste estimat fără suplimentări aprobate. ","")&amp;IF(AND(K208&lt;&gt;"",K208&lt;TODAY(),L208&lt;&gt;"Finalizat",L208&lt;&gt;"Predat",L208&lt;&gt;"Refuzat"),"Termen depășit. ","")&amp;IF(AND(L208="Predat",M208=""),"Lipsește data predării. ","")))</f>
        <v/>
      </c>
    </row>
    <row r="209" spans="2:21" x14ac:dyDescent="0.2">
      <c r="B209" s="14" t="str">
        <f>IF(D209="","",MAX($B$5:B208)+1)</f>
        <v/>
      </c>
      <c r="C209" s="15"/>
      <c r="D209" s="16"/>
      <c r="E209" s="16"/>
      <c r="F209" s="14"/>
      <c r="G209" s="17"/>
      <c r="H209" s="17"/>
      <c r="I209" s="18"/>
      <c r="J209" s="17"/>
      <c r="K209" s="15"/>
      <c r="L209" s="14"/>
      <c r="M209" s="15"/>
      <c r="N209" s="19" t="str">
        <f>IF(B209="","",ROUND(SUMIFS('Linii deviz'!$L$5:$L$1004,'Linii deviz'!$B$5:$B$1004,B209,'Linii deviz'!$M$5:$M$1004,"Inițial")*(1+CotaTVA),2))</f>
        <v/>
      </c>
      <c r="O209" s="19" t="str">
        <f>IF(B209="","",ROUND(SUMIFS('Linii deviz'!$L$5:$L$1004,'Linii deviz'!$B$5:$B$1004,B209,'Linii deviz'!$Q$5:$Q$1004,1)*(1+CotaTVA),2))</f>
        <v/>
      </c>
      <c r="P209" s="20" t="str">
        <f t="shared" si="9"/>
        <v/>
      </c>
      <c r="Q209" s="19" t="str">
        <f>IF(B209="","",ROUND(SUMIFS('Linii deviz'!$L$5:$L$1004,'Linii deviz'!$B$5:$B$1004,B209,'Linii deviz'!$M$5:$M$1004,"Suplimentar",'Linii deviz'!$N$5:$N$1004,"Nu")*(1+CotaTVA),2))</f>
        <v/>
      </c>
      <c r="R209" s="21"/>
      <c r="S209" s="19" t="str">
        <f t="shared" si="10"/>
        <v/>
      </c>
      <c r="T209" s="22" t="str">
        <f t="shared" si="11"/>
        <v/>
      </c>
      <c r="U209" s="23" t="str">
        <f ca="1">IF(AND(B209="",D209=""),"",TRIM(IF(COUNTIF($B$5:$B$304,B209)&gt;1,"Număr dublat. ","")&amp;IF(OR(C209="",D209="",F209="",G209=""),"Date incomplete. ","")&amp;IF(COUNTIFS('Linii deviz'!$B$5:$B$1004,B209,'Linii deviz'!$M$5:$M$1004,"Suplimentar",'Linii deviz'!$N$5:$N$1004,"")&gt;0,"Suplimentare fără răspuns de la client. ","")&amp;IF(AND(N(P209)&gt;Prag,COUNTIFS('Linii deviz'!$B$5:$B$1004,B209,'Linii deviz'!$M$5:$M$1004,"Suplimentar",'Linii deviz'!$N$5:$N$1004,"Da")=0),"Final peste estimat fără suplimentări aprobate. ","")&amp;IF(AND(K209&lt;&gt;"",K209&lt;TODAY(),L209&lt;&gt;"Finalizat",L209&lt;&gt;"Predat",L209&lt;&gt;"Refuzat"),"Termen depășit. ","")&amp;IF(AND(L209="Predat",M209=""),"Lipsește data predării. ","")))</f>
        <v/>
      </c>
    </row>
    <row r="210" spans="2:21" x14ac:dyDescent="0.2">
      <c r="B210" s="14" t="str">
        <f>IF(D210="","",MAX($B$5:B209)+1)</f>
        <v/>
      </c>
      <c r="C210" s="15"/>
      <c r="D210" s="16"/>
      <c r="E210" s="16"/>
      <c r="F210" s="14"/>
      <c r="G210" s="17"/>
      <c r="H210" s="17"/>
      <c r="I210" s="18"/>
      <c r="J210" s="17"/>
      <c r="K210" s="15"/>
      <c r="L210" s="14"/>
      <c r="M210" s="15"/>
      <c r="N210" s="19" t="str">
        <f>IF(B210="","",ROUND(SUMIFS('Linii deviz'!$L$5:$L$1004,'Linii deviz'!$B$5:$B$1004,B210,'Linii deviz'!$M$5:$M$1004,"Inițial")*(1+CotaTVA),2))</f>
        <v/>
      </c>
      <c r="O210" s="19" t="str">
        <f>IF(B210="","",ROUND(SUMIFS('Linii deviz'!$L$5:$L$1004,'Linii deviz'!$B$5:$B$1004,B210,'Linii deviz'!$Q$5:$Q$1004,1)*(1+CotaTVA),2))</f>
        <v/>
      </c>
      <c r="P210" s="20" t="str">
        <f t="shared" si="9"/>
        <v/>
      </c>
      <c r="Q210" s="19" t="str">
        <f>IF(B210="","",ROUND(SUMIFS('Linii deviz'!$L$5:$L$1004,'Linii deviz'!$B$5:$B$1004,B210,'Linii deviz'!$M$5:$M$1004,"Suplimentar",'Linii deviz'!$N$5:$N$1004,"Nu")*(1+CotaTVA),2))</f>
        <v/>
      </c>
      <c r="R210" s="21"/>
      <c r="S210" s="19" t="str">
        <f t="shared" si="10"/>
        <v/>
      </c>
      <c r="T210" s="22" t="str">
        <f t="shared" si="11"/>
        <v/>
      </c>
      <c r="U210" s="23" t="str">
        <f ca="1">IF(AND(B210="",D210=""),"",TRIM(IF(COUNTIF($B$5:$B$304,B210)&gt;1,"Număr dublat. ","")&amp;IF(OR(C210="",D210="",F210="",G210=""),"Date incomplete. ","")&amp;IF(COUNTIFS('Linii deviz'!$B$5:$B$1004,B210,'Linii deviz'!$M$5:$M$1004,"Suplimentar",'Linii deviz'!$N$5:$N$1004,"")&gt;0,"Suplimentare fără răspuns de la client. ","")&amp;IF(AND(N(P210)&gt;Prag,COUNTIFS('Linii deviz'!$B$5:$B$1004,B210,'Linii deviz'!$M$5:$M$1004,"Suplimentar",'Linii deviz'!$N$5:$N$1004,"Da")=0),"Final peste estimat fără suplimentări aprobate. ","")&amp;IF(AND(K210&lt;&gt;"",K210&lt;TODAY(),L210&lt;&gt;"Finalizat",L210&lt;&gt;"Predat",L210&lt;&gt;"Refuzat"),"Termen depășit. ","")&amp;IF(AND(L210="Predat",M210=""),"Lipsește data predării. ","")))</f>
        <v/>
      </c>
    </row>
    <row r="211" spans="2:21" x14ac:dyDescent="0.2">
      <c r="B211" s="14" t="str">
        <f>IF(D211="","",MAX($B$5:B210)+1)</f>
        <v/>
      </c>
      <c r="C211" s="15"/>
      <c r="D211" s="16"/>
      <c r="E211" s="16"/>
      <c r="F211" s="14"/>
      <c r="G211" s="17"/>
      <c r="H211" s="17"/>
      <c r="I211" s="18"/>
      <c r="J211" s="17"/>
      <c r="K211" s="15"/>
      <c r="L211" s="14"/>
      <c r="M211" s="15"/>
      <c r="N211" s="19" t="str">
        <f>IF(B211="","",ROUND(SUMIFS('Linii deviz'!$L$5:$L$1004,'Linii deviz'!$B$5:$B$1004,B211,'Linii deviz'!$M$5:$M$1004,"Inițial")*(1+CotaTVA),2))</f>
        <v/>
      </c>
      <c r="O211" s="19" t="str">
        <f>IF(B211="","",ROUND(SUMIFS('Linii deviz'!$L$5:$L$1004,'Linii deviz'!$B$5:$B$1004,B211,'Linii deviz'!$Q$5:$Q$1004,1)*(1+CotaTVA),2))</f>
        <v/>
      </c>
      <c r="P211" s="20" t="str">
        <f t="shared" si="9"/>
        <v/>
      </c>
      <c r="Q211" s="19" t="str">
        <f>IF(B211="","",ROUND(SUMIFS('Linii deviz'!$L$5:$L$1004,'Linii deviz'!$B$5:$B$1004,B211,'Linii deviz'!$M$5:$M$1004,"Suplimentar",'Linii deviz'!$N$5:$N$1004,"Nu")*(1+CotaTVA),2))</f>
        <v/>
      </c>
      <c r="R211" s="21"/>
      <c r="S211" s="19" t="str">
        <f t="shared" si="10"/>
        <v/>
      </c>
      <c r="T211" s="22" t="str">
        <f t="shared" si="11"/>
        <v/>
      </c>
      <c r="U211" s="23" t="str">
        <f ca="1">IF(AND(B211="",D211=""),"",TRIM(IF(COUNTIF($B$5:$B$304,B211)&gt;1,"Număr dublat. ","")&amp;IF(OR(C211="",D211="",F211="",G211=""),"Date incomplete. ","")&amp;IF(COUNTIFS('Linii deviz'!$B$5:$B$1004,B211,'Linii deviz'!$M$5:$M$1004,"Suplimentar",'Linii deviz'!$N$5:$N$1004,"")&gt;0,"Suplimentare fără răspuns de la client. ","")&amp;IF(AND(N(P211)&gt;Prag,COUNTIFS('Linii deviz'!$B$5:$B$1004,B211,'Linii deviz'!$M$5:$M$1004,"Suplimentar",'Linii deviz'!$N$5:$N$1004,"Da")=0),"Final peste estimat fără suplimentări aprobate. ","")&amp;IF(AND(K211&lt;&gt;"",K211&lt;TODAY(),L211&lt;&gt;"Finalizat",L211&lt;&gt;"Predat",L211&lt;&gt;"Refuzat"),"Termen depășit. ","")&amp;IF(AND(L211="Predat",M211=""),"Lipsește data predării. ","")))</f>
        <v/>
      </c>
    </row>
    <row r="212" spans="2:21" x14ac:dyDescent="0.2">
      <c r="B212" s="14" t="str">
        <f>IF(D212="","",MAX($B$5:B211)+1)</f>
        <v/>
      </c>
      <c r="C212" s="15"/>
      <c r="D212" s="16"/>
      <c r="E212" s="16"/>
      <c r="F212" s="14"/>
      <c r="G212" s="17"/>
      <c r="H212" s="17"/>
      <c r="I212" s="18"/>
      <c r="J212" s="17"/>
      <c r="K212" s="15"/>
      <c r="L212" s="14"/>
      <c r="M212" s="15"/>
      <c r="N212" s="19" t="str">
        <f>IF(B212="","",ROUND(SUMIFS('Linii deviz'!$L$5:$L$1004,'Linii deviz'!$B$5:$B$1004,B212,'Linii deviz'!$M$5:$M$1004,"Inițial")*(1+CotaTVA),2))</f>
        <v/>
      </c>
      <c r="O212" s="19" t="str">
        <f>IF(B212="","",ROUND(SUMIFS('Linii deviz'!$L$5:$L$1004,'Linii deviz'!$B$5:$B$1004,B212,'Linii deviz'!$Q$5:$Q$1004,1)*(1+CotaTVA),2))</f>
        <v/>
      </c>
      <c r="P212" s="20" t="str">
        <f t="shared" si="9"/>
        <v/>
      </c>
      <c r="Q212" s="19" t="str">
        <f>IF(B212="","",ROUND(SUMIFS('Linii deviz'!$L$5:$L$1004,'Linii deviz'!$B$5:$B$1004,B212,'Linii deviz'!$M$5:$M$1004,"Suplimentar",'Linii deviz'!$N$5:$N$1004,"Nu")*(1+CotaTVA),2))</f>
        <v/>
      </c>
      <c r="R212" s="21"/>
      <c r="S212" s="19" t="str">
        <f t="shared" si="10"/>
        <v/>
      </c>
      <c r="T212" s="22" t="str">
        <f t="shared" si="11"/>
        <v/>
      </c>
      <c r="U212" s="23" t="str">
        <f ca="1">IF(AND(B212="",D212=""),"",TRIM(IF(COUNTIF($B$5:$B$304,B212)&gt;1,"Număr dublat. ","")&amp;IF(OR(C212="",D212="",F212="",G212=""),"Date incomplete. ","")&amp;IF(COUNTIFS('Linii deviz'!$B$5:$B$1004,B212,'Linii deviz'!$M$5:$M$1004,"Suplimentar",'Linii deviz'!$N$5:$N$1004,"")&gt;0,"Suplimentare fără răspuns de la client. ","")&amp;IF(AND(N(P212)&gt;Prag,COUNTIFS('Linii deviz'!$B$5:$B$1004,B212,'Linii deviz'!$M$5:$M$1004,"Suplimentar",'Linii deviz'!$N$5:$N$1004,"Da")=0),"Final peste estimat fără suplimentări aprobate. ","")&amp;IF(AND(K212&lt;&gt;"",K212&lt;TODAY(),L212&lt;&gt;"Finalizat",L212&lt;&gt;"Predat",L212&lt;&gt;"Refuzat"),"Termen depășit. ","")&amp;IF(AND(L212="Predat",M212=""),"Lipsește data predării. ","")))</f>
        <v/>
      </c>
    </row>
    <row r="213" spans="2:21" x14ac:dyDescent="0.2">
      <c r="B213" s="14" t="str">
        <f>IF(D213="","",MAX($B$5:B212)+1)</f>
        <v/>
      </c>
      <c r="C213" s="15"/>
      <c r="D213" s="16"/>
      <c r="E213" s="16"/>
      <c r="F213" s="14"/>
      <c r="G213" s="17"/>
      <c r="H213" s="17"/>
      <c r="I213" s="18"/>
      <c r="J213" s="17"/>
      <c r="K213" s="15"/>
      <c r="L213" s="14"/>
      <c r="M213" s="15"/>
      <c r="N213" s="19" t="str">
        <f>IF(B213="","",ROUND(SUMIFS('Linii deviz'!$L$5:$L$1004,'Linii deviz'!$B$5:$B$1004,B213,'Linii deviz'!$M$5:$M$1004,"Inițial")*(1+CotaTVA),2))</f>
        <v/>
      </c>
      <c r="O213" s="19" t="str">
        <f>IF(B213="","",ROUND(SUMIFS('Linii deviz'!$L$5:$L$1004,'Linii deviz'!$B$5:$B$1004,B213,'Linii deviz'!$Q$5:$Q$1004,1)*(1+CotaTVA),2))</f>
        <v/>
      </c>
      <c r="P213" s="20" t="str">
        <f t="shared" si="9"/>
        <v/>
      </c>
      <c r="Q213" s="19" t="str">
        <f>IF(B213="","",ROUND(SUMIFS('Linii deviz'!$L$5:$L$1004,'Linii deviz'!$B$5:$B$1004,B213,'Linii deviz'!$M$5:$M$1004,"Suplimentar",'Linii deviz'!$N$5:$N$1004,"Nu")*(1+CotaTVA),2))</f>
        <v/>
      </c>
      <c r="R213" s="21"/>
      <c r="S213" s="19" t="str">
        <f t="shared" si="10"/>
        <v/>
      </c>
      <c r="T213" s="22" t="str">
        <f t="shared" si="11"/>
        <v/>
      </c>
      <c r="U213" s="23" t="str">
        <f ca="1">IF(AND(B213="",D213=""),"",TRIM(IF(COUNTIF($B$5:$B$304,B213)&gt;1,"Număr dublat. ","")&amp;IF(OR(C213="",D213="",F213="",G213=""),"Date incomplete. ","")&amp;IF(COUNTIFS('Linii deviz'!$B$5:$B$1004,B213,'Linii deviz'!$M$5:$M$1004,"Suplimentar",'Linii deviz'!$N$5:$N$1004,"")&gt;0,"Suplimentare fără răspuns de la client. ","")&amp;IF(AND(N(P213)&gt;Prag,COUNTIFS('Linii deviz'!$B$5:$B$1004,B213,'Linii deviz'!$M$5:$M$1004,"Suplimentar",'Linii deviz'!$N$5:$N$1004,"Da")=0),"Final peste estimat fără suplimentări aprobate. ","")&amp;IF(AND(K213&lt;&gt;"",K213&lt;TODAY(),L213&lt;&gt;"Finalizat",L213&lt;&gt;"Predat",L213&lt;&gt;"Refuzat"),"Termen depășit. ","")&amp;IF(AND(L213="Predat",M213=""),"Lipsește data predării. ","")))</f>
        <v/>
      </c>
    </row>
    <row r="214" spans="2:21" x14ac:dyDescent="0.2">
      <c r="B214" s="14" t="str">
        <f>IF(D214="","",MAX($B$5:B213)+1)</f>
        <v/>
      </c>
      <c r="C214" s="15"/>
      <c r="D214" s="16"/>
      <c r="E214" s="16"/>
      <c r="F214" s="14"/>
      <c r="G214" s="17"/>
      <c r="H214" s="17"/>
      <c r="I214" s="18"/>
      <c r="J214" s="17"/>
      <c r="K214" s="15"/>
      <c r="L214" s="14"/>
      <c r="M214" s="15"/>
      <c r="N214" s="19" t="str">
        <f>IF(B214="","",ROUND(SUMIFS('Linii deviz'!$L$5:$L$1004,'Linii deviz'!$B$5:$B$1004,B214,'Linii deviz'!$M$5:$M$1004,"Inițial")*(1+CotaTVA),2))</f>
        <v/>
      </c>
      <c r="O214" s="19" t="str">
        <f>IF(B214="","",ROUND(SUMIFS('Linii deviz'!$L$5:$L$1004,'Linii deviz'!$B$5:$B$1004,B214,'Linii deviz'!$Q$5:$Q$1004,1)*(1+CotaTVA),2))</f>
        <v/>
      </c>
      <c r="P214" s="20" t="str">
        <f t="shared" si="9"/>
        <v/>
      </c>
      <c r="Q214" s="19" t="str">
        <f>IF(B214="","",ROUND(SUMIFS('Linii deviz'!$L$5:$L$1004,'Linii deviz'!$B$5:$B$1004,B214,'Linii deviz'!$M$5:$M$1004,"Suplimentar",'Linii deviz'!$N$5:$N$1004,"Nu")*(1+CotaTVA),2))</f>
        <v/>
      </c>
      <c r="R214" s="21"/>
      <c r="S214" s="19" t="str">
        <f t="shared" si="10"/>
        <v/>
      </c>
      <c r="T214" s="22" t="str">
        <f t="shared" si="11"/>
        <v/>
      </c>
      <c r="U214" s="23" t="str">
        <f ca="1">IF(AND(B214="",D214=""),"",TRIM(IF(COUNTIF($B$5:$B$304,B214)&gt;1,"Număr dublat. ","")&amp;IF(OR(C214="",D214="",F214="",G214=""),"Date incomplete. ","")&amp;IF(COUNTIFS('Linii deviz'!$B$5:$B$1004,B214,'Linii deviz'!$M$5:$M$1004,"Suplimentar",'Linii deviz'!$N$5:$N$1004,"")&gt;0,"Suplimentare fără răspuns de la client. ","")&amp;IF(AND(N(P214)&gt;Prag,COUNTIFS('Linii deviz'!$B$5:$B$1004,B214,'Linii deviz'!$M$5:$M$1004,"Suplimentar",'Linii deviz'!$N$5:$N$1004,"Da")=0),"Final peste estimat fără suplimentări aprobate. ","")&amp;IF(AND(K214&lt;&gt;"",K214&lt;TODAY(),L214&lt;&gt;"Finalizat",L214&lt;&gt;"Predat",L214&lt;&gt;"Refuzat"),"Termen depășit. ","")&amp;IF(AND(L214="Predat",M214=""),"Lipsește data predării. ","")))</f>
        <v/>
      </c>
    </row>
    <row r="215" spans="2:21" x14ac:dyDescent="0.2">
      <c r="B215" s="14" t="str">
        <f>IF(D215="","",MAX($B$5:B214)+1)</f>
        <v/>
      </c>
      <c r="C215" s="15"/>
      <c r="D215" s="16"/>
      <c r="E215" s="16"/>
      <c r="F215" s="14"/>
      <c r="G215" s="17"/>
      <c r="H215" s="17"/>
      <c r="I215" s="18"/>
      <c r="J215" s="17"/>
      <c r="K215" s="15"/>
      <c r="L215" s="14"/>
      <c r="M215" s="15"/>
      <c r="N215" s="19" t="str">
        <f>IF(B215="","",ROUND(SUMIFS('Linii deviz'!$L$5:$L$1004,'Linii deviz'!$B$5:$B$1004,B215,'Linii deviz'!$M$5:$M$1004,"Inițial")*(1+CotaTVA),2))</f>
        <v/>
      </c>
      <c r="O215" s="19" t="str">
        <f>IF(B215="","",ROUND(SUMIFS('Linii deviz'!$L$5:$L$1004,'Linii deviz'!$B$5:$B$1004,B215,'Linii deviz'!$Q$5:$Q$1004,1)*(1+CotaTVA),2))</f>
        <v/>
      </c>
      <c r="P215" s="20" t="str">
        <f t="shared" si="9"/>
        <v/>
      </c>
      <c r="Q215" s="19" t="str">
        <f>IF(B215="","",ROUND(SUMIFS('Linii deviz'!$L$5:$L$1004,'Linii deviz'!$B$5:$B$1004,B215,'Linii deviz'!$M$5:$M$1004,"Suplimentar",'Linii deviz'!$N$5:$N$1004,"Nu")*(1+CotaTVA),2))</f>
        <v/>
      </c>
      <c r="R215" s="21"/>
      <c r="S215" s="19" t="str">
        <f t="shared" si="10"/>
        <v/>
      </c>
      <c r="T215" s="22" t="str">
        <f t="shared" si="11"/>
        <v/>
      </c>
      <c r="U215" s="23" t="str">
        <f ca="1">IF(AND(B215="",D215=""),"",TRIM(IF(COUNTIF($B$5:$B$304,B215)&gt;1,"Număr dublat. ","")&amp;IF(OR(C215="",D215="",F215="",G215=""),"Date incomplete. ","")&amp;IF(COUNTIFS('Linii deviz'!$B$5:$B$1004,B215,'Linii deviz'!$M$5:$M$1004,"Suplimentar",'Linii deviz'!$N$5:$N$1004,"")&gt;0,"Suplimentare fără răspuns de la client. ","")&amp;IF(AND(N(P215)&gt;Prag,COUNTIFS('Linii deviz'!$B$5:$B$1004,B215,'Linii deviz'!$M$5:$M$1004,"Suplimentar",'Linii deviz'!$N$5:$N$1004,"Da")=0),"Final peste estimat fără suplimentări aprobate. ","")&amp;IF(AND(K215&lt;&gt;"",K215&lt;TODAY(),L215&lt;&gt;"Finalizat",L215&lt;&gt;"Predat",L215&lt;&gt;"Refuzat"),"Termen depășit. ","")&amp;IF(AND(L215="Predat",M215=""),"Lipsește data predării. ","")))</f>
        <v/>
      </c>
    </row>
    <row r="216" spans="2:21" x14ac:dyDescent="0.2">
      <c r="B216" s="14" t="str">
        <f>IF(D216="","",MAX($B$5:B215)+1)</f>
        <v/>
      </c>
      <c r="C216" s="15"/>
      <c r="D216" s="16"/>
      <c r="E216" s="16"/>
      <c r="F216" s="14"/>
      <c r="G216" s="17"/>
      <c r="H216" s="17"/>
      <c r="I216" s="18"/>
      <c r="J216" s="17"/>
      <c r="K216" s="15"/>
      <c r="L216" s="14"/>
      <c r="M216" s="15"/>
      <c r="N216" s="19" t="str">
        <f>IF(B216="","",ROUND(SUMIFS('Linii deviz'!$L$5:$L$1004,'Linii deviz'!$B$5:$B$1004,B216,'Linii deviz'!$M$5:$M$1004,"Inițial")*(1+CotaTVA),2))</f>
        <v/>
      </c>
      <c r="O216" s="19" t="str">
        <f>IF(B216="","",ROUND(SUMIFS('Linii deviz'!$L$5:$L$1004,'Linii deviz'!$B$5:$B$1004,B216,'Linii deviz'!$Q$5:$Q$1004,1)*(1+CotaTVA),2))</f>
        <v/>
      </c>
      <c r="P216" s="20" t="str">
        <f t="shared" si="9"/>
        <v/>
      </c>
      <c r="Q216" s="19" t="str">
        <f>IF(B216="","",ROUND(SUMIFS('Linii deviz'!$L$5:$L$1004,'Linii deviz'!$B$5:$B$1004,B216,'Linii deviz'!$M$5:$M$1004,"Suplimentar",'Linii deviz'!$N$5:$N$1004,"Nu")*(1+CotaTVA),2))</f>
        <v/>
      </c>
      <c r="R216" s="21"/>
      <c r="S216" s="19" t="str">
        <f t="shared" si="10"/>
        <v/>
      </c>
      <c r="T216" s="22" t="str">
        <f t="shared" si="11"/>
        <v/>
      </c>
      <c r="U216" s="23" t="str">
        <f ca="1">IF(AND(B216="",D216=""),"",TRIM(IF(COUNTIF($B$5:$B$304,B216)&gt;1,"Număr dublat. ","")&amp;IF(OR(C216="",D216="",F216="",G216=""),"Date incomplete. ","")&amp;IF(COUNTIFS('Linii deviz'!$B$5:$B$1004,B216,'Linii deviz'!$M$5:$M$1004,"Suplimentar",'Linii deviz'!$N$5:$N$1004,"")&gt;0,"Suplimentare fără răspuns de la client. ","")&amp;IF(AND(N(P216)&gt;Prag,COUNTIFS('Linii deviz'!$B$5:$B$1004,B216,'Linii deviz'!$M$5:$M$1004,"Suplimentar",'Linii deviz'!$N$5:$N$1004,"Da")=0),"Final peste estimat fără suplimentări aprobate. ","")&amp;IF(AND(K216&lt;&gt;"",K216&lt;TODAY(),L216&lt;&gt;"Finalizat",L216&lt;&gt;"Predat",L216&lt;&gt;"Refuzat"),"Termen depășit. ","")&amp;IF(AND(L216="Predat",M216=""),"Lipsește data predării. ","")))</f>
        <v/>
      </c>
    </row>
    <row r="217" spans="2:21" x14ac:dyDescent="0.2">
      <c r="B217" s="14" t="str">
        <f>IF(D217="","",MAX($B$5:B216)+1)</f>
        <v/>
      </c>
      <c r="C217" s="15"/>
      <c r="D217" s="16"/>
      <c r="E217" s="16"/>
      <c r="F217" s="14"/>
      <c r="G217" s="17"/>
      <c r="H217" s="17"/>
      <c r="I217" s="18"/>
      <c r="J217" s="17"/>
      <c r="K217" s="15"/>
      <c r="L217" s="14"/>
      <c r="M217" s="15"/>
      <c r="N217" s="19" t="str">
        <f>IF(B217="","",ROUND(SUMIFS('Linii deviz'!$L$5:$L$1004,'Linii deviz'!$B$5:$B$1004,B217,'Linii deviz'!$M$5:$M$1004,"Inițial")*(1+CotaTVA),2))</f>
        <v/>
      </c>
      <c r="O217" s="19" t="str">
        <f>IF(B217="","",ROUND(SUMIFS('Linii deviz'!$L$5:$L$1004,'Linii deviz'!$B$5:$B$1004,B217,'Linii deviz'!$Q$5:$Q$1004,1)*(1+CotaTVA),2))</f>
        <v/>
      </c>
      <c r="P217" s="20" t="str">
        <f t="shared" si="9"/>
        <v/>
      </c>
      <c r="Q217" s="19" t="str">
        <f>IF(B217="","",ROUND(SUMIFS('Linii deviz'!$L$5:$L$1004,'Linii deviz'!$B$5:$B$1004,B217,'Linii deviz'!$M$5:$M$1004,"Suplimentar",'Linii deviz'!$N$5:$N$1004,"Nu")*(1+CotaTVA),2))</f>
        <v/>
      </c>
      <c r="R217" s="21"/>
      <c r="S217" s="19" t="str">
        <f t="shared" si="10"/>
        <v/>
      </c>
      <c r="T217" s="22" t="str">
        <f t="shared" si="11"/>
        <v/>
      </c>
      <c r="U217" s="23" t="str">
        <f ca="1">IF(AND(B217="",D217=""),"",TRIM(IF(COUNTIF($B$5:$B$304,B217)&gt;1,"Număr dublat. ","")&amp;IF(OR(C217="",D217="",F217="",G217=""),"Date incomplete. ","")&amp;IF(COUNTIFS('Linii deviz'!$B$5:$B$1004,B217,'Linii deviz'!$M$5:$M$1004,"Suplimentar",'Linii deviz'!$N$5:$N$1004,"")&gt;0,"Suplimentare fără răspuns de la client. ","")&amp;IF(AND(N(P217)&gt;Prag,COUNTIFS('Linii deviz'!$B$5:$B$1004,B217,'Linii deviz'!$M$5:$M$1004,"Suplimentar",'Linii deviz'!$N$5:$N$1004,"Da")=0),"Final peste estimat fără suplimentări aprobate. ","")&amp;IF(AND(K217&lt;&gt;"",K217&lt;TODAY(),L217&lt;&gt;"Finalizat",L217&lt;&gt;"Predat",L217&lt;&gt;"Refuzat"),"Termen depășit. ","")&amp;IF(AND(L217="Predat",M217=""),"Lipsește data predării. ","")))</f>
        <v/>
      </c>
    </row>
    <row r="218" spans="2:21" x14ac:dyDescent="0.2">
      <c r="B218" s="14" t="str">
        <f>IF(D218="","",MAX($B$5:B217)+1)</f>
        <v/>
      </c>
      <c r="C218" s="15"/>
      <c r="D218" s="16"/>
      <c r="E218" s="16"/>
      <c r="F218" s="14"/>
      <c r="G218" s="17"/>
      <c r="H218" s="17"/>
      <c r="I218" s="18"/>
      <c r="J218" s="17"/>
      <c r="K218" s="15"/>
      <c r="L218" s="14"/>
      <c r="M218" s="15"/>
      <c r="N218" s="19" t="str">
        <f>IF(B218="","",ROUND(SUMIFS('Linii deviz'!$L$5:$L$1004,'Linii deviz'!$B$5:$B$1004,B218,'Linii deviz'!$M$5:$M$1004,"Inițial")*(1+CotaTVA),2))</f>
        <v/>
      </c>
      <c r="O218" s="19" t="str">
        <f>IF(B218="","",ROUND(SUMIFS('Linii deviz'!$L$5:$L$1004,'Linii deviz'!$B$5:$B$1004,B218,'Linii deviz'!$Q$5:$Q$1004,1)*(1+CotaTVA),2))</f>
        <v/>
      </c>
      <c r="P218" s="20" t="str">
        <f t="shared" si="9"/>
        <v/>
      </c>
      <c r="Q218" s="19" t="str">
        <f>IF(B218="","",ROUND(SUMIFS('Linii deviz'!$L$5:$L$1004,'Linii deviz'!$B$5:$B$1004,B218,'Linii deviz'!$M$5:$M$1004,"Suplimentar",'Linii deviz'!$N$5:$N$1004,"Nu")*(1+CotaTVA),2))</f>
        <v/>
      </c>
      <c r="R218" s="21"/>
      <c r="S218" s="19" t="str">
        <f t="shared" si="10"/>
        <v/>
      </c>
      <c r="T218" s="22" t="str">
        <f t="shared" si="11"/>
        <v/>
      </c>
      <c r="U218" s="23" t="str">
        <f ca="1">IF(AND(B218="",D218=""),"",TRIM(IF(COUNTIF($B$5:$B$304,B218)&gt;1,"Număr dublat. ","")&amp;IF(OR(C218="",D218="",F218="",G218=""),"Date incomplete. ","")&amp;IF(COUNTIFS('Linii deviz'!$B$5:$B$1004,B218,'Linii deviz'!$M$5:$M$1004,"Suplimentar",'Linii deviz'!$N$5:$N$1004,"")&gt;0,"Suplimentare fără răspuns de la client. ","")&amp;IF(AND(N(P218)&gt;Prag,COUNTIFS('Linii deviz'!$B$5:$B$1004,B218,'Linii deviz'!$M$5:$M$1004,"Suplimentar",'Linii deviz'!$N$5:$N$1004,"Da")=0),"Final peste estimat fără suplimentări aprobate. ","")&amp;IF(AND(K218&lt;&gt;"",K218&lt;TODAY(),L218&lt;&gt;"Finalizat",L218&lt;&gt;"Predat",L218&lt;&gt;"Refuzat"),"Termen depășit. ","")&amp;IF(AND(L218="Predat",M218=""),"Lipsește data predării. ","")))</f>
        <v/>
      </c>
    </row>
    <row r="219" spans="2:21" x14ac:dyDescent="0.2">
      <c r="B219" s="14" t="str">
        <f>IF(D219="","",MAX($B$5:B218)+1)</f>
        <v/>
      </c>
      <c r="C219" s="15"/>
      <c r="D219" s="16"/>
      <c r="E219" s="16"/>
      <c r="F219" s="14"/>
      <c r="G219" s="17"/>
      <c r="H219" s="17"/>
      <c r="I219" s="18"/>
      <c r="J219" s="17"/>
      <c r="K219" s="15"/>
      <c r="L219" s="14"/>
      <c r="M219" s="15"/>
      <c r="N219" s="19" t="str">
        <f>IF(B219="","",ROUND(SUMIFS('Linii deviz'!$L$5:$L$1004,'Linii deviz'!$B$5:$B$1004,B219,'Linii deviz'!$M$5:$M$1004,"Inițial")*(1+CotaTVA),2))</f>
        <v/>
      </c>
      <c r="O219" s="19" t="str">
        <f>IF(B219="","",ROUND(SUMIFS('Linii deviz'!$L$5:$L$1004,'Linii deviz'!$B$5:$B$1004,B219,'Linii deviz'!$Q$5:$Q$1004,1)*(1+CotaTVA),2))</f>
        <v/>
      </c>
      <c r="P219" s="20" t="str">
        <f t="shared" si="9"/>
        <v/>
      </c>
      <c r="Q219" s="19" t="str">
        <f>IF(B219="","",ROUND(SUMIFS('Linii deviz'!$L$5:$L$1004,'Linii deviz'!$B$5:$B$1004,B219,'Linii deviz'!$M$5:$M$1004,"Suplimentar",'Linii deviz'!$N$5:$N$1004,"Nu")*(1+CotaTVA),2))</f>
        <v/>
      </c>
      <c r="R219" s="21"/>
      <c r="S219" s="19" t="str">
        <f t="shared" si="10"/>
        <v/>
      </c>
      <c r="T219" s="22" t="str">
        <f t="shared" si="11"/>
        <v/>
      </c>
      <c r="U219" s="23" t="str">
        <f ca="1">IF(AND(B219="",D219=""),"",TRIM(IF(COUNTIF($B$5:$B$304,B219)&gt;1,"Număr dublat. ","")&amp;IF(OR(C219="",D219="",F219="",G219=""),"Date incomplete. ","")&amp;IF(COUNTIFS('Linii deviz'!$B$5:$B$1004,B219,'Linii deviz'!$M$5:$M$1004,"Suplimentar",'Linii deviz'!$N$5:$N$1004,"")&gt;0,"Suplimentare fără răspuns de la client. ","")&amp;IF(AND(N(P219)&gt;Prag,COUNTIFS('Linii deviz'!$B$5:$B$1004,B219,'Linii deviz'!$M$5:$M$1004,"Suplimentar",'Linii deviz'!$N$5:$N$1004,"Da")=0),"Final peste estimat fără suplimentări aprobate. ","")&amp;IF(AND(K219&lt;&gt;"",K219&lt;TODAY(),L219&lt;&gt;"Finalizat",L219&lt;&gt;"Predat",L219&lt;&gt;"Refuzat"),"Termen depășit. ","")&amp;IF(AND(L219="Predat",M219=""),"Lipsește data predării. ","")))</f>
        <v/>
      </c>
    </row>
    <row r="220" spans="2:21" x14ac:dyDescent="0.2">
      <c r="B220" s="14" t="str">
        <f>IF(D220="","",MAX($B$5:B219)+1)</f>
        <v/>
      </c>
      <c r="C220" s="15"/>
      <c r="D220" s="16"/>
      <c r="E220" s="16"/>
      <c r="F220" s="14"/>
      <c r="G220" s="17"/>
      <c r="H220" s="17"/>
      <c r="I220" s="18"/>
      <c r="J220" s="17"/>
      <c r="K220" s="15"/>
      <c r="L220" s="14"/>
      <c r="M220" s="15"/>
      <c r="N220" s="19" t="str">
        <f>IF(B220="","",ROUND(SUMIFS('Linii deviz'!$L$5:$L$1004,'Linii deviz'!$B$5:$B$1004,B220,'Linii deviz'!$M$5:$M$1004,"Inițial")*(1+CotaTVA),2))</f>
        <v/>
      </c>
      <c r="O220" s="19" t="str">
        <f>IF(B220="","",ROUND(SUMIFS('Linii deviz'!$L$5:$L$1004,'Linii deviz'!$B$5:$B$1004,B220,'Linii deviz'!$Q$5:$Q$1004,1)*(1+CotaTVA),2))</f>
        <v/>
      </c>
      <c r="P220" s="20" t="str">
        <f t="shared" si="9"/>
        <v/>
      </c>
      <c r="Q220" s="19" t="str">
        <f>IF(B220="","",ROUND(SUMIFS('Linii deviz'!$L$5:$L$1004,'Linii deviz'!$B$5:$B$1004,B220,'Linii deviz'!$M$5:$M$1004,"Suplimentar",'Linii deviz'!$N$5:$N$1004,"Nu")*(1+CotaTVA),2))</f>
        <v/>
      </c>
      <c r="R220" s="21"/>
      <c r="S220" s="19" t="str">
        <f t="shared" si="10"/>
        <v/>
      </c>
      <c r="T220" s="22" t="str">
        <f t="shared" si="11"/>
        <v/>
      </c>
      <c r="U220" s="23" t="str">
        <f ca="1">IF(AND(B220="",D220=""),"",TRIM(IF(COUNTIF($B$5:$B$304,B220)&gt;1,"Număr dublat. ","")&amp;IF(OR(C220="",D220="",F220="",G220=""),"Date incomplete. ","")&amp;IF(COUNTIFS('Linii deviz'!$B$5:$B$1004,B220,'Linii deviz'!$M$5:$M$1004,"Suplimentar",'Linii deviz'!$N$5:$N$1004,"")&gt;0,"Suplimentare fără răspuns de la client. ","")&amp;IF(AND(N(P220)&gt;Prag,COUNTIFS('Linii deviz'!$B$5:$B$1004,B220,'Linii deviz'!$M$5:$M$1004,"Suplimentar",'Linii deviz'!$N$5:$N$1004,"Da")=0),"Final peste estimat fără suplimentări aprobate. ","")&amp;IF(AND(K220&lt;&gt;"",K220&lt;TODAY(),L220&lt;&gt;"Finalizat",L220&lt;&gt;"Predat",L220&lt;&gt;"Refuzat"),"Termen depășit. ","")&amp;IF(AND(L220="Predat",M220=""),"Lipsește data predării. ","")))</f>
        <v/>
      </c>
    </row>
    <row r="221" spans="2:21" x14ac:dyDescent="0.2">
      <c r="B221" s="14" t="str">
        <f>IF(D221="","",MAX($B$5:B220)+1)</f>
        <v/>
      </c>
      <c r="C221" s="15"/>
      <c r="D221" s="16"/>
      <c r="E221" s="16"/>
      <c r="F221" s="14"/>
      <c r="G221" s="17"/>
      <c r="H221" s="17"/>
      <c r="I221" s="18"/>
      <c r="J221" s="17"/>
      <c r="K221" s="15"/>
      <c r="L221" s="14"/>
      <c r="M221" s="15"/>
      <c r="N221" s="19" t="str">
        <f>IF(B221="","",ROUND(SUMIFS('Linii deviz'!$L$5:$L$1004,'Linii deviz'!$B$5:$B$1004,B221,'Linii deviz'!$M$5:$M$1004,"Inițial")*(1+CotaTVA),2))</f>
        <v/>
      </c>
      <c r="O221" s="19" t="str">
        <f>IF(B221="","",ROUND(SUMIFS('Linii deviz'!$L$5:$L$1004,'Linii deviz'!$B$5:$B$1004,B221,'Linii deviz'!$Q$5:$Q$1004,1)*(1+CotaTVA),2))</f>
        <v/>
      </c>
      <c r="P221" s="20" t="str">
        <f t="shared" si="9"/>
        <v/>
      </c>
      <c r="Q221" s="19" t="str">
        <f>IF(B221="","",ROUND(SUMIFS('Linii deviz'!$L$5:$L$1004,'Linii deviz'!$B$5:$B$1004,B221,'Linii deviz'!$M$5:$M$1004,"Suplimentar",'Linii deviz'!$N$5:$N$1004,"Nu")*(1+CotaTVA),2))</f>
        <v/>
      </c>
      <c r="R221" s="21"/>
      <c r="S221" s="19" t="str">
        <f t="shared" si="10"/>
        <v/>
      </c>
      <c r="T221" s="22" t="str">
        <f t="shared" si="11"/>
        <v/>
      </c>
      <c r="U221" s="23" t="str">
        <f ca="1">IF(AND(B221="",D221=""),"",TRIM(IF(COUNTIF($B$5:$B$304,B221)&gt;1,"Număr dublat. ","")&amp;IF(OR(C221="",D221="",F221="",G221=""),"Date incomplete. ","")&amp;IF(COUNTIFS('Linii deviz'!$B$5:$B$1004,B221,'Linii deviz'!$M$5:$M$1004,"Suplimentar",'Linii deviz'!$N$5:$N$1004,"")&gt;0,"Suplimentare fără răspuns de la client. ","")&amp;IF(AND(N(P221)&gt;Prag,COUNTIFS('Linii deviz'!$B$5:$B$1004,B221,'Linii deviz'!$M$5:$M$1004,"Suplimentar",'Linii deviz'!$N$5:$N$1004,"Da")=0),"Final peste estimat fără suplimentări aprobate. ","")&amp;IF(AND(K221&lt;&gt;"",K221&lt;TODAY(),L221&lt;&gt;"Finalizat",L221&lt;&gt;"Predat",L221&lt;&gt;"Refuzat"),"Termen depășit. ","")&amp;IF(AND(L221="Predat",M221=""),"Lipsește data predării. ","")))</f>
        <v/>
      </c>
    </row>
    <row r="222" spans="2:21" x14ac:dyDescent="0.2">
      <c r="B222" s="14" t="str">
        <f>IF(D222="","",MAX($B$5:B221)+1)</f>
        <v/>
      </c>
      <c r="C222" s="15"/>
      <c r="D222" s="16"/>
      <c r="E222" s="16"/>
      <c r="F222" s="14"/>
      <c r="G222" s="17"/>
      <c r="H222" s="17"/>
      <c r="I222" s="18"/>
      <c r="J222" s="17"/>
      <c r="K222" s="15"/>
      <c r="L222" s="14"/>
      <c r="M222" s="15"/>
      <c r="N222" s="19" t="str">
        <f>IF(B222="","",ROUND(SUMIFS('Linii deviz'!$L$5:$L$1004,'Linii deviz'!$B$5:$B$1004,B222,'Linii deviz'!$M$5:$M$1004,"Inițial")*(1+CotaTVA),2))</f>
        <v/>
      </c>
      <c r="O222" s="19" t="str">
        <f>IF(B222="","",ROUND(SUMIFS('Linii deviz'!$L$5:$L$1004,'Linii deviz'!$B$5:$B$1004,B222,'Linii deviz'!$Q$5:$Q$1004,1)*(1+CotaTVA),2))</f>
        <v/>
      </c>
      <c r="P222" s="20" t="str">
        <f t="shared" si="9"/>
        <v/>
      </c>
      <c r="Q222" s="19" t="str">
        <f>IF(B222="","",ROUND(SUMIFS('Linii deviz'!$L$5:$L$1004,'Linii deviz'!$B$5:$B$1004,B222,'Linii deviz'!$M$5:$M$1004,"Suplimentar",'Linii deviz'!$N$5:$N$1004,"Nu")*(1+CotaTVA),2))</f>
        <v/>
      </c>
      <c r="R222" s="21"/>
      <c r="S222" s="19" t="str">
        <f t="shared" si="10"/>
        <v/>
      </c>
      <c r="T222" s="22" t="str">
        <f t="shared" si="11"/>
        <v/>
      </c>
      <c r="U222" s="23" t="str">
        <f ca="1">IF(AND(B222="",D222=""),"",TRIM(IF(COUNTIF($B$5:$B$304,B222)&gt;1,"Număr dublat. ","")&amp;IF(OR(C222="",D222="",F222="",G222=""),"Date incomplete. ","")&amp;IF(COUNTIFS('Linii deviz'!$B$5:$B$1004,B222,'Linii deviz'!$M$5:$M$1004,"Suplimentar",'Linii deviz'!$N$5:$N$1004,"")&gt;0,"Suplimentare fără răspuns de la client. ","")&amp;IF(AND(N(P222)&gt;Prag,COUNTIFS('Linii deviz'!$B$5:$B$1004,B222,'Linii deviz'!$M$5:$M$1004,"Suplimentar",'Linii deviz'!$N$5:$N$1004,"Da")=0),"Final peste estimat fără suplimentări aprobate. ","")&amp;IF(AND(K222&lt;&gt;"",K222&lt;TODAY(),L222&lt;&gt;"Finalizat",L222&lt;&gt;"Predat",L222&lt;&gt;"Refuzat"),"Termen depășit. ","")&amp;IF(AND(L222="Predat",M222=""),"Lipsește data predării. ","")))</f>
        <v/>
      </c>
    </row>
    <row r="223" spans="2:21" x14ac:dyDescent="0.2">
      <c r="B223" s="14" t="str">
        <f>IF(D223="","",MAX($B$5:B222)+1)</f>
        <v/>
      </c>
      <c r="C223" s="15"/>
      <c r="D223" s="16"/>
      <c r="E223" s="16"/>
      <c r="F223" s="14"/>
      <c r="G223" s="17"/>
      <c r="H223" s="17"/>
      <c r="I223" s="18"/>
      <c r="J223" s="17"/>
      <c r="K223" s="15"/>
      <c r="L223" s="14"/>
      <c r="M223" s="15"/>
      <c r="N223" s="19" t="str">
        <f>IF(B223="","",ROUND(SUMIFS('Linii deviz'!$L$5:$L$1004,'Linii deviz'!$B$5:$B$1004,B223,'Linii deviz'!$M$5:$M$1004,"Inițial")*(1+CotaTVA),2))</f>
        <v/>
      </c>
      <c r="O223" s="19" t="str">
        <f>IF(B223="","",ROUND(SUMIFS('Linii deviz'!$L$5:$L$1004,'Linii deviz'!$B$5:$B$1004,B223,'Linii deviz'!$Q$5:$Q$1004,1)*(1+CotaTVA),2))</f>
        <v/>
      </c>
      <c r="P223" s="20" t="str">
        <f t="shared" si="9"/>
        <v/>
      </c>
      <c r="Q223" s="19" t="str">
        <f>IF(B223="","",ROUND(SUMIFS('Linii deviz'!$L$5:$L$1004,'Linii deviz'!$B$5:$B$1004,B223,'Linii deviz'!$M$5:$M$1004,"Suplimentar",'Linii deviz'!$N$5:$N$1004,"Nu")*(1+CotaTVA),2))</f>
        <v/>
      </c>
      <c r="R223" s="21"/>
      <c r="S223" s="19" t="str">
        <f t="shared" si="10"/>
        <v/>
      </c>
      <c r="T223" s="22" t="str">
        <f t="shared" si="11"/>
        <v/>
      </c>
      <c r="U223" s="23" t="str">
        <f ca="1">IF(AND(B223="",D223=""),"",TRIM(IF(COUNTIF($B$5:$B$304,B223)&gt;1,"Număr dublat. ","")&amp;IF(OR(C223="",D223="",F223="",G223=""),"Date incomplete. ","")&amp;IF(COUNTIFS('Linii deviz'!$B$5:$B$1004,B223,'Linii deviz'!$M$5:$M$1004,"Suplimentar",'Linii deviz'!$N$5:$N$1004,"")&gt;0,"Suplimentare fără răspuns de la client. ","")&amp;IF(AND(N(P223)&gt;Prag,COUNTIFS('Linii deviz'!$B$5:$B$1004,B223,'Linii deviz'!$M$5:$M$1004,"Suplimentar",'Linii deviz'!$N$5:$N$1004,"Da")=0),"Final peste estimat fără suplimentări aprobate. ","")&amp;IF(AND(K223&lt;&gt;"",K223&lt;TODAY(),L223&lt;&gt;"Finalizat",L223&lt;&gt;"Predat",L223&lt;&gt;"Refuzat"),"Termen depășit. ","")&amp;IF(AND(L223="Predat",M223=""),"Lipsește data predării. ","")))</f>
        <v/>
      </c>
    </row>
    <row r="224" spans="2:21" x14ac:dyDescent="0.2">
      <c r="B224" s="14" t="str">
        <f>IF(D224="","",MAX($B$5:B223)+1)</f>
        <v/>
      </c>
      <c r="C224" s="15"/>
      <c r="D224" s="16"/>
      <c r="E224" s="16"/>
      <c r="F224" s="14"/>
      <c r="G224" s="17"/>
      <c r="H224" s="17"/>
      <c r="I224" s="18"/>
      <c r="J224" s="17"/>
      <c r="K224" s="15"/>
      <c r="L224" s="14"/>
      <c r="M224" s="15"/>
      <c r="N224" s="19" t="str">
        <f>IF(B224="","",ROUND(SUMIFS('Linii deviz'!$L$5:$L$1004,'Linii deviz'!$B$5:$B$1004,B224,'Linii deviz'!$M$5:$M$1004,"Inițial")*(1+CotaTVA),2))</f>
        <v/>
      </c>
      <c r="O224" s="19" t="str">
        <f>IF(B224="","",ROUND(SUMIFS('Linii deviz'!$L$5:$L$1004,'Linii deviz'!$B$5:$B$1004,B224,'Linii deviz'!$Q$5:$Q$1004,1)*(1+CotaTVA),2))</f>
        <v/>
      </c>
      <c r="P224" s="20" t="str">
        <f t="shared" si="9"/>
        <v/>
      </c>
      <c r="Q224" s="19" t="str">
        <f>IF(B224="","",ROUND(SUMIFS('Linii deviz'!$L$5:$L$1004,'Linii deviz'!$B$5:$B$1004,B224,'Linii deviz'!$M$5:$M$1004,"Suplimentar",'Linii deviz'!$N$5:$N$1004,"Nu")*(1+CotaTVA),2))</f>
        <v/>
      </c>
      <c r="R224" s="21"/>
      <c r="S224" s="19" t="str">
        <f t="shared" si="10"/>
        <v/>
      </c>
      <c r="T224" s="22" t="str">
        <f t="shared" si="11"/>
        <v/>
      </c>
      <c r="U224" s="23" t="str">
        <f ca="1">IF(AND(B224="",D224=""),"",TRIM(IF(COUNTIF($B$5:$B$304,B224)&gt;1,"Număr dublat. ","")&amp;IF(OR(C224="",D224="",F224="",G224=""),"Date incomplete. ","")&amp;IF(COUNTIFS('Linii deviz'!$B$5:$B$1004,B224,'Linii deviz'!$M$5:$M$1004,"Suplimentar",'Linii deviz'!$N$5:$N$1004,"")&gt;0,"Suplimentare fără răspuns de la client. ","")&amp;IF(AND(N(P224)&gt;Prag,COUNTIFS('Linii deviz'!$B$5:$B$1004,B224,'Linii deviz'!$M$5:$M$1004,"Suplimentar",'Linii deviz'!$N$5:$N$1004,"Da")=0),"Final peste estimat fără suplimentări aprobate. ","")&amp;IF(AND(K224&lt;&gt;"",K224&lt;TODAY(),L224&lt;&gt;"Finalizat",L224&lt;&gt;"Predat",L224&lt;&gt;"Refuzat"),"Termen depășit. ","")&amp;IF(AND(L224="Predat",M224=""),"Lipsește data predării. ","")))</f>
        <v/>
      </c>
    </row>
    <row r="225" spans="2:21" x14ac:dyDescent="0.2">
      <c r="B225" s="14" t="str">
        <f>IF(D225="","",MAX($B$5:B224)+1)</f>
        <v/>
      </c>
      <c r="C225" s="15"/>
      <c r="D225" s="16"/>
      <c r="E225" s="16"/>
      <c r="F225" s="14"/>
      <c r="G225" s="17"/>
      <c r="H225" s="17"/>
      <c r="I225" s="18"/>
      <c r="J225" s="17"/>
      <c r="K225" s="15"/>
      <c r="L225" s="14"/>
      <c r="M225" s="15"/>
      <c r="N225" s="19" t="str">
        <f>IF(B225="","",ROUND(SUMIFS('Linii deviz'!$L$5:$L$1004,'Linii deviz'!$B$5:$B$1004,B225,'Linii deviz'!$M$5:$M$1004,"Inițial")*(1+CotaTVA),2))</f>
        <v/>
      </c>
      <c r="O225" s="19" t="str">
        <f>IF(B225="","",ROUND(SUMIFS('Linii deviz'!$L$5:$L$1004,'Linii deviz'!$B$5:$B$1004,B225,'Linii deviz'!$Q$5:$Q$1004,1)*(1+CotaTVA),2))</f>
        <v/>
      </c>
      <c r="P225" s="20" t="str">
        <f t="shared" si="9"/>
        <v/>
      </c>
      <c r="Q225" s="19" t="str">
        <f>IF(B225="","",ROUND(SUMIFS('Linii deviz'!$L$5:$L$1004,'Linii deviz'!$B$5:$B$1004,B225,'Linii deviz'!$M$5:$M$1004,"Suplimentar",'Linii deviz'!$N$5:$N$1004,"Nu")*(1+CotaTVA),2))</f>
        <v/>
      </c>
      <c r="R225" s="21"/>
      <c r="S225" s="19" t="str">
        <f t="shared" si="10"/>
        <v/>
      </c>
      <c r="T225" s="22" t="str">
        <f t="shared" si="11"/>
        <v/>
      </c>
      <c r="U225" s="23" t="str">
        <f ca="1">IF(AND(B225="",D225=""),"",TRIM(IF(COUNTIF($B$5:$B$304,B225)&gt;1,"Număr dublat. ","")&amp;IF(OR(C225="",D225="",F225="",G225=""),"Date incomplete. ","")&amp;IF(COUNTIFS('Linii deviz'!$B$5:$B$1004,B225,'Linii deviz'!$M$5:$M$1004,"Suplimentar",'Linii deviz'!$N$5:$N$1004,"")&gt;0,"Suplimentare fără răspuns de la client. ","")&amp;IF(AND(N(P225)&gt;Prag,COUNTIFS('Linii deviz'!$B$5:$B$1004,B225,'Linii deviz'!$M$5:$M$1004,"Suplimentar",'Linii deviz'!$N$5:$N$1004,"Da")=0),"Final peste estimat fără suplimentări aprobate. ","")&amp;IF(AND(K225&lt;&gt;"",K225&lt;TODAY(),L225&lt;&gt;"Finalizat",L225&lt;&gt;"Predat",L225&lt;&gt;"Refuzat"),"Termen depășit. ","")&amp;IF(AND(L225="Predat",M225=""),"Lipsește data predării. ","")))</f>
        <v/>
      </c>
    </row>
    <row r="226" spans="2:21" x14ac:dyDescent="0.2">
      <c r="B226" s="14" t="str">
        <f>IF(D226="","",MAX($B$5:B225)+1)</f>
        <v/>
      </c>
      <c r="C226" s="15"/>
      <c r="D226" s="16"/>
      <c r="E226" s="16"/>
      <c r="F226" s="14"/>
      <c r="G226" s="17"/>
      <c r="H226" s="17"/>
      <c r="I226" s="18"/>
      <c r="J226" s="17"/>
      <c r="K226" s="15"/>
      <c r="L226" s="14"/>
      <c r="M226" s="15"/>
      <c r="N226" s="19" t="str">
        <f>IF(B226="","",ROUND(SUMIFS('Linii deviz'!$L$5:$L$1004,'Linii deviz'!$B$5:$B$1004,B226,'Linii deviz'!$M$5:$M$1004,"Inițial")*(1+CotaTVA),2))</f>
        <v/>
      </c>
      <c r="O226" s="19" t="str">
        <f>IF(B226="","",ROUND(SUMIFS('Linii deviz'!$L$5:$L$1004,'Linii deviz'!$B$5:$B$1004,B226,'Linii deviz'!$Q$5:$Q$1004,1)*(1+CotaTVA),2))</f>
        <v/>
      </c>
      <c r="P226" s="20" t="str">
        <f t="shared" si="9"/>
        <v/>
      </c>
      <c r="Q226" s="19" t="str">
        <f>IF(B226="","",ROUND(SUMIFS('Linii deviz'!$L$5:$L$1004,'Linii deviz'!$B$5:$B$1004,B226,'Linii deviz'!$M$5:$M$1004,"Suplimentar",'Linii deviz'!$N$5:$N$1004,"Nu")*(1+CotaTVA),2))</f>
        <v/>
      </c>
      <c r="R226" s="21"/>
      <c r="S226" s="19" t="str">
        <f t="shared" si="10"/>
        <v/>
      </c>
      <c r="T226" s="22" t="str">
        <f t="shared" si="11"/>
        <v/>
      </c>
      <c r="U226" s="23" t="str">
        <f ca="1">IF(AND(B226="",D226=""),"",TRIM(IF(COUNTIF($B$5:$B$304,B226)&gt;1,"Număr dublat. ","")&amp;IF(OR(C226="",D226="",F226="",G226=""),"Date incomplete. ","")&amp;IF(COUNTIFS('Linii deviz'!$B$5:$B$1004,B226,'Linii deviz'!$M$5:$M$1004,"Suplimentar",'Linii deviz'!$N$5:$N$1004,"")&gt;0,"Suplimentare fără răspuns de la client. ","")&amp;IF(AND(N(P226)&gt;Prag,COUNTIFS('Linii deviz'!$B$5:$B$1004,B226,'Linii deviz'!$M$5:$M$1004,"Suplimentar",'Linii deviz'!$N$5:$N$1004,"Da")=0),"Final peste estimat fără suplimentări aprobate. ","")&amp;IF(AND(K226&lt;&gt;"",K226&lt;TODAY(),L226&lt;&gt;"Finalizat",L226&lt;&gt;"Predat",L226&lt;&gt;"Refuzat"),"Termen depășit. ","")&amp;IF(AND(L226="Predat",M226=""),"Lipsește data predării. ","")))</f>
        <v/>
      </c>
    </row>
    <row r="227" spans="2:21" x14ac:dyDescent="0.2">
      <c r="B227" s="14" t="str">
        <f>IF(D227="","",MAX($B$5:B226)+1)</f>
        <v/>
      </c>
      <c r="C227" s="15"/>
      <c r="D227" s="16"/>
      <c r="E227" s="16"/>
      <c r="F227" s="14"/>
      <c r="G227" s="17"/>
      <c r="H227" s="17"/>
      <c r="I227" s="18"/>
      <c r="J227" s="17"/>
      <c r="K227" s="15"/>
      <c r="L227" s="14"/>
      <c r="M227" s="15"/>
      <c r="N227" s="19" t="str">
        <f>IF(B227="","",ROUND(SUMIFS('Linii deviz'!$L$5:$L$1004,'Linii deviz'!$B$5:$B$1004,B227,'Linii deviz'!$M$5:$M$1004,"Inițial")*(1+CotaTVA),2))</f>
        <v/>
      </c>
      <c r="O227" s="19" t="str">
        <f>IF(B227="","",ROUND(SUMIFS('Linii deviz'!$L$5:$L$1004,'Linii deviz'!$B$5:$B$1004,B227,'Linii deviz'!$Q$5:$Q$1004,1)*(1+CotaTVA),2))</f>
        <v/>
      </c>
      <c r="P227" s="20" t="str">
        <f t="shared" si="9"/>
        <v/>
      </c>
      <c r="Q227" s="19" t="str">
        <f>IF(B227="","",ROUND(SUMIFS('Linii deviz'!$L$5:$L$1004,'Linii deviz'!$B$5:$B$1004,B227,'Linii deviz'!$M$5:$M$1004,"Suplimentar",'Linii deviz'!$N$5:$N$1004,"Nu")*(1+CotaTVA),2))</f>
        <v/>
      </c>
      <c r="R227" s="21"/>
      <c r="S227" s="19" t="str">
        <f t="shared" si="10"/>
        <v/>
      </c>
      <c r="T227" s="22" t="str">
        <f t="shared" si="11"/>
        <v/>
      </c>
      <c r="U227" s="23" t="str">
        <f ca="1">IF(AND(B227="",D227=""),"",TRIM(IF(COUNTIF($B$5:$B$304,B227)&gt;1,"Număr dublat. ","")&amp;IF(OR(C227="",D227="",F227="",G227=""),"Date incomplete. ","")&amp;IF(COUNTIFS('Linii deviz'!$B$5:$B$1004,B227,'Linii deviz'!$M$5:$M$1004,"Suplimentar",'Linii deviz'!$N$5:$N$1004,"")&gt;0,"Suplimentare fără răspuns de la client. ","")&amp;IF(AND(N(P227)&gt;Prag,COUNTIFS('Linii deviz'!$B$5:$B$1004,B227,'Linii deviz'!$M$5:$M$1004,"Suplimentar",'Linii deviz'!$N$5:$N$1004,"Da")=0),"Final peste estimat fără suplimentări aprobate. ","")&amp;IF(AND(K227&lt;&gt;"",K227&lt;TODAY(),L227&lt;&gt;"Finalizat",L227&lt;&gt;"Predat",L227&lt;&gt;"Refuzat"),"Termen depășit. ","")&amp;IF(AND(L227="Predat",M227=""),"Lipsește data predării. ","")))</f>
        <v/>
      </c>
    </row>
    <row r="228" spans="2:21" x14ac:dyDescent="0.2">
      <c r="B228" s="14" t="str">
        <f>IF(D228="","",MAX($B$5:B227)+1)</f>
        <v/>
      </c>
      <c r="C228" s="15"/>
      <c r="D228" s="16"/>
      <c r="E228" s="16"/>
      <c r="F228" s="14"/>
      <c r="G228" s="17"/>
      <c r="H228" s="17"/>
      <c r="I228" s="18"/>
      <c r="J228" s="17"/>
      <c r="K228" s="15"/>
      <c r="L228" s="14"/>
      <c r="M228" s="15"/>
      <c r="N228" s="19" t="str">
        <f>IF(B228="","",ROUND(SUMIFS('Linii deviz'!$L$5:$L$1004,'Linii deviz'!$B$5:$B$1004,B228,'Linii deviz'!$M$5:$M$1004,"Inițial")*(1+CotaTVA),2))</f>
        <v/>
      </c>
      <c r="O228" s="19" t="str">
        <f>IF(B228="","",ROUND(SUMIFS('Linii deviz'!$L$5:$L$1004,'Linii deviz'!$B$5:$B$1004,B228,'Linii deviz'!$Q$5:$Q$1004,1)*(1+CotaTVA),2))</f>
        <v/>
      </c>
      <c r="P228" s="20" t="str">
        <f t="shared" si="9"/>
        <v/>
      </c>
      <c r="Q228" s="19" t="str">
        <f>IF(B228="","",ROUND(SUMIFS('Linii deviz'!$L$5:$L$1004,'Linii deviz'!$B$5:$B$1004,B228,'Linii deviz'!$M$5:$M$1004,"Suplimentar",'Linii deviz'!$N$5:$N$1004,"Nu")*(1+CotaTVA),2))</f>
        <v/>
      </c>
      <c r="R228" s="21"/>
      <c r="S228" s="19" t="str">
        <f t="shared" si="10"/>
        <v/>
      </c>
      <c r="T228" s="22" t="str">
        <f t="shared" si="11"/>
        <v/>
      </c>
      <c r="U228" s="23" t="str">
        <f ca="1">IF(AND(B228="",D228=""),"",TRIM(IF(COUNTIF($B$5:$B$304,B228)&gt;1,"Număr dublat. ","")&amp;IF(OR(C228="",D228="",F228="",G228=""),"Date incomplete. ","")&amp;IF(COUNTIFS('Linii deviz'!$B$5:$B$1004,B228,'Linii deviz'!$M$5:$M$1004,"Suplimentar",'Linii deviz'!$N$5:$N$1004,"")&gt;0,"Suplimentare fără răspuns de la client. ","")&amp;IF(AND(N(P228)&gt;Prag,COUNTIFS('Linii deviz'!$B$5:$B$1004,B228,'Linii deviz'!$M$5:$M$1004,"Suplimentar",'Linii deviz'!$N$5:$N$1004,"Da")=0),"Final peste estimat fără suplimentări aprobate. ","")&amp;IF(AND(K228&lt;&gt;"",K228&lt;TODAY(),L228&lt;&gt;"Finalizat",L228&lt;&gt;"Predat",L228&lt;&gt;"Refuzat"),"Termen depășit. ","")&amp;IF(AND(L228="Predat",M228=""),"Lipsește data predării. ","")))</f>
        <v/>
      </c>
    </row>
    <row r="229" spans="2:21" x14ac:dyDescent="0.2">
      <c r="B229" s="14" t="str">
        <f>IF(D229="","",MAX($B$5:B228)+1)</f>
        <v/>
      </c>
      <c r="C229" s="15"/>
      <c r="D229" s="16"/>
      <c r="E229" s="16"/>
      <c r="F229" s="14"/>
      <c r="G229" s="17"/>
      <c r="H229" s="17"/>
      <c r="I229" s="18"/>
      <c r="J229" s="17"/>
      <c r="K229" s="15"/>
      <c r="L229" s="14"/>
      <c r="M229" s="15"/>
      <c r="N229" s="19" t="str">
        <f>IF(B229="","",ROUND(SUMIFS('Linii deviz'!$L$5:$L$1004,'Linii deviz'!$B$5:$B$1004,B229,'Linii deviz'!$M$5:$M$1004,"Inițial")*(1+CotaTVA),2))</f>
        <v/>
      </c>
      <c r="O229" s="19" t="str">
        <f>IF(B229="","",ROUND(SUMIFS('Linii deviz'!$L$5:$L$1004,'Linii deviz'!$B$5:$B$1004,B229,'Linii deviz'!$Q$5:$Q$1004,1)*(1+CotaTVA),2))</f>
        <v/>
      </c>
      <c r="P229" s="20" t="str">
        <f t="shared" si="9"/>
        <v/>
      </c>
      <c r="Q229" s="19" t="str">
        <f>IF(B229="","",ROUND(SUMIFS('Linii deviz'!$L$5:$L$1004,'Linii deviz'!$B$5:$B$1004,B229,'Linii deviz'!$M$5:$M$1004,"Suplimentar",'Linii deviz'!$N$5:$N$1004,"Nu")*(1+CotaTVA),2))</f>
        <v/>
      </c>
      <c r="R229" s="21"/>
      <c r="S229" s="19" t="str">
        <f t="shared" si="10"/>
        <v/>
      </c>
      <c r="T229" s="22" t="str">
        <f t="shared" si="11"/>
        <v/>
      </c>
      <c r="U229" s="23" t="str">
        <f ca="1">IF(AND(B229="",D229=""),"",TRIM(IF(COUNTIF($B$5:$B$304,B229)&gt;1,"Număr dublat. ","")&amp;IF(OR(C229="",D229="",F229="",G229=""),"Date incomplete. ","")&amp;IF(COUNTIFS('Linii deviz'!$B$5:$B$1004,B229,'Linii deviz'!$M$5:$M$1004,"Suplimentar",'Linii deviz'!$N$5:$N$1004,"")&gt;0,"Suplimentare fără răspuns de la client. ","")&amp;IF(AND(N(P229)&gt;Prag,COUNTIFS('Linii deviz'!$B$5:$B$1004,B229,'Linii deviz'!$M$5:$M$1004,"Suplimentar",'Linii deviz'!$N$5:$N$1004,"Da")=0),"Final peste estimat fără suplimentări aprobate. ","")&amp;IF(AND(K229&lt;&gt;"",K229&lt;TODAY(),L229&lt;&gt;"Finalizat",L229&lt;&gt;"Predat",L229&lt;&gt;"Refuzat"),"Termen depășit. ","")&amp;IF(AND(L229="Predat",M229=""),"Lipsește data predării. ","")))</f>
        <v/>
      </c>
    </row>
    <row r="230" spans="2:21" x14ac:dyDescent="0.2">
      <c r="B230" s="14" t="str">
        <f>IF(D230="","",MAX($B$5:B229)+1)</f>
        <v/>
      </c>
      <c r="C230" s="15"/>
      <c r="D230" s="16"/>
      <c r="E230" s="16"/>
      <c r="F230" s="14"/>
      <c r="G230" s="17"/>
      <c r="H230" s="17"/>
      <c r="I230" s="18"/>
      <c r="J230" s="17"/>
      <c r="K230" s="15"/>
      <c r="L230" s="14"/>
      <c r="M230" s="15"/>
      <c r="N230" s="19" t="str">
        <f>IF(B230="","",ROUND(SUMIFS('Linii deviz'!$L$5:$L$1004,'Linii deviz'!$B$5:$B$1004,B230,'Linii deviz'!$M$5:$M$1004,"Inițial")*(1+CotaTVA),2))</f>
        <v/>
      </c>
      <c r="O230" s="19" t="str">
        <f>IF(B230="","",ROUND(SUMIFS('Linii deviz'!$L$5:$L$1004,'Linii deviz'!$B$5:$B$1004,B230,'Linii deviz'!$Q$5:$Q$1004,1)*(1+CotaTVA),2))</f>
        <v/>
      </c>
      <c r="P230" s="20" t="str">
        <f t="shared" si="9"/>
        <v/>
      </c>
      <c r="Q230" s="19" t="str">
        <f>IF(B230="","",ROUND(SUMIFS('Linii deviz'!$L$5:$L$1004,'Linii deviz'!$B$5:$B$1004,B230,'Linii deviz'!$M$5:$M$1004,"Suplimentar",'Linii deviz'!$N$5:$N$1004,"Nu")*(1+CotaTVA),2))</f>
        <v/>
      </c>
      <c r="R230" s="21"/>
      <c r="S230" s="19" t="str">
        <f t="shared" si="10"/>
        <v/>
      </c>
      <c r="T230" s="22" t="str">
        <f t="shared" si="11"/>
        <v/>
      </c>
      <c r="U230" s="23" t="str">
        <f ca="1">IF(AND(B230="",D230=""),"",TRIM(IF(COUNTIF($B$5:$B$304,B230)&gt;1,"Număr dublat. ","")&amp;IF(OR(C230="",D230="",F230="",G230=""),"Date incomplete. ","")&amp;IF(COUNTIFS('Linii deviz'!$B$5:$B$1004,B230,'Linii deviz'!$M$5:$M$1004,"Suplimentar",'Linii deviz'!$N$5:$N$1004,"")&gt;0,"Suplimentare fără răspuns de la client. ","")&amp;IF(AND(N(P230)&gt;Prag,COUNTIFS('Linii deviz'!$B$5:$B$1004,B230,'Linii deviz'!$M$5:$M$1004,"Suplimentar",'Linii deviz'!$N$5:$N$1004,"Da")=0),"Final peste estimat fără suplimentări aprobate. ","")&amp;IF(AND(K230&lt;&gt;"",K230&lt;TODAY(),L230&lt;&gt;"Finalizat",L230&lt;&gt;"Predat",L230&lt;&gt;"Refuzat"),"Termen depășit. ","")&amp;IF(AND(L230="Predat",M230=""),"Lipsește data predării. ","")))</f>
        <v/>
      </c>
    </row>
    <row r="231" spans="2:21" x14ac:dyDescent="0.2">
      <c r="B231" s="14" t="str">
        <f>IF(D231="","",MAX($B$5:B230)+1)</f>
        <v/>
      </c>
      <c r="C231" s="15"/>
      <c r="D231" s="16"/>
      <c r="E231" s="16"/>
      <c r="F231" s="14"/>
      <c r="G231" s="17"/>
      <c r="H231" s="17"/>
      <c r="I231" s="18"/>
      <c r="J231" s="17"/>
      <c r="K231" s="15"/>
      <c r="L231" s="14"/>
      <c r="M231" s="15"/>
      <c r="N231" s="19" t="str">
        <f>IF(B231="","",ROUND(SUMIFS('Linii deviz'!$L$5:$L$1004,'Linii deviz'!$B$5:$B$1004,B231,'Linii deviz'!$M$5:$M$1004,"Inițial")*(1+CotaTVA),2))</f>
        <v/>
      </c>
      <c r="O231" s="19" t="str">
        <f>IF(B231="","",ROUND(SUMIFS('Linii deviz'!$L$5:$L$1004,'Linii deviz'!$B$5:$B$1004,B231,'Linii deviz'!$Q$5:$Q$1004,1)*(1+CotaTVA),2))</f>
        <v/>
      </c>
      <c r="P231" s="20" t="str">
        <f t="shared" si="9"/>
        <v/>
      </c>
      <c r="Q231" s="19" t="str">
        <f>IF(B231="","",ROUND(SUMIFS('Linii deviz'!$L$5:$L$1004,'Linii deviz'!$B$5:$B$1004,B231,'Linii deviz'!$M$5:$M$1004,"Suplimentar",'Linii deviz'!$N$5:$N$1004,"Nu")*(1+CotaTVA),2))</f>
        <v/>
      </c>
      <c r="R231" s="21"/>
      <c r="S231" s="19" t="str">
        <f t="shared" si="10"/>
        <v/>
      </c>
      <c r="T231" s="22" t="str">
        <f t="shared" si="11"/>
        <v/>
      </c>
      <c r="U231" s="23" t="str">
        <f ca="1">IF(AND(B231="",D231=""),"",TRIM(IF(COUNTIF($B$5:$B$304,B231)&gt;1,"Număr dublat. ","")&amp;IF(OR(C231="",D231="",F231="",G231=""),"Date incomplete. ","")&amp;IF(COUNTIFS('Linii deviz'!$B$5:$B$1004,B231,'Linii deviz'!$M$5:$M$1004,"Suplimentar",'Linii deviz'!$N$5:$N$1004,"")&gt;0,"Suplimentare fără răspuns de la client. ","")&amp;IF(AND(N(P231)&gt;Prag,COUNTIFS('Linii deviz'!$B$5:$B$1004,B231,'Linii deviz'!$M$5:$M$1004,"Suplimentar",'Linii deviz'!$N$5:$N$1004,"Da")=0),"Final peste estimat fără suplimentări aprobate. ","")&amp;IF(AND(K231&lt;&gt;"",K231&lt;TODAY(),L231&lt;&gt;"Finalizat",L231&lt;&gt;"Predat",L231&lt;&gt;"Refuzat"),"Termen depășit. ","")&amp;IF(AND(L231="Predat",M231=""),"Lipsește data predării. ","")))</f>
        <v/>
      </c>
    </row>
    <row r="232" spans="2:21" x14ac:dyDescent="0.2">
      <c r="B232" s="14" t="str">
        <f>IF(D232="","",MAX($B$5:B231)+1)</f>
        <v/>
      </c>
      <c r="C232" s="15"/>
      <c r="D232" s="16"/>
      <c r="E232" s="16"/>
      <c r="F232" s="14"/>
      <c r="G232" s="17"/>
      <c r="H232" s="17"/>
      <c r="I232" s="18"/>
      <c r="J232" s="17"/>
      <c r="K232" s="15"/>
      <c r="L232" s="14"/>
      <c r="M232" s="15"/>
      <c r="N232" s="19" t="str">
        <f>IF(B232="","",ROUND(SUMIFS('Linii deviz'!$L$5:$L$1004,'Linii deviz'!$B$5:$B$1004,B232,'Linii deviz'!$M$5:$M$1004,"Inițial")*(1+CotaTVA),2))</f>
        <v/>
      </c>
      <c r="O232" s="19" t="str">
        <f>IF(B232="","",ROUND(SUMIFS('Linii deviz'!$L$5:$L$1004,'Linii deviz'!$B$5:$B$1004,B232,'Linii deviz'!$Q$5:$Q$1004,1)*(1+CotaTVA),2))</f>
        <v/>
      </c>
      <c r="P232" s="20" t="str">
        <f t="shared" si="9"/>
        <v/>
      </c>
      <c r="Q232" s="19" t="str">
        <f>IF(B232="","",ROUND(SUMIFS('Linii deviz'!$L$5:$L$1004,'Linii deviz'!$B$5:$B$1004,B232,'Linii deviz'!$M$5:$M$1004,"Suplimentar",'Linii deviz'!$N$5:$N$1004,"Nu")*(1+CotaTVA),2))</f>
        <v/>
      </c>
      <c r="R232" s="21"/>
      <c r="S232" s="19" t="str">
        <f t="shared" si="10"/>
        <v/>
      </c>
      <c r="T232" s="22" t="str">
        <f t="shared" si="11"/>
        <v/>
      </c>
      <c r="U232" s="23" t="str">
        <f ca="1">IF(AND(B232="",D232=""),"",TRIM(IF(COUNTIF($B$5:$B$304,B232)&gt;1,"Număr dublat. ","")&amp;IF(OR(C232="",D232="",F232="",G232=""),"Date incomplete. ","")&amp;IF(COUNTIFS('Linii deviz'!$B$5:$B$1004,B232,'Linii deviz'!$M$5:$M$1004,"Suplimentar",'Linii deviz'!$N$5:$N$1004,"")&gt;0,"Suplimentare fără răspuns de la client. ","")&amp;IF(AND(N(P232)&gt;Prag,COUNTIFS('Linii deviz'!$B$5:$B$1004,B232,'Linii deviz'!$M$5:$M$1004,"Suplimentar",'Linii deviz'!$N$5:$N$1004,"Da")=0),"Final peste estimat fără suplimentări aprobate. ","")&amp;IF(AND(K232&lt;&gt;"",K232&lt;TODAY(),L232&lt;&gt;"Finalizat",L232&lt;&gt;"Predat",L232&lt;&gt;"Refuzat"),"Termen depășit. ","")&amp;IF(AND(L232="Predat",M232=""),"Lipsește data predării. ","")))</f>
        <v/>
      </c>
    </row>
    <row r="233" spans="2:21" x14ac:dyDescent="0.2">
      <c r="B233" s="14" t="str">
        <f>IF(D233="","",MAX($B$5:B232)+1)</f>
        <v/>
      </c>
      <c r="C233" s="15"/>
      <c r="D233" s="16"/>
      <c r="E233" s="16"/>
      <c r="F233" s="14"/>
      <c r="G233" s="17"/>
      <c r="H233" s="17"/>
      <c r="I233" s="18"/>
      <c r="J233" s="17"/>
      <c r="K233" s="15"/>
      <c r="L233" s="14"/>
      <c r="M233" s="15"/>
      <c r="N233" s="19" t="str">
        <f>IF(B233="","",ROUND(SUMIFS('Linii deviz'!$L$5:$L$1004,'Linii deviz'!$B$5:$B$1004,B233,'Linii deviz'!$M$5:$M$1004,"Inițial")*(1+CotaTVA),2))</f>
        <v/>
      </c>
      <c r="O233" s="19" t="str">
        <f>IF(B233="","",ROUND(SUMIFS('Linii deviz'!$L$5:$L$1004,'Linii deviz'!$B$5:$B$1004,B233,'Linii deviz'!$Q$5:$Q$1004,1)*(1+CotaTVA),2))</f>
        <v/>
      </c>
      <c r="P233" s="20" t="str">
        <f t="shared" si="9"/>
        <v/>
      </c>
      <c r="Q233" s="19" t="str">
        <f>IF(B233="","",ROUND(SUMIFS('Linii deviz'!$L$5:$L$1004,'Linii deviz'!$B$5:$B$1004,B233,'Linii deviz'!$M$5:$M$1004,"Suplimentar",'Linii deviz'!$N$5:$N$1004,"Nu")*(1+CotaTVA),2))</f>
        <v/>
      </c>
      <c r="R233" s="21"/>
      <c r="S233" s="19" t="str">
        <f t="shared" si="10"/>
        <v/>
      </c>
      <c r="T233" s="22" t="str">
        <f t="shared" si="11"/>
        <v/>
      </c>
      <c r="U233" s="23" t="str">
        <f ca="1">IF(AND(B233="",D233=""),"",TRIM(IF(COUNTIF($B$5:$B$304,B233)&gt;1,"Număr dublat. ","")&amp;IF(OR(C233="",D233="",F233="",G233=""),"Date incomplete. ","")&amp;IF(COUNTIFS('Linii deviz'!$B$5:$B$1004,B233,'Linii deviz'!$M$5:$M$1004,"Suplimentar",'Linii deviz'!$N$5:$N$1004,"")&gt;0,"Suplimentare fără răspuns de la client. ","")&amp;IF(AND(N(P233)&gt;Prag,COUNTIFS('Linii deviz'!$B$5:$B$1004,B233,'Linii deviz'!$M$5:$M$1004,"Suplimentar",'Linii deviz'!$N$5:$N$1004,"Da")=0),"Final peste estimat fără suplimentări aprobate. ","")&amp;IF(AND(K233&lt;&gt;"",K233&lt;TODAY(),L233&lt;&gt;"Finalizat",L233&lt;&gt;"Predat",L233&lt;&gt;"Refuzat"),"Termen depășit. ","")&amp;IF(AND(L233="Predat",M233=""),"Lipsește data predării. ","")))</f>
        <v/>
      </c>
    </row>
    <row r="234" spans="2:21" x14ac:dyDescent="0.2">
      <c r="B234" s="14" t="str">
        <f>IF(D234="","",MAX($B$5:B233)+1)</f>
        <v/>
      </c>
      <c r="C234" s="15"/>
      <c r="D234" s="16"/>
      <c r="E234" s="16"/>
      <c r="F234" s="14"/>
      <c r="G234" s="17"/>
      <c r="H234" s="17"/>
      <c r="I234" s="18"/>
      <c r="J234" s="17"/>
      <c r="K234" s="15"/>
      <c r="L234" s="14"/>
      <c r="M234" s="15"/>
      <c r="N234" s="19" t="str">
        <f>IF(B234="","",ROUND(SUMIFS('Linii deviz'!$L$5:$L$1004,'Linii deviz'!$B$5:$B$1004,B234,'Linii deviz'!$M$5:$M$1004,"Inițial")*(1+CotaTVA),2))</f>
        <v/>
      </c>
      <c r="O234" s="19" t="str">
        <f>IF(B234="","",ROUND(SUMIFS('Linii deviz'!$L$5:$L$1004,'Linii deviz'!$B$5:$B$1004,B234,'Linii deviz'!$Q$5:$Q$1004,1)*(1+CotaTVA),2))</f>
        <v/>
      </c>
      <c r="P234" s="20" t="str">
        <f t="shared" si="9"/>
        <v/>
      </c>
      <c r="Q234" s="19" t="str">
        <f>IF(B234="","",ROUND(SUMIFS('Linii deviz'!$L$5:$L$1004,'Linii deviz'!$B$5:$B$1004,B234,'Linii deviz'!$M$5:$M$1004,"Suplimentar",'Linii deviz'!$N$5:$N$1004,"Nu")*(1+CotaTVA),2))</f>
        <v/>
      </c>
      <c r="R234" s="21"/>
      <c r="S234" s="19" t="str">
        <f t="shared" si="10"/>
        <v/>
      </c>
      <c r="T234" s="22" t="str">
        <f t="shared" si="11"/>
        <v/>
      </c>
      <c r="U234" s="23" t="str">
        <f ca="1">IF(AND(B234="",D234=""),"",TRIM(IF(COUNTIF($B$5:$B$304,B234)&gt;1,"Număr dublat. ","")&amp;IF(OR(C234="",D234="",F234="",G234=""),"Date incomplete. ","")&amp;IF(COUNTIFS('Linii deviz'!$B$5:$B$1004,B234,'Linii deviz'!$M$5:$M$1004,"Suplimentar",'Linii deviz'!$N$5:$N$1004,"")&gt;0,"Suplimentare fără răspuns de la client. ","")&amp;IF(AND(N(P234)&gt;Prag,COUNTIFS('Linii deviz'!$B$5:$B$1004,B234,'Linii deviz'!$M$5:$M$1004,"Suplimentar",'Linii deviz'!$N$5:$N$1004,"Da")=0),"Final peste estimat fără suplimentări aprobate. ","")&amp;IF(AND(K234&lt;&gt;"",K234&lt;TODAY(),L234&lt;&gt;"Finalizat",L234&lt;&gt;"Predat",L234&lt;&gt;"Refuzat"),"Termen depășit. ","")&amp;IF(AND(L234="Predat",M234=""),"Lipsește data predării. ","")))</f>
        <v/>
      </c>
    </row>
    <row r="235" spans="2:21" x14ac:dyDescent="0.2">
      <c r="B235" s="14" t="str">
        <f>IF(D235="","",MAX($B$5:B234)+1)</f>
        <v/>
      </c>
      <c r="C235" s="15"/>
      <c r="D235" s="16"/>
      <c r="E235" s="16"/>
      <c r="F235" s="14"/>
      <c r="G235" s="17"/>
      <c r="H235" s="17"/>
      <c r="I235" s="18"/>
      <c r="J235" s="17"/>
      <c r="K235" s="15"/>
      <c r="L235" s="14"/>
      <c r="M235" s="15"/>
      <c r="N235" s="19" t="str">
        <f>IF(B235="","",ROUND(SUMIFS('Linii deviz'!$L$5:$L$1004,'Linii deviz'!$B$5:$B$1004,B235,'Linii deviz'!$M$5:$M$1004,"Inițial")*(1+CotaTVA),2))</f>
        <v/>
      </c>
      <c r="O235" s="19" t="str">
        <f>IF(B235="","",ROUND(SUMIFS('Linii deviz'!$L$5:$L$1004,'Linii deviz'!$B$5:$B$1004,B235,'Linii deviz'!$Q$5:$Q$1004,1)*(1+CotaTVA),2))</f>
        <v/>
      </c>
      <c r="P235" s="20" t="str">
        <f t="shared" si="9"/>
        <v/>
      </c>
      <c r="Q235" s="19" t="str">
        <f>IF(B235="","",ROUND(SUMIFS('Linii deviz'!$L$5:$L$1004,'Linii deviz'!$B$5:$B$1004,B235,'Linii deviz'!$M$5:$M$1004,"Suplimentar",'Linii deviz'!$N$5:$N$1004,"Nu")*(1+CotaTVA),2))</f>
        <v/>
      </c>
      <c r="R235" s="21"/>
      <c r="S235" s="19" t="str">
        <f t="shared" si="10"/>
        <v/>
      </c>
      <c r="T235" s="22" t="str">
        <f t="shared" si="11"/>
        <v/>
      </c>
      <c r="U235" s="23" t="str">
        <f ca="1">IF(AND(B235="",D235=""),"",TRIM(IF(COUNTIF($B$5:$B$304,B235)&gt;1,"Număr dublat. ","")&amp;IF(OR(C235="",D235="",F235="",G235=""),"Date incomplete. ","")&amp;IF(COUNTIFS('Linii deviz'!$B$5:$B$1004,B235,'Linii deviz'!$M$5:$M$1004,"Suplimentar",'Linii deviz'!$N$5:$N$1004,"")&gt;0,"Suplimentare fără răspuns de la client. ","")&amp;IF(AND(N(P235)&gt;Prag,COUNTIFS('Linii deviz'!$B$5:$B$1004,B235,'Linii deviz'!$M$5:$M$1004,"Suplimentar",'Linii deviz'!$N$5:$N$1004,"Da")=0),"Final peste estimat fără suplimentări aprobate. ","")&amp;IF(AND(K235&lt;&gt;"",K235&lt;TODAY(),L235&lt;&gt;"Finalizat",L235&lt;&gt;"Predat",L235&lt;&gt;"Refuzat"),"Termen depășit. ","")&amp;IF(AND(L235="Predat",M235=""),"Lipsește data predării. ","")))</f>
        <v/>
      </c>
    </row>
    <row r="236" spans="2:21" x14ac:dyDescent="0.2">
      <c r="B236" s="14" t="str">
        <f>IF(D236="","",MAX($B$5:B235)+1)</f>
        <v/>
      </c>
      <c r="C236" s="15"/>
      <c r="D236" s="16"/>
      <c r="E236" s="16"/>
      <c r="F236" s="14"/>
      <c r="G236" s="17"/>
      <c r="H236" s="17"/>
      <c r="I236" s="18"/>
      <c r="J236" s="17"/>
      <c r="K236" s="15"/>
      <c r="L236" s="14"/>
      <c r="M236" s="15"/>
      <c r="N236" s="19" t="str">
        <f>IF(B236="","",ROUND(SUMIFS('Linii deviz'!$L$5:$L$1004,'Linii deviz'!$B$5:$B$1004,B236,'Linii deviz'!$M$5:$M$1004,"Inițial")*(1+CotaTVA),2))</f>
        <v/>
      </c>
      <c r="O236" s="19" t="str">
        <f>IF(B236="","",ROUND(SUMIFS('Linii deviz'!$L$5:$L$1004,'Linii deviz'!$B$5:$B$1004,B236,'Linii deviz'!$Q$5:$Q$1004,1)*(1+CotaTVA),2))</f>
        <v/>
      </c>
      <c r="P236" s="20" t="str">
        <f t="shared" si="9"/>
        <v/>
      </c>
      <c r="Q236" s="19" t="str">
        <f>IF(B236="","",ROUND(SUMIFS('Linii deviz'!$L$5:$L$1004,'Linii deviz'!$B$5:$B$1004,B236,'Linii deviz'!$M$5:$M$1004,"Suplimentar",'Linii deviz'!$N$5:$N$1004,"Nu")*(1+CotaTVA),2))</f>
        <v/>
      </c>
      <c r="R236" s="21"/>
      <c r="S236" s="19" t="str">
        <f t="shared" si="10"/>
        <v/>
      </c>
      <c r="T236" s="22" t="str">
        <f t="shared" si="11"/>
        <v/>
      </c>
      <c r="U236" s="23" t="str">
        <f ca="1">IF(AND(B236="",D236=""),"",TRIM(IF(COUNTIF($B$5:$B$304,B236)&gt;1,"Număr dublat. ","")&amp;IF(OR(C236="",D236="",F236="",G236=""),"Date incomplete. ","")&amp;IF(COUNTIFS('Linii deviz'!$B$5:$B$1004,B236,'Linii deviz'!$M$5:$M$1004,"Suplimentar",'Linii deviz'!$N$5:$N$1004,"")&gt;0,"Suplimentare fără răspuns de la client. ","")&amp;IF(AND(N(P236)&gt;Prag,COUNTIFS('Linii deviz'!$B$5:$B$1004,B236,'Linii deviz'!$M$5:$M$1004,"Suplimentar",'Linii deviz'!$N$5:$N$1004,"Da")=0),"Final peste estimat fără suplimentări aprobate. ","")&amp;IF(AND(K236&lt;&gt;"",K236&lt;TODAY(),L236&lt;&gt;"Finalizat",L236&lt;&gt;"Predat",L236&lt;&gt;"Refuzat"),"Termen depășit. ","")&amp;IF(AND(L236="Predat",M236=""),"Lipsește data predării. ","")))</f>
        <v/>
      </c>
    </row>
    <row r="237" spans="2:21" x14ac:dyDescent="0.2">
      <c r="B237" s="14" t="str">
        <f>IF(D237="","",MAX($B$5:B236)+1)</f>
        <v/>
      </c>
      <c r="C237" s="15"/>
      <c r="D237" s="16"/>
      <c r="E237" s="16"/>
      <c r="F237" s="14"/>
      <c r="G237" s="17"/>
      <c r="H237" s="17"/>
      <c r="I237" s="18"/>
      <c r="J237" s="17"/>
      <c r="K237" s="15"/>
      <c r="L237" s="14"/>
      <c r="M237" s="15"/>
      <c r="N237" s="19" t="str">
        <f>IF(B237="","",ROUND(SUMIFS('Linii deviz'!$L$5:$L$1004,'Linii deviz'!$B$5:$B$1004,B237,'Linii deviz'!$M$5:$M$1004,"Inițial")*(1+CotaTVA),2))</f>
        <v/>
      </c>
      <c r="O237" s="19" t="str">
        <f>IF(B237="","",ROUND(SUMIFS('Linii deviz'!$L$5:$L$1004,'Linii deviz'!$B$5:$B$1004,B237,'Linii deviz'!$Q$5:$Q$1004,1)*(1+CotaTVA),2))</f>
        <v/>
      </c>
      <c r="P237" s="20" t="str">
        <f t="shared" si="9"/>
        <v/>
      </c>
      <c r="Q237" s="19" t="str">
        <f>IF(B237="","",ROUND(SUMIFS('Linii deviz'!$L$5:$L$1004,'Linii deviz'!$B$5:$B$1004,B237,'Linii deviz'!$M$5:$M$1004,"Suplimentar",'Linii deviz'!$N$5:$N$1004,"Nu")*(1+CotaTVA),2))</f>
        <v/>
      </c>
      <c r="R237" s="21"/>
      <c r="S237" s="19" t="str">
        <f t="shared" si="10"/>
        <v/>
      </c>
      <c r="T237" s="22" t="str">
        <f t="shared" si="11"/>
        <v/>
      </c>
      <c r="U237" s="23" t="str">
        <f ca="1">IF(AND(B237="",D237=""),"",TRIM(IF(COUNTIF($B$5:$B$304,B237)&gt;1,"Număr dublat. ","")&amp;IF(OR(C237="",D237="",F237="",G237=""),"Date incomplete. ","")&amp;IF(COUNTIFS('Linii deviz'!$B$5:$B$1004,B237,'Linii deviz'!$M$5:$M$1004,"Suplimentar",'Linii deviz'!$N$5:$N$1004,"")&gt;0,"Suplimentare fără răspuns de la client. ","")&amp;IF(AND(N(P237)&gt;Prag,COUNTIFS('Linii deviz'!$B$5:$B$1004,B237,'Linii deviz'!$M$5:$M$1004,"Suplimentar",'Linii deviz'!$N$5:$N$1004,"Da")=0),"Final peste estimat fără suplimentări aprobate. ","")&amp;IF(AND(K237&lt;&gt;"",K237&lt;TODAY(),L237&lt;&gt;"Finalizat",L237&lt;&gt;"Predat",L237&lt;&gt;"Refuzat"),"Termen depășit. ","")&amp;IF(AND(L237="Predat",M237=""),"Lipsește data predării. ","")))</f>
        <v/>
      </c>
    </row>
    <row r="238" spans="2:21" x14ac:dyDescent="0.2">
      <c r="B238" s="14" t="str">
        <f>IF(D238="","",MAX($B$5:B237)+1)</f>
        <v/>
      </c>
      <c r="C238" s="15"/>
      <c r="D238" s="16"/>
      <c r="E238" s="16"/>
      <c r="F238" s="14"/>
      <c r="G238" s="17"/>
      <c r="H238" s="17"/>
      <c r="I238" s="18"/>
      <c r="J238" s="17"/>
      <c r="K238" s="15"/>
      <c r="L238" s="14"/>
      <c r="M238" s="15"/>
      <c r="N238" s="19" t="str">
        <f>IF(B238="","",ROUND(SUMIFS('Linii deviz'!$L$5:$L$1004,'Linii deviz'!$B$5:$B$1004,B238,'Linii deviz'!$M$5:$M$1004,"Inițial")*(1+CotaTVA),2))</f>
        <v/>
      </c>
      <c r="O238" s="19" t="str">
        <f>IF(B238="","",ROUND(SUMIFS('Linii deviz'!$L$5:$L$1004,'Linii deviz'!$B$5:$B$1004,B238,'Linii deviz'!$Q$5:$Q$1004,1)*(1+CotaTVA),2))</f>
        <v/>
      </c>
      <c r="P238" s="20" t="str">
        <f t="shared" si="9"/>
        <v/>
      </c>
      <c r="Q238" s="19" t="str">
        <f>IF(B238="","",ROUND(SUMIFS('Linii deviz'!$L$5:$L$1004,'Linii deviz'!$B$5:$B$1004,B238,'Linii deviz'!$M$5:$M$1004,"Suplimentar",'Linii deviz'!$N$5:$N$1004,"Nu")*(1+CotaTVA),2))</f>
        <v/>
      </c>
      <c r="R238" s="21"/>
      <c r="S238" s="19" t="str">
        <f t="shared" si="10"/>
        <v/>
      </c>
      <c r="T238" s="22" t="str">
        <f t="shared" si="11"/>
        <v/>
      </c>
      <c r="U238" s="23" t="str">
        <f ca="1">IF(AND(B238="",D238=""),"",TRIM(IF(COUNTIF($B$5:$B$304,B238)&gt;1,"Număr dublat. ","")&amp;IF(OR(C238="",D238="",F238="",G238=""),"Date incomplete. ","")&amp;IF(COUNTIFS('Linii deviz'!$B$5:$B$1004,B238,'Linii deviz'!$M$5:$M$1004,"Suplimentar",'Linii deviz'!$N$5:$N$1004,"")&gt;0,"Suplimentare fără răspuns de la client. ","")&amp;IF(AND(N(P238)&gt;Prag,COUNTIFS('Linii deviz'!$B$5:$B$1004,B238,'Linii deviz'!$M$5:$M$1004,"Suplimentar",'Linii deviz'!$N$5:$N$1004,"Da")=0),"Final peste estimat fără suplimentări aprobate. ","")&amp;IF(AND(K238&lt;&gt;"",K238&lt;TODAY(),L238&lt;&gt;"Finalizat",L238&lt;&gt;"Predat",L238&lt;&gt;"Refuzat"),"Termen depășit. ","")&amp;IF(AND(L238="Predat",M238=""),"Lipsește data predării. ","")))</f>
        <v/>
      </c>
    </row>
    <row r="239" spans="2:21" x14ac:dyDescent="0.2">
      <c r="B239" s="14" t="str">
        <f>IF(D239="","",MAX($B$5:B238)+1)</f>
        <v/>
      </c>
      <c r="C239" s="15"/>
      <c r="D239" s="16"/>
      <c r="E239" s="16"/>
      <c r="F239" s="14"/>
      <c r="G239" s="17"/>
      <c r="H239" s="17"/>
      <c r="I239" s="18"/>
      <c r="J239" s="17"/>
      <c r="K239" s="15"/>
      <c r="L239" s="14"/>
      <c r="M239" s="15"/>
      <c r="N239" s="19" t="str">
        <f>IF(B239="","",ROUND(SUMIFS('Linii deviz'!$L$5:$L$1004,'Linii deviz'!$B$5:$B$1004,B239,'Linii deviz'!$M$5:$M$1004,"Inițial")*(1+CotaTVA),2))</f>
        <v/>
      </c>
      <c r="O239" s="19" t="str">
        <f>IF(B239="","",ROUND(SUMIFS('Linii deviz'!$L$5:$L$1004,'Linii deviz'!$B$5:$B$1004,B239,'Linii deviz'!$Q$5:$Q$1004,1)*(1+CotaTVA),2))</f>
        <v/>
      </c>
      <c r="P239" s="20" t="str">
        <f t="shared" si="9"/>
        <v/>
      </c>
      <c r="Q239" s="19" t="str">
        <f>IF(B239="","",ROUND(SUMIFS('Linii deviz'!$L$5:$L$1004,'Linii deviz'!$B$5:$B$1004,B239,'Linii deviz'!$M$5:$M$1004,"Suplimentar",'Linii deviz'!$N$5:$N$1004,"Nu")*(1+CotaTVA),2))</f>
        <v/>
      </c>
      <c r="R239" s="21"/>
      <c r="S239" s="19" t="str">
        <f t="shared" si="10"/>
        <v/>
      </c>
      <c r="T239" s="22" t="str">
        <f t="shared" si="11"/>
        <v/>
      </c>
      <c r="U239" s="23" t="str">
        <f ca="1">IF(AND(B239="",D239=""),"",TRIM(IF(COUNTIF($B$5:$B$304,B239)&gt;1,"Număr dublat. ","")&amp;IF(OR(C239="",D239="",F239="",G239=""),"Date incomplete. ","")&amp;IF(COUNTIFS('Linii deviz'!$B$5:$B$1004,B239,'Linii deviz'!$M$5:$M$1004,"Suplimentar",'Linii deviz'!$N$5:$N$1004,"")&gt;0,"Suplimentare fără răspuns de la client. ","")&amp;IF(AND(N(P239)&gt;Prag,COUNTIFS('Linii deviz'!$B$5:$B$1004,B239,'Linii deviz'!$M$5:$M$1004,"Suplimentar",'Linii deviz'!$N$5:$N$1004,"Da")=0),"Final peste estimat fără suplimentări aprobate. ","")&amp;IF(AND(K239&lt;&gt;"",K239&lt;TODAY(),L239&lt;&gt;"Finalizat",L239&lt;&gt;"Predat",L239&lt;&gt;"Refuzat"),"Termen depășit. ","")&amp;IF(AND(L239="Predat",M239=""),"Lipsește data predării. ","")))</f>
        <v/>
      </c>
    </row>
    <row r="240" spans="2:21" x14ac:dyDescent="0.2">
      <c r="B240" s="14" t="str">
        <f>IF(D240="","",MAX($B$5:B239)+1)</f>
        <v/>
      </c>
      <c r="C240" s="15"/>
      <c r="D240" s="16"/>
      <c r="E240" s="16"/>
      <c r="F240" s="14"/>
      <c r="G240" s="17"/>
      <c r="H240" s="17"/>
      <c r="I240" s="18"/>
      <c r="J240" s="17"/>
      <c r="K240" s="15"/>
      <c r="L240" s="14"/>
      <c r="M240" s="15"/>
      <c r="N240" s="19" t="str">
        <f>IF(B240="","",ROUND(SUMIFS('Linii deviz'!$L$5:$L$1004,'Linii deviz'!$B$5:$B$1004,B240,'Linii deviz'!$M$5:$M$1004,"Inițial")*(1+CotaTVA),2))</f>
        <v/>
      </c>
      <c r="O240" s="19" t="str">
        <f>IF(B240="","",ROUND(SUMIFS('Linii deviz'!$L$5:$L$1004,'Linii deviz'!$B$5:$B$1004,B240,'Linii deviz'!$Q$5:$Q$1004,1)*(1+CotaTVA),2))</f>
        <v/>
      </c>
      <c r="P240" s="20" t="str">
        <f t="shared" si="9"/>
        <v/>
      </c>
      <c r="Q240" s="19" t="str">
        <f>IF(B240="","",ROUND(SUMIFS('Linii deviz'!$L$5:$L$1004,'Linii deviz'!$B$5:$B$1004,B240,'Linii deviz'!$M$5:$M$1004,"Suplimentar",'Linii deviz'!$N$5:$N$1004,"Nu")*(1+CotaTVA),2))</f>
        <v/>
      </c>
      <c r="R240" s="21"/>
      <c r="S240" s="19" t="str">
        <f t="shared" si="10"/>
        <v/>
      </c>
      <c r="T240" s="22" t="str">
        <f t="shared" si="11"/>
        <v/>
      </c>
      <c r="U240" s="23" t="str">
        <f ca="1">IF(AND(B240="",D240=""),"",TRIM(IF(COUNTIF($B$5:$B$304,B240)&gt;1,"Număr dublat. ","")&amp;IF(OR(C240="",D240="",F240="",G240=""),"Date incomplete. ","")&amp;IF(COUNTIFS('Linii deviz'!$B$5:$B$1004,B240,'Linii deviz'!$M$5:$M$1004,"Suplimentar",'Linii deviz'!$N$5:$N$1004,"")&gt;0,"Suplimentare fără răspuns de la client. ","")&amp;IF(AND(N(P240)&gt;Prag,COUNTIFS('Linii deviz'!$B$5:$B$1004,B240,'Linii deviz'!$M$5:$M$1004,"Suplimentar",'Linii deviz'!$N$5:$N$1004,"Da")=0),"Final peste estimat fără suplimentări aprobate. ","")&amp;IF(AND(K240&lt;&gt;"",K240&lt;TODAY(),L240&lt;&gt;"Finalizat",L240&lt;&gt;"Predat",L240&lt;&gt;"Refuzat"),"Termen depășit. ","")&amp;IF(AND(L240="Predat",M240=""),"Lipsește data predării. ","")))</f>
        <v/>
      </c>
    </row>
    <row r="241" spans="2:21" x14ac:dyDescent="0.2">
      <c r="B241" s="14" t="str">
        <f>IF(D241="","",MAX($B$5:B240)+1)</f>
        <v/>
      </c>
      <c r="C241" s="15"/>
      <c r="D241" s="16"/>
      <c r="E241" s="16"/>
      <c r="F241" s="14"/>
      <c r="G241" s="17"/>
      <c r="H241" s="17"/>
      <c r="I241" s="18"/>
      <c r="J241" s="17"/>
      <c r="K241" s="15"/>
      <c r="L241" s="14"/>
      <c r="M241" s="15"/>
      <c r="N241" s="19" t="str">
        <f>IF(B241="","",ROUND(SUMIFS('Linii deviz'!$L$5:$L$1004,'Linii deviz'!$B$5:$B$1004,B241,'Linii deviz'!$M$5:$M$1004,"Inițial")*(1+CotaTVA),2))</f>
        <v/>
      </c>
      <c r="O241" s="19" t="str">
        <f>IF(B241="","",ROUND(SUMIFS('Linii deviz'!$L$5:$L$1004,'Linii deviz'!$B$5:$B$1004,B241,'Linii deviz'!$Q$5:$Q$1004,1)*(1+CotaTVA),2))</f>
        <v/>
      </c>
      <c r="P241" s="20" t="str">
        <f t="shared" si="9"/>
        <v/>
      </c>
      <c r="Q241" s="19" t="str">
        <f>IF(B241="","",ROUND(SUMIFS('Linii deviz'!$L$5:$L$1004,'Linii deviz'!$B$5:$B$1004,B241,'Linii deviz'!$M$5:$M$1004,"Suplimentar",'Linii deviz'!$N$5:$N$1004,"Nu")*(1+CotaTVA),2))</f>
        <v/>
      </c>
      <c r="R241" s="21"/>
      <c r="S241" s="19" t="str">
        <f t="shared" si="10"/>
        <v/>
      </c>
      <c r="T241" s="22" t="str">
        <f t="shared" si="11"/>
        <v/>
      </c>
      <c r="U241" s="23" t="str">
        <f ca="1">IF(AND(B241="",D241=""),"",TRIM(IF(COUNTIF($B$5:$B$304,B241)&gt;1,"Număr dublat. ","")&amp;IF(OR(C241="",D241="",F241="",G241=""),"Date incomplete. ","")&amp;IF(COUNTIFS('Linii deviz'!$B$5:$B$1004,B241,'Linii deviz'!$M$5:$M$1004,"Suplimentar",'Linii deviz'!$N$5:$N$1004,"")&gt;0,"Suplimentare fără răspuns de la client. ","")&amp;IF(AND(N(P241)&gt;Prag,COUNTIFS('Linii deviz'!$B$5:$B$1004,B241,'Linii deviz'!$M$5:$M$1004,"Suplimentar",'Linii deviz'!$N$5:$N$1004,"Da")=0),"Final peste estimat fără suplimentări aprobate. ","")&amp;IF(AND(K241&lt;&gt;"",K241&lt;TODAY(),L241&lt;&gt;"Finalizat",L241&lt;&gt;"Predat",L241&lt;&gt;"Refuzat"),"Termen depășit. ","")&amp;IF(AND(L241="Predat",M241=""),"Lipsește data predării. ","")))</f>
        <v/>
      </c>
    </row>
    <row r="242" spans="2:21" x14ac:dyDescent="0.2">
      <c r="B242" s="14" t="str">
        <f>IF(D242="","",MAX($B$5:B241)+1)</f>
        <v/>
      </c>
      <c r="C242" s="15"/>
      <c r="D242" s="16"/>
      <c r="E242" s="16"/>
      <c r="F242" s="14"/>
      <c r="G242" s="17"/>
      <c r="H242" s="17"/>
      <c r="I242" s="18"/>
      <c r="J242" s="17"/>
      <c r="K242" s="15"/>
      <c r="L242" s="14"/>
      <c r="M242" s="15"/>
      <c r="N242" s="19" t="str">
        <f>IF(B242="","",ROUND(SUMIFS('Linii deviz'!$L$5:$L$1004,'Linii deviz'!$B$5:$B$1004,B242,'Linii deviz'!$M$5:$M$1004,"Inițial")*(1+CotaTVA),2))</f>
        <v/>
      </c>
      <c r="O242" s="19" t="str">
        <f>IF(B242="","",ROUND(SUMIFS('Linii deviz'!$L$5:$L$1004,'Linii deviz'!$B$5:$B$1004,B242,'Linii deviz'!$Q$5:$Q$1004,1)*(1+CotaTVA),2))</f>
        <v/>
      </c>
      <c r="P242" s="20" t="str">
        <f t="shared" si="9"/>
        <v/>
      </c>
      <c r="Q242" s="19" t="str">
        <f>IF(B242="","",ROUND(SUMIFS('Linii deviz'!$L$5:$L$1004,'Linii deviz'!$B$5:$B$1004,B242,'Linii deviz'!$M$5:$M$1004,"Suplimentar",'Linii deviz'!$N$5:$N$1004,"Nu")*(1+CotaTVA),2))</f>
        <v/>
      </c>
      <c r="R242" s="21"/>
      <c r="S242" s="19" t="str">
        <f t="shared" si="10"/>
        <v/>
      </c>
      <c r="T242" s="22" t="str">
        <f t="shared" si="11"/>
        <v/>
      </c>
      <c r="U242" s="23" t="str">
        <f ca="1">IF(AND(B242="",D242=""),"",TRIM(IF(COUNTIF($B$5:$B$304,B242)&gt;1,"Număr dublat. ","")&amp;IF(OR(C242="",D242="",F242="",G242=""),"Date incomplete. ","")&amp;IF(COUNTIFS('Linii deviz'!$B$5:$B$1004,B242,'Linii deviz'!$M$5:$M$1004,"Suplimentar",'Linii deviz'!$N$5:$N$1004,"")&gt;0,"Suplimentare fără răspuns de la client. ","")&amp;IF(AND(N(P242)&gt;Prag,COUNTIFS('Linii deviz'!$B$5:$B$1004,B242,'Linii deviz'!$M$5:$M$1004,"Suplimentar",'Linii deviz'!$N$5:$N$1004,"Da")=0),"Final peste estimat fără suplimentări aprobate. ","")&amp;IF(AND(K242&lt;&gt;"",K242&lt;TODAY(),L242&lt;&gt;"Finalizat",L242&lt;&gt;"Predat",L242&lt;&gt;"Refuzat"),"Termen depășit. ","")&amp;IF(AND(L242="Predat",M242=""),"Lipsește data predării. ","")))</f>
        <v/>
      </c>
    </row>
    <row r="243" spans="2:21" x14ac:dyDescent="0.2">
      <c r="B243" s="14" t="str">
        <f>IF(D243="","",MAX($B$5:B242)+1)</f>
        <v/>
      </c>
      <c r="C243" s="15"/>
      <c r="D243" s="16"/>
      <c r="E243" s="16"/>
      <c r="F243" s="14"/>
      <c r="G243" s="17"/>
      <c r="H243" s="17"/>
      <c r="I243" s="18"/>
      <c r="J243" s="17"/>
      <c r="K243" s="15"/>
      <c r="L243" s="14"/>
      <c r="M243" s="15"/>
      <c r="N243" s="19" t="str">
        <f>IF(B243="","",ROUND(SUMIFS('Linii deviz'!$L$5:$L$1004,'Linii deviz'!$B$5:$B$1004,B243,'Linii deviz'!$M$5:$M$1004,"Inițial")*(1+CotaTVA),2))</f>
        <v/>
      </c>
      <c r="O243" s="19" t="str">
        <f>IF(B243="","",ROUND(SUMIFS('Linii deviz'!$L$5:$L$1004,'Linii deviz'!$B$5:$B$1004,B243,'Linii deviz'!$Q$5:$Q$1004,1)*(1+CotaTVA),2))</f>
        <v/>
      </c>
      <c r="P243" s="20" t="str">
        <f t="shared" si="9"/>
        <v/>
      </c>
      <c r="Q243" s="19" t="str">
        <f>IF(B243="","",ROUND(SUMIFS('Linii deviz'!$L$5:$L$1004,'Linii deviz'!$B$5:$B$1004,B243,'Linii deviz'!$M$5:$M$1004,"Suplimentar",'Linii deviz'!$N$5:$N$1004,"Nu")*(1+CotaTVA),2))</f>
        <v/>
      </c>
      <c r="R243" s="21"/>
      <c r="S243" s="19" t="str">
        <f t="shared" si="10"/>
        <v/>
      </c>
      <c r="T243" s="22" t="str">
        <f t="shared" si="11"/>
        <v/>
      </c>
      <c r="U243" s="23" t="str">
        <f ca="1">IF(AND(B243="",D243=""),"",TRIM(IF(COUNTIF($B$5:$B$304,B243)&gt;1,"Număr dublat. ","")&amp;IF(OR(C243="",D243="",F243="",G243=""),"Date incomplete. ","")&amp;IF(COUNTIFS('Linii deviz'!$B$5:$B$1004,B243,'Linii deviz'!$M$5:$M$1004,"Suplimentar",'Linii deviz'!$N$5:$N$1004,"")&gt;0,"Suplimentare fără răspuns de la client. ","")&amp;IF(AND(N(P243)&gt;Prag,COUNTIFS('Linii deviz'!$B$5:$B$1004,B243,'Linii deviz'!$M$5:$M$1004,"Suplimentar",'Linii deviz'!$N$5:$N$1004,"Da")=0),"Final peste estimat fără suplimentări aprobate. ","")&amp;IF(AND(K243&lt;&gt;"",K243&lt;TODAY(),L243&lt;&gt;"Finalizat",L243&lt;&gt;"Predat",L243&lt;&gt;"Refuzat"),"Termen depășit. ","")&amp;IF(AND(L243="Predat",M243=""),"Lipsește data predării. ","")))</f>
        <v/>
      </c>
    </row>
    <row r="244" spans="2:21" x14ac:dyDescent="0.2">
      <c r="B244" s="14" t="str">
        <f>IF(D244="","",MAX($B$5:B243)+1)</f>
        <v/>
      </c>
      <c r="C244" s="15"/>
      <c r="D244" s="16"/>
      <c r="E244" s="16"/>
      <c r="F244" s="14"/>
      <c r="G244" s="17"/>
      <c r="H244" s="17"/>
      <c r="I244" s="18"/>
      <c r="J244" s="17"/>
      <c r="K244" s="15"/>
      <c r="L244" s="14"/>
      <c r="M244" s="15"/>
      <c r="N244" s="19" t="str">
        <f>IF(B244="","",ROUND(SUMIFS('Linii deviz'!$L$5:$L$1004,'Linii deviz'!$B$5:$B$1004,B244,'Linii deviz'!$M$5:$M$1004,"Inițial")*(1+CotaTVA),2))</f>
        <v/>
      </c>
      <c r="O244" s="19" t="str">
        <f>IF(B244="","",ROUND(SUMIFS('Linii deviz'!$L$5:$L$1004,'Linii deviz'!$B$5:$B$1004,B244,'Linii deviz'!$Q$5:$Q$1004,1)*(1+CotaTVA),2))</f>
        <v/>
      </c>
      <c r="P244" s="20" t="str">
        <f t="shared" si="9"/>
        <v/>
      </c>
      <c r="Q244" s="19" t="str">
        <f>IF(B244="","",ROUND(SUMIFS('Linii deviz'!$L$5:$L$1004,'Linii deviz'!$B$5:$B$1004,B244,'Linii deviz'!$M$5:$M$1004,"Suplimentar",'Linii deviz'!$N$5:$N$1004,"Nu")*(1+CotaTVA),2))</f>
        <v/>
      </c>
      <c r="R244" s="21"/>
      <c r="S244" s="19" t="str">
        <f t="shared" si="10"/>
        <v/>
      </c>
      <c r="T244" s="22" t="str">
        <f t="shared" si="11"/>
        <v/>
      </c>
      <c r="U244" s="23" t="str">
        <f ca="1">IF(AND(B244="",D244=""),"",TRIM(IF(COUNTIF($B$5:$B$304,B244)&gt;1,"Număr dublat. ","")&amp;IF(OR(C244="",D244="",F244="",G244=""),"Date incomplete. ","")&amp;IF(COUNTIFS('Linii deviz'!$B$5:$B$1004,B244,'Linii deviz'!$M$5:$M$1004,"Suplimentar",'Linii deviz'!$N$5:$N$1004,"")&gt;0,"Suplimentare fără răspuns de la client. ","")&amp;IF(AND(N(P244)&gt;Prag,COUNTIFS('Linii deviz'!$B$5:$B$1004,B244,'Linii deviz'!$M$5:$M$1004,"Suplimentar",'Linii deviz'!$N$5:$N$1004,"Da")=0),"Final peste estimat fără suplimentări aprobate. ","")&amp;IF(AND(K244&lt;&gt;"",K244&lt;TODAY(),L244&lt;&gt;"Finalizat",L244&lt;&gt;"Predat",L244&lt;&gt;"Refuzat"),"Termen depășit. ","")&amp;IF(AND(L244="Predat",M244=""),"Lipsește data predării. ","")))</f>
        <v/>
      </c>
    </row>
    <row r="245" spans="2:21" x14ac:dyDescent="0.2">
      <c r="B245" s="14" t="str">
        <f>IF(D245="","",MAX($B$5:B244)+1)</f>
        <v/>
      </c>
      <c r="C245" s="15"/>
      <c r="D245" s="16"/>
      <c r="E245" s="16"/>
      <c r="F245" s="14"/>
      <c r="G245" s="17"/>
      <c r="H245" s="17"/>
      <c r="I245" s="18"/>
      <c r="J245" s="17"/>
      <c r="K245" s="15"/>
      <c r="L245" s="14"/>
      <c r="M245" s="15"/>
      <c r="N245" s="19" t="str">
        <f>IF(B245="","",ROUND(SUMIFS('Linii deviz'!$L$5:$L$1004,'Linii deviz'!$B$5:$B$1004,B245,'Linii deviz'!$M$5:$M$1004,"Inițial")*(1+CotaTVA),2))</f>
        <v/>
      </c>
      <c r="O245" s="19" t="str">
        <f>IF(B245="","",ROUND(SUMIFS('Linii deviz'!$L$5:$L$1004,'Linii deviz'!$B$5:$B$1004,B245,'Linii deviz'!$Q$5:$Q$1004,1)*(1+CotaTVA),2))</f>
        <v/>
      </c>
      <c r="P245" s="20" t="str">
        <f t="shared" si="9"/>
        <v/>
      </c>
      <c r="Q245" s="19" t="str">
        <f>IF(B245="","",ROUND(SUMIFS('Linii deviz'!$L$5:$L$1004,'Linii deviz'!$B$5:$B$1004,B245,'Linii deviz'!$M$5:$M$1004,"Suplimentar",'Linii deviz'!$N$5:$N$1004,"Nu")*(1+CotaTVA),2))</f>
        <v/>
      </c>
      <c r="R245" s="21"/>
      <c r="S245" s="19" t="str">
        <f t="shared" si="10"/>
        <v/>
      </c>
      <c r="T245" s="22" t="str">
        <f t="shared" si="11"/>
        <v/>
      </c>
      <c r="U245" s="23" t="str">
        <f ca="1">IF(AND(B245="",D245=""),"",TRIM(IF(COUNTIF($B$5:$B$304,B245)&gt;1,"Număr dublat. ","")&amp;IF(OR(C245="",D245="",F245="",G245=""),"Date incomplete. ","")&amp;IF(COUNTIFS('Linii deviz'!$B$5:$B$1004,B245,'Linii deviz'!$M$5:$M$1004,"Suplimentar",'Linii deviz'!$N$5:$N$1004,"")&gt;0,"Suplimentare fără răspuns de la client. ","")&amp;IF(AND(N(P245)&gt;Prag,COUNTIFS('Linii deviz'!$B$5:$B$1004,B245,'Linii deviz'!$M$5:$M$1004,"Suplimentar",'Linii deviz'!$N$5:$N$1004,"Da")=0),"Final peste estimat fără suplimentări aprobate. ","")&amp;IF(AND(K245&lt;&gt;"",K245&lt;TODAY(),L245&lt;&gt;"Finalizat",L245&lt;&gt;"Predat",L245&lt;&gt;"Refuzat"),"Termen depășit. ","")&amp;IF(AND(L245="Predat",M245=""),"Lipsește data predării. ","")))</f>
        <v/>
      </c>
    </row>
    <row r="246" spans="2:21" x14ac:dyDescent="0.2">
      <c r="B246" s="14" t="str">
        <f>IF(D246="","",MAX($B$5:B245)+1)</f>
        <v/>
      </c>
      <c r="C246" s="15"/>
      <c r="D246" s="16"/>
      <c r="E246" s="16"/>
      <c r="F246" s="14"/>
      <c r="G246" s="17"/>
      <c r="H246" s="17"/>
      <c r="I246" s="18"/>
      <c r="J246" s="17"/>
      <c r="K246" s="15"/>
      <c r="L246" s="14"/>
      <c r="M246" s="15"/>
      <c r="N246" s="19" t="str">
        <f>IF(B246="","",ROUND(SUMIFS('Linii deviz'!$L$5:$L$1004,'Linii deviz'!$B$5:$B$1004,B246,'Linii deviz'!$M$5:$M$1004,"Inițial")*(1+CotaTVA),2))</f>
        <v/>
      </c>
      <c r="O246" s="19" t="str">
        <f>IF(B246="","",ROUND(SUMIFS('Linii deviz'!$L$5:$L$1004,'Linii deviz'!$B$5:$B$1004,B246,'Linii deviz'!$Q$5:$Q$1004,1)*(1+CotaTVA),2))</f>
        <v/>
      </c>
      <c r="P246" s="20" t="str">
        <f t="shared" si="9"/>
        <v/>
      </c>
      <c r="Q246" s="19" t="str">
        <f>IF(B246="","",ROUND(SUMIFS('Linii deviz'!$L$5:$L$1004,'Linii deviz'!$B$5:$B$1004,B246,'Linii deviz'!$M$5:$M$1004,"Suplimentar",'Linii deviz'!$N$5:$N$1004,"Nu")*(1+CotaTVA),2))</f>
        <v/>
      </c>
      <c r="R246" s="21"/>
      <c r="S246" s="19" t="str">
        <f t="shared" si="10"/>
        <v/>
      </c>
      <c r="T246" s="22" t="str">
        <f t="shared" si="11"/>
        <v/>
      </c>
      <c r="U246" s="23" t="str">
        <f ca="1">IF(AND(B246="",D246=""),"",TRIM(IF(COUNTIF($B$5:$B$304,B246)&gt;1,"Număr dublat. ","")&amp;IF(OR(C246="",D246="",F246="",G246=""),"Date incomplete. ","")&amp;IF(COUNTIFS('Linii deviz'!$B$5:$B$1004,B246,'Linii deviz'!$M$5:$M$1004,"Suplimentar",'Linii deviz'!$N$5:$N$1004,"")&gt;0,"Suplimentare fără răspuns de la client. ","")&amp;IF(AND(N(P246)&gt;Prag,COUNTIFS('Linii deviz'!$B$5:$B$1004,B246,'Linii deviz'!$M$5:$M$1004,"Suplimentar",'Linii deviz'!$N$5:$N$1004,"Da")=0),"Final peste estimat fără suplimentări aprobate. ","")&amp;IF(AND(K246&lt;&gt;"",K246&lt;TODAY(),L246&lt;&gt;"Finalizat",L246&lt;&gt;"Predat",L246&lt;&gt;"Refuzat"),"Termen depășit. ","")&amp;IF(AND(L246="Predat",M246=""),"Lipsește data predării. ","")))</f>
        <v/>
      </c>
    </row>
    <row r="247" spans="2:21" x14ac:dyDescent="0.2">
      <c r="B247" s="14" t="str">
        <f>IF(D247="","",MAX($B$5:B246)+1)</f>
        <v/>
      </c>
      <c r="C247" s="15"/>
      <c r="D247" s="16"/>
      <c r="E247" s="16"/>
      <c r="F247" s="14"/>
      <c r="G247" s="17"/>
      <c r="H247" s="17"/>
      <c r="I247" s="18"/>
      <c r="J247" s="17"/>
      <c r="K247" s="15"/>
      <c r="L247" s="14"/>
      <c r="M247" s="15"/>
      <c r="N247" s="19" t="str">
        <f>IF(B247="","",ROUND(SUMIFS('Linii deviz'!$L$5:$L$1004,'Linii deviz'!$B$5:$B$1004,B247,'Linii deviz'!$M$5:$M$1004,"Inițial")*(1+CotaTVA),2))</f>
        <v/>
      </c>
      <c r="O247" s="19" t="str">
        <f>IF(B247="","",ROUND(SUMIFS('Linii deviz'!$L$5:$L$1004,'Linii deviz'!$B$5:$B$1004,B247,'Linii deviz'!$Q$5:$Q$1004,1)*(1+CotaTVA),2))</f>
        <v/>
      </c>
      <c r="P247" s="20" t="str">
        <f t="shared" si="9"/>
        <v/>
      </c>
      <c r="Q247" s="19" t="str">
        <f>IF(B247="","",ROUND(SUMIFS('Linii deviz'!$L$5:$L$1004,'Linii deviz'!$B$5:$B$1004,B247,'Linii deviz'!$M$5:$M$1004,"Suplimentar",'Linii deviz'!$N$5:$N$1004,"Nu")*(1+CotaTVA),2))</f>
        <v/>
      </c>
      <c r="R247" s="21"/>
      <c r="S247" s="19" t="str">
        <f t="shared" si="10"/>
        <v/>
      </c>
      <c r="T247" s="22" t="str">
        <f t="shared" si="11"/>
        <v/>
      </c>
      <c r="U247" s="23" t="str">
        <f ca="1">IF(AND(B247="",D247=""),"",TRIM(IF(COUNTIF($B$5:$B$304,B247)&gt;1,"Număr dublat. ","")&amp;IF(OR(C247="",D247="",F247="",G247=""),"Date incomplete. ","")&amp;IF(COUNTIFS('Linii deviz'!$B$5:$B$1004,B247,'Linii deviz'!$M$5:$M$1004,"Suplimentar",'Linii deviz'!$N$5:$N$1004,"")&gt;0,"Suplimentare fără răspuns de la client. ","")&amp;IF(AND(N(P247)&gt;Prag,COUNTIFS('Linii deviz'!$B$5:$B$1004,B247,'Linii deviz'!$M$5:$M$1004,"Suplimentar",'Linii deviz'!$N$5:$N$1004,"Da")=0),"Final peste estimat fără suplimentări aprobate. ","")&amp;IF(AND(K247&lt;&gt;"",K247&lt;TODAY(),L247&lt;&gt;"Finalizat",L247&lt;&gt;"Predat",L247&lt;&gt;"Refuzat"),"Termen depășit. ","")&amp;IF(AND(L247="Predat",M247=""),"Lipsește data predării. ","")))</f>
        <v/>
      </c>
    </row>
    <row r="248" spans="2:21" x14ac:dyDescent="0.2">
      <c r="B248" s="14" t="str">
        <f>IF(D248="","",MAX($B$5:B247)+1)</f>
        <v/>
      </c>
      <c r="C248" s="15"/>
      <c r="D248" s="16"/>
      <c r="E248" s="16"/>
      <c r="F248" s="14"/>
      <c r="G248" s="17"/>
      <c r="H248" s="17"/>
      <c r="I248" s="18"/>
      <c r="J248" s="17"/>
      <c r="K248" s="15"/>
      <c r="L248" s="14"/>
      <c r="M248" s="15"/>
      <c r="N248" s="19" t="str">
        <f>IF(B248="","",ROUND(SUMIFS('Linii deviz'!$L$5:$L$1004,'Linii deviz'!$B$5:$B$1004,B248,'Linii deviz'!$M$5:$M$1004,"Inițial")*(1+CotaTVA),2))</f>
        <v/>
      </c>
      <c r="O248" s="19" t="str">
        <f>IF(B248="","",ROUND(SUMIFS('Linii deviz'!$L$5:$L$1004,'Linii deviz'!$B$5:$B$1004,B248,'Linii deviz'!$Q$5:$Q$1004,1)*(1+CotaTVA),2))</f>
        <v/>
      </c>
      <c r="P248" s="20" t="str">
        <f t="shared" si="9"/>
        <v/>
      </c>
      <c r="Q248" s="19" t="str">
        <f>IF(B248="","",ROUND(SUMIFS('Linii deviz'!$L$5:$L$1004,'Linii deviz'!$B$5:$B$1004,B248,'Linii deviz'!$M$5:$M$1004,"Suplimentar",'Linii deviz'!$N$5:$N$1004,"Nu")*(1+CotaTVA),2))</f>
        <v/>
      </c>
      <c r="R248" s="21"/>
      <c r="S248" s="19" t="str">
        <f t="shared" si="10"/>
        <v/>
      </c>
      <c r="T248" s="22" t="str">
        <f t="shared" si="11"/>
        <v/>
      </c>
      <c r="U248" s="23" t="str">
        <f ca="1">IF(AND(B248="",D248=""),"",TRIM(IF(COUNTIF($B$5:$B$304,B248)&gt;1,"Număr dublat. ","")&amp;IF(OR(C248="",D248="",F248="",G248=""),"Date incomplete. ","")&amp;IF(COUNTIFS('Linii deviz'!$B$5:$B$1004,B248,'Linii deviz'!$M$5:$M$1004,"Suplimentar",'Linii deviz'!$N$5:$N$1004,"")&gt;0,"Suplimentare fără răspuns de la client. ","")&amp;IF(AND(N(P248)&gt;Prag,COUNTIFS('Linii deviz'!$B$5:$B$1004,B248,'Linii deviz'!$M$5:$M$1004,"Suplimentar",'Linii deviz'!$N$5:$N$1004,"Da")=0),"Final peste estimat fără suplimentări aprobate. ","")&amp;IF(AND(K248&lt;&gt;"",K248&lt;TODAY(),L248&lt;&gt;"Finalizat",L248&lt;&gt;"Predat",L248&lt;&gt;"Refuzat"),"Termen depășit. ","")&amp;IF(AND(L248="Predat",M248=""),"Lipsește data predării. ","")))</f>
        <v/>
      </c>
    </row>
    <row r="249" spans="2:21" x14ac:dyDescent="0.2">
      <c r="B249" s="14" t="str">
        <f>IF(D249="","",MAX($B$5:B248)+1)</f>
        <v/>
      </c>
      <c r="C249" s="15"/>
      <c r="D249" s="16"/>
      <c r="E249" s="16"/>
      <c r="F249" s="14"/>
      <c r="G249" s="17"/>
      <c r="H249" s="17"/>
      <c r="I249" s="18"/>
      <c r="J249" s="17"/>
      <c r="K249" s="15"/>
      <c r="L249" s="14"/>
      <c r="M249" s="15"/>
      <c r="N249" s="19" t="str">
        <f>IF(B249="","",ROUND(SUMIFS('Linii deviz'!$L$5:$L$1004,'Linii deviz'!$B$5:$B$1004,B249,'Linii deviz'!$M$5:$M$1004,"Inițial")*(1+CotaTVA),2))</f>
        <v/>
      </c>
      <c r="O249" s="19" t="str">
        <f>IF(B249="","",ROUND(SUMIFS('Linii deviz'!$L$5:$L$1004,'Linii deviz'!$B$5:$B$1004,B249,'Linii deviz'!$Q$5:$Q$1004,1)*(1+CotaTVA),2))</f>
        <v/>
      </c>
      <c r="P249" s="20" t="str">
        <f t="shared" si="9"/>
        <v/>
      </c>
      <c r="Q249" s="19" t="str">
        <f>IF(B249="","",ROUND(SUMIFS('Linii deviz'!$L$5:$L$1004,'Linii deviz'!$B$5:$B$1004,B249,'Linii deviz'!$M$5:$M$1004,"Suplimentar",'Linii deviz'!$N$5:$N$1004,"Nu")*(1+CotaTVA),2))</f>
        <v/>
      </c>
      <c r="R249" s="21"/>
      <c r="S249" s="19" t="str">
        <f t="shared" si="10"/>
        <v/>
      </c>
      <c r="T249" s="22" t="str">
        <f t="shared" si="11"/>
        <v/>
      </c>
      <c r="U249" s="23" t="str">
        <f ca="1">IF(AND(B249="",D249=""),"",TRIM(IF(COUNTIF($B$5:$B$304,B249)&gt;1,"Număr dublat. ","")&amp;IF(OR(C249="",D249="",F249="",G249=""),"Date incomplete. ","")&amp;IF(COUNTIFS('Linii deviz'!$B$5:$B$1004,B249,'Linii deviz'!$M$5:$M$1004,"Suplimentar",'Linii deviz'!$N$5:$N$1004,"")&gt;0,"Suplimentare fără răspuns de la client. ","")&amp;IF(AND(N(P249)&gt;Prag,COUNTIFS('Linii deviz'!$B$5:$B$1004,B249,'Linii deviz'!$M$5:$M$1004,"Suplimentar",'Linii deviz'!$N$5:$N$1004,"Da")=0),"Final peste estimat fără suplimentări aprobate. ","")&amp;IF(AND(K249&lt;&gt;"",K249&lt;TODAY(),L249&lt;&gt;"Finalizat",L249&lt;&gt;"Predat",L249&lt;&gt;"Refuzat"),"Termen depășit. ","")&amp;IF(AND(L249="Predat",M249=""),"Lipsește data predării. ","")))</f>
        <v/>
      </c>
    </row>
    <row r="250" spans="2:21" x14ac:dyDescent="0.2">
      <c r="B250" s="14" t="str">
        <f>IF(D250="","",MAX($B$5:B249)+1)</f>
        <v/>
      </c>
      <c r="C250" s="15"/>
      <c r="D250" s="16"/>
      <c r="E250" s="16"/>
      <c r="F250" s="14"/>
      <c r="G250" s="17"/>
      <c r="H250" s="17"/>
      <c r="I250" s="18"/>
      <c r="J250" s="17"/>
      <c r="K250" s="15"/>
      <c r="L250" s="14"/>
      <c r="M250" s="15"/>
      <c r="N250" s="19" t="str">
        <f>IF(B250="","",ROUND(SUMIFS('Linii deviz'!$L$5:$L$1004,'Linii deviz'!$B$5:$B$1004,B250,'Linii deviz'!$M$5:$M$1004,"Inițial")*(1+CotaTVA),2))</f>
        <v/>
      </c>
      <c r="O250" s="19" t="str">
        <f>IF(B250="","",ROUND(SUMIFS('Linii deviz'!$L$5:$L$1004,'Linii deviz'!$B$5:$B$1004,B250,'Linii deviz'!$Q$5:$Q$1004,1)*(1+CotaTVA),2))</f>
        <v/>
      </c>
      <c r="P250" s="20" t="str">
        <f t="shared" si="9"/>
        <v/>
      </c>
      <c r="Q250" s="19" t="str">
        <f>IF(B250="","",ROUND(SUMIFS('Linii deviz'!$L$5:$L$1004,'Linii deviz'!$B$5:$B$1004,B250,'Linii deviz'!$M$5:$M$1004,"Suplimentar",'Linii deviz'!$N$5:$N$1004,"Nu")*(1+CotaTVA),2))</f>
        <v/>
      </c>
      <c r="R250" s="21"/>
      <c r="S250" s="19" t="str">
        <f t="shared" si="10"/>
        <v/>
      </c>
      <c r="T250" s="22" t="str">
        <f t="shared" si="11"/>
        <v/>
      </c>
      <c r="U250" s="23" t="str">
        <f ca="1">IF(AND(B250="",D250=""),"",TRIM(IF(COUNTIF($B$5:$B$304,B250)&gt;1,"Număr dublat. ","")&amp;IF(OR(C250="",D250="",F250="",G250=""),"Date incomplete. ","")&amp;IF(COUNTIFS('Linii deviz'!$B$5:$B$1004,B250,'Linii deviz'!$M$5:$M$1004,"Suplimentar",'Linii deviz'!$N$5:$N$1004,"")&gt;0,"Suplimentare fără răspuns de la client. ","")&amp;IF(AND(N(P250)&gt;Prag,COUNTIFS('Linii deviz'!$B$5:$B$1004,B250,'Linii deviz'!$M$5:$M$1004,"Suplimentar",'Linii deviz'!$N$5:$N$1004,"Da")=0),"Final peste estimat fără suplimentări aprobate. ","")&amp;IF(AND(K250&lt;&gt;"",K250&lt;TODAY(),L250&lt;&gt;"Finalizat",L250&lt;&gt;"Predat",L250&lt;&gt;"Refuzat"),"Termen depășit. ","")&amp;IF(AND(L250="Predat",M250=""),"Lipsește data predării. ","")))</f>
        <v/>
      </c>
    </row>
    <row r="251" spans="2:21" x14ac:dyDescent="0.2">
      <c r="B251" s="14" t="str">
        <f>IF(D251="","",MAX($B$5:B250)+1)</f>
        <v/>
      </c>
      <c r="C251" s="15"/>
      <c r="D251" s="16"/>
      <c r="E251" s="16"/>
      <c r="F251" s="14"/>
      <c r="G251" s="17"/>
      <c r="H251" s="17"/>
      <c r="I251" s="18"/>
      <c r="J251" s="17"/>
      <c r="K251" s="15"/>
      <c r="L251" s="14"/>
      <c r="M251" s="15"/>
      <c r="N251" s="19" t="str">
        <f>IF(B251="","",ROUND(SUMIFS('Linii deviz'!$L$5:$L$1004,'Linii deviz'!$B$5:$B$1004,B251,'Linii deviz'!$M$5:$M$1004,"Inițial")*(1+CotaTVA),2))</f>
        <v/>
      </c>
      <c r="O251" s="19" t="str">
        <f>IF(B251="","",ROUND(SUMIFS('Linii deviz'!$L$5:$L$1004,'Linii deviz'!$B$5:$B$1004,B251,'Linii deviz'!$Q$5:$Q$1004,1)*(1+CotaTVA),2))</f>
        <v/>
      </c>
      <c r="P251" s="20" t="str">
        <f t="shared" si="9"/>
        <v/>
      </c>
      <c r="Q251" s="19" t="str">
        <f>IF(B251="","",ROUND(SUMIFS('Linii deviz'!$L$5:$L$1004,'Linii deviz'!$B$5:$B$1004,B251,'Linii deviz'!$M$5:$M$1004,"Suplimentar",'Linii deviz'!$N$5:$N$1004,"Nu")*(1+CotaTVA),2))</f>
        <v/>
      </c>
      <c r="R251" s="21"/>
      <c r="S251" s="19" t="str">
        <f t="shared" si="10"/>
        <v/>
      </c>
      <c r="T251" s="22" t="str">
        <f t="shared" si="11"/>
        <v/>
      </c>
      <c r="U251" s="23" t="str">
        <f ca="1">IF(AND(B251="",D251=""),"",TRIM(IF(COUNTIF($B$5:$B$304,B251)&gt;1,"Număr dublat. ","")&amp;IF(OR(C251="",D251="",F251="",G251=""),"Date incomplete. ","")&amp;IF(COUNTIFS('Linii deviz'!$B$5:$B$1004,B251,'Linii deviz'!$M$5:$M$1004,"Suplimentar",'Linii deviz'!$N$5:$N$1004,"")&gt;0,"Suplimentare fără răspuns de la client. ","")&amp;IF(AND(N(P251)&gt;Prag,COUNTIFS('Linii deviz'!$B$5:$B$1004,B251,'Linii deviz'!$M$5:$M$1004,"Suplimentar",'Linii deviz'!$N$5:$N$1004,"Da")=0),"Final peste estimat fără suplimentări aprobate. ","")&amp;IF(AND(K251&lt;&gt;"",K251&lt;TODAY(),L251&lt;&gt;"Finalizat",L251&lt;&gt;"Predat",L251&lt;&gt;"Refuzat"),"Termen depășit. ","")&amp;IF(AND(L251="Predat",M251=""),"Lipsește data predării. ","")))</f>
        <v/>
      </c>
    </row>
    <row r="252" spans="2:21" x14ac:dyDescent="0.2">
      <c r="B252" s="14" t="str">
        <f>IF(D252="","",MAX($B$5:B251)+1)</f>
        <v/>
      </c>
      <c r="C252" s="15"/>
      <c r="D252" s="16"/>
      <c r="E252" s="16"/>
      <c r="F252" s="14"/>
      <c r="G252" s="17"/>
      <c r="H252" s="17"/>
      <c r="I252" s="18"/>
      <c r="J252" s="17"/>
      <c r="K252" s="15"/>
      <c r="L252" s="14"/>
      <c r="M252" s="15"/>
      <c r="N252" s="19" t="str">
        <f>IF(B252="","",ROUND(SUMIFS('Linii deviz'!$L$5:$L$1004,'Linii deviz'!$B$5:$B$1004,B252,'Linii deviz'!$M$5:$M$1004,"Inițial")*(1+CotaTVA),2))</f>
        <v/>
      </c>
      <c r="O252" s="19" t="str">
        <f>IF(B252="","",ROUND(SUMIFS('Linii deviz'!$L$5:$L$1004,'Linii deviz'!$B$5:$B$1004,B252,'Linii deviz'!$Q$5:$Q$1004,1)*(1+CotaTVA),2))</f>
        <v/>
      </c>
      <c r="P252" s="20" t="str">
        <f t="shared" si="9"/>
        <v/>
      </c>
      <c r="Q252" s="19" t="str">
        <f>IF(B252="","",ROUND(SUMIFS('Linii deviz'!$L$5:$L$1004,'Linii deviz'!$B$5:$B$1004,B252,'Linii deviz'!$M$5:$M$1004,"Suplimentar",'Linii deviz'!$N$5:$N$1004,"Nu")*(1+CotaTVA),2))</f>
        <v/>
      </c>
      <c r="R252" s="21"/>
      <c r="S252" s="19" t="str">
        <f t="shared" si="10"/>
        <v/>
      </c>
      <c r="T252" s="22" t="str">
        <f t="shared" si="11"/>
        <v/>
      </c>
      <c r="U252" s="23" t="str">
        <f ca="1">IF(AND(B252="",D252=""),"",TRIM(IF(COUNTIF($B$5:$B$304,B252)&gt;1,"Număr dublat. ","")&amp;IF(OR(C252="",D252="",F252="",G252=""),"Date incomplete. ","")&amp;IF(COUNTIFS('Linii deviz'!$B$5:$B$1004,B252,'Linii deviz'!$M$5:$M$1004,"Suplimentar",'Linii deviz'!$N$5:$N$1004,"")&gt;0,"Suplimentare fără răspuns de la client. ","")&amp;IF(AND(N(P252)&gt;Prag,COUNTIFS('Linii deviz'!$B$5:$B$1004,B252,'Linii deviz'!$M$5:$M$1004,"Suplimentar",'Linii deviz'!$N$5:$N$1004,"Da")=0),"Final peste estimat fără suplimentări aprobate. ","")&amp;IF(AND(K252&lt;&gt;"",K252&lt;TODAY(),L252&lt;&gt;"Finalizat",L252&lt;&gt;"Predat",L252&lt;&gt;"Refuzat"),"Termen depășit. ","")&amp;IF(AND(L252="Predat",M252=""),"Lipsește data predării. ","")))</f>
        <v/>
      </c>
    </row>
    <row r="253" spans="2:21" x14ac:dyDescent="0.2">
      <c r="B253" s="14" t="str">
        <f>IF(D253="","",MAX($B$5:B252)+1)</f>
        <v/>
      </c>
      <c r="C253" s="15"/>
      <c r="D253" s="16"/>
      <c r="E253" s="16"/>
      <c r="F253" s="14"/>
      <c r="G253" s="17"/>
      <c r="H253" s="17"/>
      <c r="I253" s="18"/>
      <c r="J253" s="17"/>
      <c r="K253" s="15"/>
      <c r="L253" s="14"/>
      <c r="M253" s="15"/>
      <c r="N253" s="19" t="str">
        <f>IF(B253="","",ROUND(SUMIFS('Linii deviz'!$L$5:$L$1004,'Linii deviz'!$B$5:$B$1004,B253,'Linii deviz'!$M$5:$M$1004,"Inițial")*(1+CotaTVA),2))</f>
        <v/>
      </c>
      <c r="O253" s="19" t="str">
        <f>IF(B253="","",ROUND(SUMIFS('Linii deviz'!$L$5:$L$1004,'Linii deviz'!$B$5:$B$1004,B253,'Linii deviz'!$Q$5:$Q$1004,1)*(1+CotaTVA),2))</f>
        <v/>
      </c>
      <c r="P253" s="20" t="str">
        <f t="shared" si="9"/>
        <v/>
      </c>
      <c r="Q253" s="19" t="str">
        <f>IF(B253="","",ROUND(SUMIFS('Linii deviz'!$L$5:$L$1004,'Linii deviz'!$B$5:$B$1004,B253,'Linii deviz'!$M$5:$M$1004,"Suplimentar",'Linii deviz'!$N$5:$N$1004,"Nu")*(1+CotaTVA),2))</f>
        <v/>
      </c>
      <c r="R253" s="21"/>
      <c r="S253" s="19" t="str">
        <f t="shared" si="10"/>
        <v/>
      </c>
      <c r="T253" s="22" t="str">
        <f t="shared" si="11"/>
        <v/>
      </c>
      <c r="U253" s="23" t="str">
        <f ca="1">IF(AND(B253="",D253=""),"",TRIM(IF(COUNTIF($B$5:$B$304,B253)&gt;1,"Număr dublat. ","")&amp;IF(OR(C253="",D253="",F253="",G253=""),"Date incomplete. ","")&amp;IF(COUNTIFS('Linii deviz'!$B$5:$B$1004,B253,'Linii deviz'!$M$5:$M$1004,"Suplimentar",'Linii deviz'!$N$5:$N$1004,"")&gt;0,"Suplimentare fără răspuns de la client. ","")&amp;IF(AND(N(P253)&gt;Prag,COUNTIFS('Linii deviz'!$B$5:$B$1004,B253,'Linii deviz'!$M$5:$M$1004,"Suplimentar",'Linii deviz'!$N$5:$N$1004,"Da")=0),"Final peste estimat fără suplimentări aprobate. ","")&amp;IF(AND(K253&lt;&gt;"",K253&lt;TODAY(),L253&lt;&gt;"Finalizat",L253&lt;&gt;"Predat",L253&lt;&gt;"Refuzat"),"Termen depășit. ","")&amp;IF(AND(L253="Predat",M253=""),"Lipsește data predării. ","")))</f>
        <v/>
      </c>
    </row>
    <row r="254" spans="2:21" x14ac:dyDescent="0.2">
      <c r="B254" s="14" t="str">
        <f>IF(D254="","",MAX($B$5:B253)+1)</f>
        <v/>
      </c>
      <c r="C254" s="15"/>
      <c r="D254" s="16"/>
      <c r="E254" s="16"/>
      <c r="F254" s="14"/>
      <c r="G254" s="17"/>
      <c r="H254" s="17"/>
      <c r="I254" s="18"/>
      <c r="J254" s="17"/>
      <c r="K254" s="15"/>
      <c r="L254" s="14"/>
      <c r="M254" s="15"/>
      <c r="N254" s="19" t="str">
        <f>IF(B254="","",ROUND(SUMIFS('Linii deviz'!$L$5:$L$1004,'Linii deviz'!$B$5:$B$1004,B254,'Linii deviz'!$M$5:$M$1004,"Inițial")*(1+CotaTVA),2))</f>
        <v/>
      </c>
      <c r="O254" s="19" t="str">
        <f>IF(B254="","",ROUND(SUMIFS('Linii deviz'!$L$5:$L$1004,'Linii deviz'!$B$5:$B$1004,B254,'Linii deviz'!$Q$5:$Q$1004,1)*(1+CotaTVA),2))</f>
        <v/>
      </c>
      <c r="P254" s="20" t="str">
        <f t="shared" si="9"/>
        <v/>
      </c>
      <c r="Q254" s="19" t="str">
        <f>IF(B254="","",ROUND(SUMIFS('Linii deviz'!$L$5:$L$1004,'Linii deviz'!$B$5:$B$1004,B254,'Linii deviz'!$M$5:$M$1004,"Suplimentar",'Linii deviz'!$N$5:$N$1004,"Nu")*(1+CotaTVA),2))</f>
        <v/>
      </c>
      <c r="R254" s="21"/>
      <c r="S254" s="19" t="str">
        <f t="shared" si="10"/>
        <v/>
      </c>
      <c r="T254" s="22" t="str">
        <f t="shared" si="11"/>
        <v/>
      </c>
      <c r="U254" s="23" t="str">
        <f ca="1">IF(AND(B254="",D254=""),"",TRIM(IF(COUNTIF($B$5:$B$304,B254)&gt;1,"Număr dublat. ","")&amp;IF(OR(C254="",D254="",F254="",G254=""),"Date incomplete. ","")&amp;IF(COUNTIFS('Linii deviz'!$B$5:$B$1004,B254,'Linii deviz'!$M$5:$M$1004,"Suplimentar",'Linii deviz'!$N$5:$N$1004,"")&gt;0,"Suplimentare fără răspuns de la client. ","")&amp;IF(AND(N(P254)&gt;Prag,COUNTIFS('Linii deviz'!$B$5:$B$1004,B254,'Linii deviz'!$M$5:$M$1004,"Suplimentar",'Linii deviz'!$N$5:$N$1004,"Da")=0),"Final peste estimat fără suplimentări aprobate. ","")&amp;IF(AND(K254&lt;&gt;"",K254&lt;TODAY(),L254&lt;&gt;"Finalizat",L254&lt;&gt;"Predat",L254&lt;&gt;"Refuzat"),"Termen depășit. ","")&amp;IF(AND(L254="Predat",M254=""),"Lipsește data predării. ","")))</f>
        <v/>
      </c>
    </row>
    <row r="255" spans="2:21" x14ac:dyDescent="0.2">
      <c r="B255" s="14" t="str">
        <f>IF(D255="","",MAX($B$5:B254)+1)</f>
        <v/>
      </c>
      <c r="C255" s="15"/>
      <c r="D255" s="16"/>
      <c r="E255" s="16"/>
      <c r="F255" s="14"/>
      <c r="G255" s="17"/>
      <c r="H255" s="17"/>
      <c r="I255" s="18"/>
      <c r="J255" s="17"/>
      <c r="K255" s="15"/>
      <c r="L255" s="14"/>
      <c r="M255" s="15"/>
      <c r="N255" s="19" t="str">
        <f>IF(B255="","",ROUND(SUMIFS('Linii deviz'!$L$5:$L$1004,'Linii deviz'!$B$5:$B$1004,B255,'Linii deviz'!$M$5:$M$1004,"Inițial")*(1+CotaTVA),2))</f>
        <v/>
      </c>
      <c r="O255" s="19" t="str">
        <f>IF(B255="","",ROUND(SUMIFS('Linii deviz'!$L$5:$L$1004,'Linii deviz'!$B$5:$B$1004,B255,'Linii deviz'!$Q$5:$Q$1004,1)*(1+CotaTVA),2))</f>
        <v/>
      </c>
      <c r="P255" s="20" t="str">
        <f t="shared" si="9"/>
        <v/>
      </c>
      <c r="Q255" s="19" t="str">
        <f>IF(B255="","",ROUND(SUMIFS('Linii deviz'!$L$5:$L$1004,'Linii deviz'!$B$5:$B$1004,B255,'Linii deviz'!$M$5:$M$1004,"Suplimentar",'Linii deviz'!$N$5:$N$1004,"Nu")*(1+CotaTVA),2))</f>
        <v/>
      </c>
      <c r="R255" s="21"/>
      <c r="S255" s="19" t="str">
        <f t="shared" si="10"/>
        <v/>
      </c>
      <c r="T255" s="22" t="str">
        <f t="shared" si="11"/>
        <v/>
      </c>
      <c r="U255" s="23" t="str">
        <f ca="1">IF(AND(B255="",D255=""),"",TRIM(IF(COUNTIF($B$5:$B$304,B255)&gt;1,"Număr dublat. ","")&amp;IF(OR(C255="",D255="",F255="",G255=""),"Date incomplete. ","")&amp;IF(COUNTIFS('Linii deviz'!$B$5:$B$1004,B255,'Linii deviz'!$M$5:$M$1004,"Suplimentar",'Linii deviz'!$N$5:$N$1004,"")&gt;0,"Suplimentare fără răspuns de la client. ","")&amp;IF(AND(N(P255)&gt;Prag,COUNTIFS('Linii deviz'!$B$5:$B$1004,B255,'Linii deviz'!$M$5:$M$1004,"Suplimentar",'Linii deviz'!$N$5:$N$1004,"Da")=0),"Final peste estimat fără suplimentări aprobate. ","")&amp;IF(AND(K255&lt;&gt;"",K255&lt;TODAY(),L255&lt;&gt;"Finalizat",L255&lt;&gt;"Predat",L255&lt;&gt;"Refuzat"),"Termen depășit. ","")&amp;IF(AND(L255="Predat",M255=""),"Lipsește data predării. ","")))</f>
        <v/>
      </c>
    </row>
    <row r="256" spans="2:21" x14ac:dyDescent="0.2">
      <c r="B256" s="14" t="str">
        <f>IF(D256="","",MAX($B$5:B255)+1)</f>
        <v/>
      </c>
      <c r="C256" s="15"/>
      <c r="D256" s="16"/>
      <c r="E256" s="16"/>
      <c r="F256" s="14"/>
      <c r="G256" s="17"/>
      <c r="H256" s="17"/>
      <c r="I256" s="18"/>
      <c r="J256" s="17"/>
      <c r="K256" s="15"/>
      <c r="L256" s="14"/>
      <c r="M256" s="15"/>
      <c r="N256" s="19" t="str">
        <f>IF(B256="","",ROUND(SUMIFS('Linii deviz'!$L$5:$L$1004,'Linii deviz'!$B$5:$B$1004,B256,'Linii deviz'!$M$5:$M$1004,"Inițial")*(1+CotaTVA),2))</f>
        <v/>
      </c>
      <c r="O256" s="19" t="str">
        <f>IF(B256="","",ROUND(SUMIFS('Linii deviz'!$L$5:$L$1004,'Linii deviz'!$B$5:$B$1004,B256,'Linii deviz'!$Q$5:$Q$1004,1)*(1+CotaTVA),2))</f>
        <v/>
      </c>
      <c r="P256" s="20" t="str">
        <f t="shared" si="9"/>
        <v/>
      </c>
      <c r="Q256" s="19" t="str">
        <f>IF(B256="","",ROUND(SUMIFS('Linii deviz'!$L$5:$L$1004,'Linii deviz'!$B$5:$B$1004,B256,'Linii deviz'!$M$5:$M$1004,"Suplimentar",'Linii deviz'!$N$5:$N$1004,"Nu")*(1+CotaTVA),2))</f>
        <v/>
      </c>
      <c r="R256" s="21"/>
      <c r="S256" s="19" t="str">
        <f t="shared" si="10"/>
        <v/>
      </c>
      <c r="T256" s="22" t="str">
        <f t="shared" si="11"/>
        <v/>
      </c>
      <c r="U256" s="23" t="str">
        <f ca="1">IF(AND(B256="",D256=""),"",TRIM(IF(COUNTIF($B$5:$B$304,B256)&gt;1,"Număr dublat. ","")&amp;IF(OR(C256="",D256="",F256="",G256=""),"Date incomplete. ","")&amp;IF(COUNTIFS('Linii deviz'!$B$5:$B$1004,B256,'Linii deviz'!$M$5:$M$1004,"Suplimentar",'Linii deviz'!$N$5:$N$1004,"")&gt;0,"Suplimentare fără răspuns de la client. ","")&amp;IF(AND(N(P256)&gt;Prag,COUNTIFS('Linii deviz'!$B$5:$B$1004,B256,'Linii deviz'!$M$5:$M$1004,"Suplimentar",'Linii deviz'!$N$5:$N$1004,"Da")=0),"Final peste estimat fără suplimentări aprobate. ","")&amp;IF(AND(K256&lt;&gt;"",K256&lt;TODAY(),L256&lt;&gt;"Finalizat",L256&lt;&gt;"Predat",L256&lt;&gt;"Refuzat"),"Termen depășit. ","")&amp;IF(AND(L256="Predat",M256=""),"Lipsește data predării. ","")))</f>
        <v/>
      </c>
    </row>
    <row r="257" spans="2:21" x14ac:dyDescent="0.2">
      <c r="B257" s="14" t="str">
        <f>IF(D257="","",MAX($B$5:B256)+1)</f>
        <v/>
      </c>
      <c r="C257" s="15"/>
      <c r="D257" s="16"/>
      <c r="E257" s="16"/>
      <c r="F257" s="14"/>
      <c r="G257" s="17"/>
      <c r="H257" s="17"/>
      <c r="I257" s="18"/>
      <c r="J257" s="17"/>
      <c r="K257" s="15"/>
      <c r="L257" s="14"/>
      <c r="M257" s="15"/>
      <c r="N257" s="19" t="str">
        <f>IF(B257="","",ROUND(SUMIFS('Linii deviz'!$L$5:$L$1004,'Linii deviz'!$B$5:$B$1004,B257,'Linii deviz'!$M$5:$M$1004,"Inițial")*(1+CotaTVA),2))</f>
        <v/>
      </c>
      <c r="O257" s="19" t="str">
        <f>IF(B257="","",ROUND(SUMIFS('Linii deviz'!$L$5:$L$1004,'Linii deviz'!$B$5:$B$1004,B257,'Linii deviz'!$Q$5:$Q$1004,1)*(1+CotaTVA),2))</f>
        <v/>
      </c>
      <c r="P257" s="20" t="str">
        <f t="shared" si="9"/>
        <v/>
      </c>
      <c r="Q257" s="19" t="str">
        <f>IF(B257="","",ROUND(SUMIFS('Linii deviz'!$L$5:$L$1004,'Linii deviz'!$B$5:$B$1004,B257,'Linii deviz'!$M$5:$M$1004,"Suplimentar",'Linii deviz'!$N$5:$N$1004,"Nu")*(1+CotaTVA),2))</f>
        <v/>
      </c>
      <c r="R257" s="21"/>
      <c r="S257" s="19" t="str">
        <f t="shared" si="10"/>
        <v/>
      </c>
      <c r="T257" s="22" t="str">
        <f t="shared" si="11"/>
        <v/>
      </c>
      <c r="U257" s="23" t="str">
        <f ca="1">IF(AND(B257="",D257=""),"",TRIM(IF(COUNTIF($B$5:$B$304,B257)&gt;1,"Număr dublat. ","")&amp;IF(OR(C257="",D257="",F257="",G257=""),"Date incomplete. ","")&amp;IF(COUNTIFS('Linii deviz'!$B$5:$B$1004,B257,'Linii deviz'!$M$5:$M$1004,"Suplimentar",'Linii deviz'!$N$5:$N$1004,"")&gt;0,"Suplimentare fără răspuns de la client. ","")&amp;IF(AND(N(P257)&gt;Prag,COUNTIFS('Linii deviz'!$B$5:$B$1004,B257,'Linii deviz'!$M$5:$M$1004,"Suplimentar",'Linii deviz'!$N$5:$N$1004,"Da")=0),"Final peste estimat fără suplimentări aprobate. ","")&amp;IF(AND(K257&lt;&gt;"",K257&lt;TODAY(),L257&lt;&gt;"Finalizat",L257&lt;&gt;"Predat",L257&lt;&gt;"Refuzat"),"Termen depășit. ","")&amp;IF(AND(L257="Predat",M257=""),"Lipsește data predării. ","")))</f>
        <v/>
      </c>
    </row>
    <row r="258" spans="2:21" x14ac:dyDescent="0.2">
      <c r="B258" s="14" t="str">
        <f>IF(D258="","",MAX($B$5:B257)+1)</f>
        <v/>
      </c>
      <c r="C258" s="15"/>
      <c r="D258" s="16"/>
      <c r="E258" s="16"/>
      <c r="F258" s="14"/>
      <c r="G258" s="17"/>
      <c r="H258" s="17"/>
      <c r="I258" s="18"/>
      <c r="J258" s="17"/>
      <c r="K258" s="15"/>
      <c r="L258" s="14"/>
      <c r="M258" s="15"/>
      <c r="N258" s="19" t="str">
        <f>IF(B258="","",ROUND(SUMIFS('Linii deviz'!$L$5:$L$1004,'Linii deviz'!$B$5:$B$1004,B258,'Linii deviz'!$M$5:$M$1004,"Inițial")*(1+CotaTVA),2))</f>
        <v/>
      </c>
      <c r="O258" s="19" t="str">
        <f>IF(B258="","",ROUND(SUMIFS('Linii deviz'!$L$5:$L$1004,'Linii deviz'!$B$5:$B$1004,B258,'Linii deviz'!$Q$5:$Q$1004,1)*(1+CotaTVA),2))</f>
        <v/>
      </c>
      <c r="P258" s="20" t="str">
        <f t="shared" si="9"/>
        <v/>
      </c>
      <c r="Q258" s="19" t="str">
        <f>IF(B258="","",ROUND(SUMIFS('Linii deviz'!$L$5:$L$1004,'Linii deviz'!$B$5:$B$1004,B258,'Linii deviz'!$M$5:$M$1004,"Suplimentar",'Linii deviz'!$N$5:$N$1004,"Nu")*(1+CotaTVA),2))</f>
        <v/>
      </c>
      <c r="R258" s="21"/>
      <c r="S258" s="19" t="str">
        <f t="shared" si="10"/>
        <v/>
      </c>
      <c r="T258" s="22" t="str">
        <f t="shared" si="11"/>
        <v/>
      </c>
      <c r="U258" s="23" t="str">
        <f ca="1">IF(AND(B258="",D258=""),"",TRIM(IF(COUNTIF($B$5:$B$304,B258)&gt;1,"Număr dublat. ","")&amp;IF(OR(C258="",D258="",F258="",G258=""),"Date incomplete. ","")&amp;IF(COUNTIFS('Linii deviz'!$B$5:$B$1004,B258,'Linii deviz'!$M$5:$M$1004,"Suplimentar",'Linii deviz'!$N$5:$N$1004,"")&gt;0,"Suplimentare fără răspuns de la client. ","")&amp;IF(AND(N(P258)&gt;Prag,COUNTIFS('Linii deviz'!$B$5:$B$1004,B258,'Linii deviz'!$M$5:$M$1004,"Suplimentar",'Linii deviz'!$N$5:$N$1004,"Da")=0),"Final peste estimat fără suplimentări aprobate. ","")&amp;IF(AND(K258&lt;&gt;"",K258&lt;TODAY(),L258&lt;&gt;"Finalizat",L258&lt;&gt;"Predat",L258&lt;&gt;"Refuzat"),"Termen depășit. ","")&amp;IF(AND(L258="Predat",M258=""),"Lipsește data predării. ","")))</f>
        <v/>
      </c>
    </row>
    <row r="259" spans="2:21" x14ac:dyDescent="0.2">
      <c r="B259" s="14" t="str">
        <f>IF(D259="","",MAX($B$5:B258)+1)</f>
        <v/>
      </c>
      <c r="C259" s="15"/>
      <c r="D259" s="16"/>
      <c r="E259" s="16"/>
      <c r="F259" s="14"/>
      <c r="G259" s="17"/>
      <c r="H259" s="17"/>
      <c r="I259" s="18"/>
      <c r="J259" s="17"/>
      <c r="K259" s="15"/>
      <c r="L259" s="14"/>
      <c r="M259" s="15"/>
      <c r="N259" s="19" t="str">
        <f>IF(B259="","",ROUND(SUMIFS('Linii deviz'!$L$5:$L$1004,'Linii deviz'!$B$5:$B$1004,B259,'Linii deviz'!$M$5:$M$1004,"Inițial")*(1+CotaTVA),2))</f>
        <v/>
      </c>
      <c r="O259" s="19" t="str">
        <f>IF(B259="","",ROUND(SUMIFS('Linii deviz'!$L$5:$L$1004,'Linii deviz'!$B$5:$B$1004,B259,'Linii deviz'!$Q$5:$Q$1004,1)*(1+CotaTVA),2))</f>
        <v/>
      </c>
      <c r="P259" s="20" t="str">
        <f t="shared" si="9"/>
        <v/>
      </c>
      <c r="Q259" s="19" t="str">
        <f>IF(B259="","",ROUND(SUMIFS('Linii deviz'!$L$5:$L$1004,'Linii deviz'!$B$5:$B$1004,B259,'Linii deviz'!$M$5:$M$1004,"Suplimentar",'Linii deviz'!$N$5:$N$1004,"Nu")*(1+CotaTVA),2))</f>
        <v/>
      </c>
      <c r="R259" s="21"/>
      <c r="S259" s="19" t="str">
        <f t="shared" si="10"/>
        <v/>
      </c>
      <c r="T259" s="22" t="str">
        <f t="shared" si="11"/>
        <v/>
      </c>
      <c r="U259" s="23" t="str">
        <f ca="1">IF(AND(B259="",D259=""),"",TRIM(IF(COUNTIF($B$5:$B$304,B259)&gt;1,"Număr dublat. ","")&amp;IF(OR(C259="",D259="",F259="",G259=""),"Date incomplete. ","")&amp;IF(COUNTIFS('Linii deviz'!$B$5:$B$1004,B259,'Linii deviz'!$M$5:$M$1004,"Suplimentar",'Linii deviz'!$N$5:$N$1004,"")&gt;0,"Suplimentare fără răspuns de la client. ","")&amp;IF(AND(N(P259)&gt;Prag,COUNTIFS('Linii deviz'!$B$5:$B$1004,B259,'Linii deviz'!$M$5:$M$1004,"Suplimentar",'Linii deviz'!$N$5:$N$1004,"Da")=0),"Final peste estimat fără suplimentări aprobate. ","")&amp;IF(AND(K259&lt;&gt;"",K259&lt;TODAY(),L259&lt;&gt;"Finalizat",L259&lt;&gt;"Predat",L259&lt;&gt;"Refuzat"),"Termen depășit. ","")&amp;IF(AND(L259="Predat",M259=""),"Lipsește data predării. ","")))</f>
        <v/>
      </c>
    </row>
    <row r="260" spans="2:21" x14ac:dyDescent="0.2">
      <c r="B260" s="14" t="str">
        <f>IF(D260="","",MAX($B$5:B259)+1)</f>
        <v/>
      </c>
      <c r="C260" s="15"/>
      <c r="D260" s="16"/>
      <c r="E260" s="16"/>
      <c r="F260" s="14"/>
      <c r="G260" s="17"/>
      <c r="H260" s="17"/>
      <c r="I260" s="18"/>
      <c r="J260" s="17"/>
      <c r="K260" s="15"/>
      <c r="L260" s="14"/>
      <c r="M260" s="15"/>
      <c r="N260" s="19" t="str">
        <f>IF(B260="","",ROUND(SUMIFS('Linii deviz'!$L$5:$L$1004,'Linii deviz'!$B$5:$B$1004,B260,'Linii deviz'!$M$5:$M$1004,"Inițial")*(1+CotaTVA),2))</f>
        <v/>
      </c>
      <c r="O260" s="19" t="str">
        <f>IF(B260="","",ROUND(SUMIFS('Linii deviz'!$L$5:$L$1004,'Linii deviz'!$B$5:$B$1004,B260,'Linii deviz'!$Q$5:$Q$1004,1)*(1+CotaTVA),2))</f>
        <v/>
      </c>
      <c r="P260" s="20" t="str">
        <f t="shared" si="9"/>
        <v/>
      </c>
      <c r="Q260" s="19" t="str">
        <f>IF(B260="","",ROUND(SUMIFS('Linii deviz'!$L$5:$L$1004,'Linii deviz'!$B$5:$B$1004,B260,'Linii deviz'!$M$5:$M$1004,"Suplimentar",'Linii deviz'!$N$5:$N$1004,"Nu")*(1+CotaTVA),2))</f>
        <v/>
      </c>
      <c r="R260" s="21"/>
      <c r="S260" s="19" t="str">
        <f t="shared" si="10"/>
        <v/>
      </c>
      <c r="T260" s="22" t="str">
        <f t="shared" si="11"/>
        <v/>
      </c>
      <c r="U260" s="23" t="str">
        <f ca="1">IF(AND(B260="",D260=""),"",TRIM(IF(COUNTIF($B$5:$B$304,B260)&gt;1,"Număr dublat. ","")&amp;IF(OR(C260="",D260="",F260="",G260=""),"Date incomplete. ","")&amp;IF(COUNTIFS('Linii deviz'!$B$5:$B$1004,B260,'Linii deviz'!$M$5:$M$1004,"Suplimentar",'Linii deviz'!$N$5:$N$1004,"")&gt;0,"Suplimentare fără răspuns de la client. ","")&amp;IF(AND(N(P260)&gt;Prag,COUNTIFS('Linii deviz'!$B$5:$B$1004,B260,'Linii deviz'!$M$5:$M$1004,"Suplimentar",'Linii deviz'!$N$5:$N$1004,"Da")=0),"Final peste estimat fără suplimentări aprobate. ","")&amp;IF(AND(K260&lt;&gt;"",K260&lt;TODAY(),L260&lt;&gt;"Finalizat",L260&lt;&gt;"Predat",L260&lt;&gt;"Refuzat"),"Termen depășit. ","")&amp;IF(AND(L260="Predat",M260=""),"Lipsește data predării. ","")))</f>
        <v/>
      </c>
    </row>
    <row r="261" spans="2:21" x14ac:dyDescent="0.2">
      <c r="B261" s="14" t="str">
        <f>IF(D261="","",MAX($B$5:B260)+1)</f>
        <v/>
      </c>
      <c r="C261" s="15"/>
      <c r="D261" s="16"/>
      <c r="E261" s="16"/>
      <c r="F261" s="14"/>
      <c r="G261" s="17"/>
      <c r="H261" s="17"/>
      <c r="I261" s="18"/>
      <c r="J261" s="17"/>
      <c r="K261" s="15"/>
      <c r="L261" s="14"/>
      <c r="M261" s="15"/>
      <c r="N261" s="19" t="str">
        <f>IF(B261="","",ROUND(SUMIFS('Linii deviz'!$L$5:$L$1004,'Linii deviz'!$B$5:$B$1004,B261,'Linii deviz'!$M$5:$M$1004,"Inițial")*(1+CotaTVA),2))</f>
        <v/>
      </c>
      <c r="O261" s="19" t="str">
        <f>IF(B261="","",ROUND(SUMIFS('Linii deviz'!$L$5:$L$1004,'Linii deviz'!$B$5:$B$1004,B261,'Linii deviz'!$Q$5:$Q$1004,1)*(1+CotaTVA),2))</f>
        <v/>
      </c>
      <c r="P261" s="20" t="str">
        <f t="shared" ref="P261:P304" si="12">IF(OR(B261="",N(N261)=0),"",O261/N261-1)</f>
        <v/>
      </c>
      <c r="Q261" s="19" t="str">
        <f>IF(B261="","",ROUND(SUMIFS('Linii deviz'!$L$5:$L$1004,'Linii deviz'!$B$5:$B$1004,B261,'Linii deviz'!$M$5:$M$1004,"Suplimentar",'Linii deviz'!$N$5:$N$1004,"Nu")*(1+CotaTVA),2))</f>
        <v/>
      </c>
      <c r="R261" s="21"/>
      <c r="S261" s="19" t="str">
        <f t="shared" ref="S261:S304" si="13">IF(B261="","",O261-N(R261))</f>
        <v/>
      </c>
      <c r="T261" s="22" t="str">
        <f t="shared" ref="T261:T304" si="14">IF(OR(B261="",M261=""),"",RIGHT("0"&amp;DAY(EDATE(M261,GarLuni)),2)&amp;"."&amp;RIGHT("0"&amp;MONTH(EDATE(M261,GarLuni)),2)&amp;"."&amp;YEAR(EDATE(M261,GarLuni))&amp;" sau "&amp;FIXED(N(I261)+GarKm,0)&amp;" km")</f>
        <v/>
      </c>
      <c r="U261" s="23" t="str">
        <f ca="1">IF(AND(B261="",D261=""),"",TRIM(IF(COUNTIF($B$5:$B$304,B261)&gt;1,"Număr dublat. ","")&amp;IF(OR(C261="",D261="",F261="",G261=""),"Date incomplete. ","")&amp;IF(COUNTIFS('Linii deviz'!$B$5:$B$1004,B261,'Linii deviz'!$M$5:$M$1004,"Suplimentar",'Linii deviz'!$N$5:$N$1004,"")&gt;0,"Suplimentare fără răspuns de la client. ","")&amp;IF(AND(N(P261)&gt;Prag,COUNTIFS('Linii deviz'!$B$5:$B$1004,B261,'Linii deviz'!$M$5:$M$1004,"Suplimentar",'Linii deviz'!$N$5:$N$1004,"Da")=0),"Final peste estimat fără suplimentări aprobate. ","")&amp;IF(AND(K261&lt;&gt;"",K261&lt;TODAY(),L261&lt;&gt;"Finalizat",L261&lt;&gt;"Predat",L261&lt;&gt;"Refuzat"),"Termen depășit. ","")&amp;IF(AND(L261="Predat",M261=""),"Lipsește data predării. ","")))</f>
        <v/>
      </c>
    </row>
    <row r="262" spans="2:21" x14ac:dyDescent="0.2">
      <c r="B262" s="14" t="str">
        <f>IF(D262="","",MAX($B$5:B261)+1)</f>
        <v/>
      </c>
      <c r="C262" s="15"/>
      <c r="D262" s="16"/>
      <c r="E262" s="16"/>
      <c r="F262" s="14"/>
      <c r="G262" s="17"/>
      <c r="H262" s="17"/>
      <c r="I262" s="18"/>
      <c r="J262" s="17"/>
      <c r="K262" s="15"/>
      <c r="L262" s="14"/>
      <c r="M262" s="15"/>
      <c r="N262" s="19" t="str">
        <f>IF(B262="","",ROUND(SUMIFS('Linii deviz'!$L$5:$L$1004,'Linii deviz'!$B$5:$B$1004,B262,'Linii deviz'!$M$5:$M$1004,"Inițial")*(1+CotaTVA),2))</f>
        <v/>
      </c>
      <c r="O262" s="19" t="str">
        <f>IF(B262="","",ROUND(SUMIFS('Linii deviz'!$L$5:$L$1004,'Linii deviz'!$B$5:$B$1004,B262,'Linii deviz'!$Q$5:$Q$1004,1)*(1+CotaTVA),2))</f>
        <v/>
      </c>
      <c r="P262" s="20" t="str">
        <f t="shared" si="12"/>
        <v/>
      </c>
      <c r="Q262" s="19" t="str">
        <f>IF(B262="","",ROUND(SUMIFS('Linii deviz'!$L$5:$L$1004,'Linii deviz'!$B$5:$B$1004,B262,'Linii deviz'!$M$5:$M$1004,"Suplimentar",'Linii deviz'!$N$5:$N$1004,"Nu")*(1+CotaTVA),2))</f>
        <v/>
      </c>
      <c r="R262" s="21"/>
      <c r="S262" s="19" t="str">
        <f t="shared" si="13"/>
        <v/>
      </c>
      <c r="T262" s="22" t="str">
        <f t="shared" si="14"/>
        <v/>
      </c>
      <c r="U262" s="23" t="str">
        <f ca="1">IF(AND(B262="",D262=""),"",TRIM(IF(COUNTIF($B$5:$B$304,B262)&gt;1,"Număr dublat. ","")&amp;IF(OR(C262="",D262="",F262="",G262=""),"Date incomplete. ","")&amp;IF(COUNTIFS('Linii deviz'!$B$5:$B$1004,B262,'Linii deviz'!$M$5:$M$1004,"Suplimentar",'Linii deviz'!$N$5:$N$1004,"")&gt;0,"Suplimentare fără răspuns de la client. ","")&amp;IF(AND(N(P262)&gt;Prag,COUNTIFS('Linii deviz'!$B$5:$B$1004,B262,'Linii deviz'!$M$5:$M$1004,"Suplimentar",'Linii deviz'!$N$5:$N$1004,"Da")=0),"Final peste estimat fără suplimentări aprobate. ","")&amp;IF(AND(K262&lt;&gt;"",K262&lt;TODAY(),L262&lt;&gt;"Finalizat",L262&lt;&gt;"Predat",L262&lt;&gt;"Refuzat"),"Termen depășit. ","")&amp;IF(AND(L262="Predat",M262=""),"Lipsește data predării. ","")))</f>
        <v/>
      </c>
    </row>
    <row r="263" spans="2:21" x14ac:dyDescent="0.2">
      <c r="B263" s="14" t="str">
        <f>IF(D263="","",MAX($B$5:B262)+1)</f>
        <v/>
      </c>
      <c r="C263" s="15"/>
      <c r="D263" s="16"/>
      <c r="E263" s="16"/>
      <c r="F263" s="14"/>
      <c r="G263" s="17"/>
      <c r="H263" s="17"/>
      <c r="I263" s="18"/>
      <c r="J263" s="17"/>
      <c r="K263" s="15"/>
      <c r="L263" s="14"/>
      <c r="M263" s="15"/>
      <c r="N263" s="19" t="str">
        <f>IF(B263="","",ROUND(SUMIFS('Linii deviz'!$L$5:$L$1004,'Linii deviz'!$B$5:$B$1004,B263,'Linii deviz'!$M$5:$M$1004,"Inițial")*(1+CotaTVA),2))</f>
        <v/>
      </c>
      <c r="O263" s="19" t="str">
        <f>IF(B263="","",ROUND(SUMIFS('Linii deviz'!$L$5:$L$1004,'Linii deviz'!$B$5:$B$1004,B263,'Linii deviz'!$Q$5:$Q$1004,1)*(1+CotaTVA),2))</f>
        <v/>
      </c>
      <c r="P263" s="20" t="str">
        <f t="shared" si="12"/>
        <v/>
      </c>
      <c r="Q263" s="19" t="str">
        <f>IF(B263="","",ROUND(SUMIFS('Linii deviz'!$L$5:$L$1004,'Linii deviz'!$B$5:$B$1004,B263,'Linii deviz'!$M$5:$M$1004,"Suplimentar",'Linii deviz'!$N$5:$N$1004,"Nu")*(1+CotaTVA),2))</f>
        <v/>
      </c>
      <c r="R263" s="21"/>
      <c r="S263" s="19" t="str">
        <f t="shared" si="13"/>
        <v/>
      </c>
      <c r="T263" s="22" t="str">
        <f t="shared" si="14"/>
        <v/>
      </c>
      <c r="U263" s="23" t="str">
        <f ca="1">IF(AND(B263="",D263=""),"",TRIM(IF(COUNTIF($B$5:$B$304,B263)&gt;1,"Număr dublat. ","")&amp;IF(OR(C263="",D263="",F263="",G263=""),"Date incomplete. ","")&amp;IF(COUNTIFS('Linii deviz'!$B$5:$B$1004,B263,'Linii deviz'!$M$5:$M$1004,"Suplimentar",'Linii deviz'!$N$5:$N$1004,"")&gt;0,"Suplimentare fără răspuns de la client. ","")&amp;IF(AND(N(P263)&gt;Prag,COUNTIFS('Linii deviz'!$B$5:$B$1004,B263,'Linii deviz'!$M$5:$M$1004,"Suplimentar",'Linii deviz'!$N$5:$N$1004,"Da")=0),"Final peste estimat fără suplimentări aprobate. ","")&amp;IF(AND(K263&lt;&gt;"",K263&lt;TODAY(),L263&lt;&gt;"Finalizat",L263&lt;&gt;"Predat",L263&lt;&gt;"Refuzat"),"Termen depășit. ","")&amp;IF(AND(L263="Predat",M263=""),"Lipsește data predării. ","")))</f>
        <v/>
      </c>
    </row>
    <row r="264" spans="2:21" x14ac:dyDescent="0.2">
      <c r="B264" s="14" t="str">
        <f>IF(D264="","",MAX($B$5:B263)+1)</f>
        <v/>
      </c>
      <c r="C264" s="15"/>
      <c r="D264" s="16"/>
      <c r="E264" s="16"/>
      <c r="F264" s="14"/>
      <c r="G264" s="17"/>
      <c r="H264" s="17"/>
      <c r="I264" s="18"/>
      <c r="J264" s="17"/>
      <c r="K264" s="15"/>
      <c r="L264" s="14"/>
      <c r="M264" s="15"/>
      <c r="N264" s="19" t="str">
        <f>IF(B264="","",ROUND(SUMIFS('Linii deviz'!$L$5:$L$1004,'Linii deviz'!$B$5:$B$1004,B264,'Linii deviz'!$M$5:$M$1004,"Inițial")*(1+CotaTVA),2))</f>
        <v/>
      </c>
      <c r="O264" s="19" t="str">
        <f>IF(B264="","",ROUND(SUMIFS('Linii deviz'!$L$5:$L$1004,'Linii deviz'!$B$5:$B$1004,B264,'Linii deviz'!$Q$5:$Q$1004,1)*(1+CotaTVA),2))</f>
        <v/>
      </c>
      <c r="P264" s="20" t="str">
        <f t="shared" si="12"/>
        <v/>
      </c>
      <c r="Q264" s="19" t="str">
        <f>IF(B264="","",ROUND(SUMIFS('Linii deviz'!$L$5:$L$1004,'Linii deviz'!$B$5:$B$1004,B264,'Linii deviz'!$M$5:$M$1004,"Suplimentar",'Linii deviz'!$N$5:$N$1004,"Nu")*(1+CotaTVA),2))</f>
        <v/>
      </c>
      <c r="R264" s="21"/>
      <c r="S264" s="19" t="str">
        <f t="shared" si="13"/>
        <v/>
      </c>
      <c r="T264" s="22" t="str">
        <f t="shared" si="14"/>
        <v/>
      </c>
      <c r="U264" s="23" t="str">
        <f ca="1">IF(AND(B264="",D264=""),"",TRIM(IF(COUNTIF($B$5:$B$304,B264)&gt;1,"Număr dublat. ","")&amp;IF(OR(C264="",D264="",F264="",G264=""),"Date incomplete. ","")&amp;IF(COUNTIFS('Linii deviz'!$B$5:$B$1004,B264,'Linii deviz'!$M$5:$M$1004,"Suplimentar",'Linii deviz'!$N$5:$N$1004,"")&gt;0,"Suplimentare fără răspuns de la client. ","")&amp;IF(AND(N(P264)&gt;Prag,COUNTIFS('Linii deviz'!$B$5:$B$1004,B264,'Linii deviz'!$M$5:$M$1004,"Suplimentar",'Linii deviz'!$N$5:$N$1004,"Da")=0),"Final peste estimat fără suplimentări aprobate. ","")&amp;IF(AND(K264&lt;&gt;"",K264&lt;TODAY(),L264&lt;&gt;"Finalizat",L264&lt;&gt;"Predat",L264&lt;&gt;"Refuzat"),"Termen depășit. ","")&amp;IF(AND(L264="Predat",M264=""),"Lipsește data predării. ","")))</f>
        <v/>
      </c>
    </row>
    <row r="265" spans="2:21" x14ac:dyDescent="0.2">
      <c r="B265" s="14" t="str">
        <f>IF(D265="","",MAX($B$5:B264)+1)</f>
        <v/>
      </c>
      <c r="C265" s="15"/>
      <c r="D265" s="16"/>
      <c r="E265" s="16"/>
      <c r="F265" s="14"/>
      <c r="G265" s="17"/>
      <c r="H265" s="17"/>
      <c r="I265" s="18"/>
      <c r="J265" s="17"/>
      <c r="K265" s="15"/>
      <c r="L265" s="14"/>
      <c r="M265" s="15"/>
      <c r="N265" s="19" t="str">
        <f>IF(B265="","",ROUND(SUMIFS('Linii deviz'!$L$5:$L$1004,'Linii deviz'!$B$5:$B$1004,B265,'Linii deviz'!$M$5:$M$1004,"Inițial")*(1+CotaTVA),2))</f>
        <v/>
      </c>
      <c r="O265" s="19" t="str">
        <f>IF(B265="","",ROUND(SUMIFS('Linii deviz'!$L$5:$L$1004,'Linii deviz'!$B$5:$B$1004,B265,'Linii deviz'!$Q$5:$Q$1004,1)*(1+CotaTVA),2))</f>
        <v/>
      </c>
      <c r="P265" s="20" t="str">
        <f t="shared" si="12"/>
        <v/>
      </c>
      <c r="Q265" s="19" t="str">
        <f>IF(B265="","",ROUND(SUMIFS('Linii deviz'!$L$5:$L$1004,'Linii deviz'!$B$5:$B$1004,B265,'Linii deviz'!$M$5:$M$1004,"Suplimentar",'Linii deviz'!$N$5:$N$1004,"Nu")*(1+CotaTVA),2))</f>
        <v/>
      </c>
      <c r="R265" s="21"/>
      <c r="S265" s="19" t="str">
        <f t="shared" si="13"/>
        <v/>
      </c>
      <c r="T265" s="22" t="str">
        <f t="shared" si="14"/>
        <v/>
      </c>
      <c r="U265" s="23" t="str">
        <f ca="1">IF(AND(B265="",D265=""),"",TRIM(IF(COUNTIF($B$5:$B$304,B265)&gt;1,"Număr dublat. ","")&amp;IF(OR(C265="",D265="",F265="",G265=""),"Date incomplete. ","")&amp;IF(COUNTIFS('Linii deviz'!$B$5:$B$1004,B265,'Linii deviz'!$M$5:$M$1004,"Suplimentar",'Linii deviz'!$N$5:$N$1004,"")&gt;0,"Suplimentare fără răspuns de la client. ","")&amp;IF(AND(N(P265)&gt;Prag,COUNTIFS('Linii deviz'!$B$5:$B$1004,B265,'Linii deviz'!$M$5:$M$1004,"Suplimentar",'Linii deviz'!$N$5:$N$1004,"Da")=0),"Final peste estimat fără suplimentări aprobate. ","")&amp;IF(AND(K265&lt;&gt;"",K265&lt;TODAY(),L265&lt;&gt;"Finalizat",L265&lt;&gt;"Predat",L265&lt;&gt;"Refuzat"),"Termen depășit. ","")&amp;IF(AND(L265="Predat",M265=""),"Lipsește data predării. ","")))</f>
        <v/>
      </c>
    </row>
    <row r="266" spans="2:21" x14ac:dyDescent="0.2">
      <c r="B266" s="14" t="str">
        <f>IF(D266="","",MAX($B$5:B265)+1)</f>
        <v/>
      </c>
      <c r="C266" s="15"/>
      <c r="D266" s="16"/>
      <c r="E266" s="16"/>
      <c r="F266" s="14"/>
      <c r="G266" s="17"/>
      <c r="H266" s="17"/>
      <c r="I266" s="18"/>
      <c r="J266" s="17"/>
      <c r="K266" s="15"/>
      <c r="L266" s="14"/>
      <c r="M266" s="15"/>
      <c r="N266" s="19" t="str">
        <f>IF(B266="","",ROUND(SUMIFS('Linii deviz'!$L$5:$L$1004,'Linii deviz'!$B$5:$B$1004,B266,'Linii deviz'!$M$5:$M$1004,"Inițial")*(1+CotaTVA),2))</f>
        <v/>
      </c>
      <c r="O266" s="19" t="str">
        <f>IF(B266="","",ROUND(SUMIFS('Linii deviz'!$L$5:$L$1004,'Linii deviz'!$B$5:$B$1004,B266,'Linii deviz'!$Q$5:$Q$1004,1)*(1+CotaTVA),2))</f>
        <v/>
      </c>
      <c r="P266" s="20" t="str">
        <f t="shared" si="12"/>
        <v/>
      </c>
      <c r="Q266" s="19" t="str">
        <f>IF(B266="","",ROUND(SUMIFS('Linii deviz'!$L$5:$L$1004,'Linii deviz'!$B$5:$B$1004,B266,'Linii deviz'!$M$5:$M$1004,"Suplimentar",'Linii deviz'!$N$5:$N$1004,"Nu")*(1+CotaTVA),2))</f>
        <v/>
      </c>
      <c r="R266" s="21"/>
      <c r="S266" s="19" t="str">
        <f t="shared" si="13"/>
        <v/>
      </c>
      <c r="T266" s="22" t="str">
        <f t="shared" si="14"/>
        <v/>
      </c>
      <c r="U266" s="23" t="str">
        <f ca="1">IF(AND(B266="",D266=""),"",TRIM(IF(COUNTIF($B$5:$B$304,B266)&gt;1,"Număr dublat. ","")&amp;IF(OR(C266="",D266="",F266="",G266=""),"Date incomplete. ","")&amp;IF(COUNTIFS('Linii deviz'!$B$5:$B$1004,B266,'Linii deviz'!$M$5:$M$1004,"Suplimentar",'Linii deviz'!$N$5:$N$1004,"")&gt;0,"Suplimentare fără răspuns de la client. ","")&amp;IF(AND(N(P266)&gt;Prag,COUNTIFS('Linii deviz'!$B$5:$B$1004,B266,'Linii deviz'!$M$5:$M$1004,"Suplimentar",'Linii deviz'!$N$5:$N$1004,"Da")=0),"Final peste estimat fără suplimentări aprobate. ","")&amp;IF(AND(K266&lt;&gt;"",K266&lt;TODAY(),L266&lt;&gt;"Finalizat",L266&lt;&gt;"Predat",L266&lt;&gt;"Refuzat"),"Termen depășit. ","")&amp;IF(AND(L266="Predat",M266=""),"Lipsește data predării. ","")))</f>
        <v/>
      </c>
    </row>
    <row r="267" spans="2:21" x14ac:dyDescent="0.2">
      <c r="B267" s="14" t="str">
        <f>IF(D267="","",MAX($B$5:B266)+1)</f>
        <v/>
      </c>
      <c r="C267" s="15"/>
      <c r="D267" s="16"/>
      <c r="E267" s="16"/>
      <c r="F267" s="14"/>
      <c r="G267" s="17"/>
      <c r="H267" s="17"/>
      <c r="I267" s="18"/>
      <c r="J267" s="17"/>
      <c r="K267" s="15"/>
      <c r="L267" s="14"/>
      <c r="M267" s="15"/>
      <c r="N267" s="19" t="str">
        <f>IF(B267="","",ROUND(SUMIFS('Linii deviz'!$L$5:$L$1004,'Linii deviz'!$B$5:$B$1004,B267,'Linii deviz'!$M$5:$M$1004,"Inițial")*(1+CotaTVA),2))</f>
        <v/>
      </c>
      <c r="O267" s="19" t="str">
        <f>IF(B267="","",ROUND(SUMIFS('Linii deviz'!$L$5:$L$1004,'Linii deviz'!$B$5:$B$1004,B267,'Linii deviz'!$Q$5:$Q$1004,1)*(1+CotaTVA),2))</f>
        <v/>
      </c>
      <c r="P267" s="20" t="str">
        <f t="shared" si="12"/>
        <v/>
      </c>
      <c r="Q267" s="19" t="str">
        <f>IF(B267="","",ROUND(SUMIFS('Linii deviz'!$L$5:$L$1004,'Linii deviz'!$B$5:$B$1004,B267,'Linii deviz'!$M$5:$M$1004,"Suplimentar",'Linii deviz'!$N$5:$N$1004,"Nu")*(1+CotaTVA),2))</f>
        <v/>
      </c>
      <c r="R267" s="21"/>
      <c r="S267" s="19" t="str">
        <f t="shared" si="13"/>
        <v/>
      </c>
      <c r="T267" s="22" t="str">
        <f t="shared" si="14"/>
        <v/>
      </c>
      <c r="U267" s="23" t="str">
        <f ca="1">IF(AND(B267="",D267=""),"",TRIM(IF(COUNTIF($B$5:$B$304,B267)&gt;1,"Număr dublat. ","")&amp;IF(OR(C267="",D267="",F267="",G267=""),"Date incomplete. ","")&amp;IF(COUNTIFS('Linii deviz'!$B$5:$B$1004,B267,'Linii deviz'!$M$5:$M$1004,"Suplimentar",'Linii deviz'!$N$5:$N$1004,"")&gt;0,"Suplimentare fără răspuns de la client. ","")&amp;IF(AND(N(P267)&gt;Prag,COUNTIFS('Linii deviz'!$B$5:$B$1004,B267,'Linii deviz'!$M$5:$M$1004,"Suplimentar",'Linii deviz'!$N$5:$N$1004,"Da")=0),"Final peste estimat fără suplimentări aprobate. ","")&amp;IF(AND(K267&lt;&gt;"",K267&lt;TODAY(),L267&lt;&gt;"Finalizat",L267&lt;&gt;"Predat",L267&lt;&gt;"Refuzat"),"Termen depășit. ","")&amp;IF(AND(L267="Predat",M267=""),"Lipsește data predării. ","")))</f>
        <v/>
      </c>
    </row>
    <row r="268" spans="2:21" x14ac:dyDescent="0.2">
      <c r="B268" s="14" t="str">
        <f>IF(D268="","",MAX($B$5:B267)+1)</f>
        <v/>
      </c>
      <c r="C268" s="15"/>
      <c r="D268" s="16"/>
      <c r="E268" s="16"/>
      <c r="F268" s="14"/>
      <c r="G268" s="17"/>
      <c r="H268" s="17"/>
      <c r="I268" s="18"/>
      <c r="J268" s="17"/>
      <c r="K268" s="15"/>
      <c r="L268" s="14"/>
      <c r="M268" s="15"/>
      <c r="N268" s="19" t="str">
        <f>IF(B268="","",ROUND(SUMIFS('Linii deviz'!$L$5:$L$1004,'Linii deviz'!$B$5:$B$1004,B268,'Linii deviz'!$M$5:$M$1004,"Inițial")*(1+CotaTVA),2))</f>
        <v/>
      </c>
      <c r="O268" s="19" t="str">
        <f>IF(B268="","",ROUND(SUMIFS('Linii deviz'!$L$5:$L$1004,'Linii deviz'!$B$5:$B$1004,B268,'Linii deviz'!$Q$5:$Q$1004,1)*(1+CotaTVA),2))</f>
        <v/>
      </c>
      <c r="P268" s="20" t="str">
        <f t="shared" si="12"/>
        <v/>
      </c>
      <c r="Q268" s="19" t="str">
        <f>IF(B268="","",ROUND(SUMIFS('Linii deviz'!$L$5:$L$1004,'Linii deviz'!$B$5:$B$1004,B268,'Linii deviz'!$M$5:$M$1004,"Suplimentar",'Linii deviz'!$N$5:$N$1004,"Nu")*(1+CotaTVA),2))</f>
        <v/>
      </c>
      <c r="R268" s="21"/>
      <c r="S268" s="19" t="str">
        <f t="shared" si="13"/>
        <v/>
      </c>
      <c r="T268" s="22" t="str">
        <f t="shared" si="14"/>
        <v/>
      </c>
      <c r="U268" s="23" t="str">
        <f ca="1">IF(AND(B268="",D268=""),"",TRIM(IF(COUNTIF($B$5:$B$304,B268)&gt;1,"Număr dublat. ","")&amp;IF(OR(C268="",D268="",F268="",G268=""),"Date incomplete. ","")&amp;IF(COUNTIFS('Linii deviz'!$B$5:$B$1004,B268,'Linii deviz'!$M$5:$M$1004,"Suplimentar",'Linii deviz'!$N$5:$N$1004,"")&gt;0,"Suplimentare fără răspuns de la client. ","")&amp;IF(AND(N(P268)&gt;Prag,COUNTIFS('Linii deviz'!$B$5:$B$1004,B268,'Linii deviz'!$M$5:$M$1004,"Suplimentar",'Linii deviz'!$N$5:$N$1004,"Da")=0),"Final peste estimat fără suplimentări aprobate. ","")&amp;IF(AND(K268&lt;&gt;"",K268&lt;TODAY(),L268&lt;&gt;"Finalizat",L268&lt;&gt;"Predat",L268&lt;&gt;"Refuzat"),"Termen depășit. ","")&amp;IF(AND(L268="Predat",M268=""),"Lipsește data predării. ","")))</f>
        <v/>
      </c>
    </row>
    <row r="269" spans="2:21" x14ac:dyDescent="0.2">
      <c r="B269" s="14" t="str">
        <f>IF(D269="","",MAX($B$5:B268)+1)</f>
        <v/>
      </c>
      <c r="C269" s="15"/>
      <c r="D269" s="16"/>
      <c r="E269" s="16"/>
      <c r="F269" s="14"/>
      <c r="G269" s="17"/>
      <c r="H269" s="17"/>
      <c r="I269" s="18"/>
      <c r="J269" s="17"/>
      <c r="K269" s="15"/>
      <c r="L269" s="14"/>
      <c r="M269" s="15"/>
      <c r="N269" s="19" t="str">
        <f>IF(B269="","",ROUND(SUMIFS('Linii deviz'!$L$5:$L$1004,'Linii deviz'!$B$5:$B$1004,B269,'Linii deviz'!$M$5:$M$1004,"Inițial")*(1+CotaTVA),2))</f>
        <v/>
      </c>
      <c r="O269" s="19" t="str">
        <f>IF(B269="","",ROUND(SUMIFS('Linii deviz'!$L$5:$L$1004,'Linii deviz'!$B$5:$B$1004,B269,'Linii deviz'!$Q$5:$Q$1004,1)*(1+CotaTVA),2))</f>
        <v/>
      </c>
      <c r="P269" s="20" t="str">
        <f t="shared" si="12"/>
        <v/>
      </c>
      <c r="Q269" s="19" t="str">
        <f>IF(B269="","",ROUND(SUMIFS('Linii deviz'!$L$5:$L$1004,'Linii deviz'!$B$5:$B$1004,B269,'Linii deviz'!$M$5:$M$1004,"Suplimentar",'Linii deviz'!$N$5:$N$1004,"Nu")*(1+CotaTVA),2))</f>
        <v/>
      </c>
      <c r="R269" s="21"/>
      <c r="S269" s="19" t="str">
        <f t="shared" si="13"/>
        <v/>
      </c>
      <c r="T269" s="22" t="str">
        <f t="shared" si="14"/>
        <v/>
      </c>
      <c r="U269" s="23" t="str">
        <f ca="1">IF(AND(B269="",D269=""),"",TRIM(IF(COUNTIF($B$5:$B$304,B269)&gt;1,"Număr dublat. ","")&amp;IF(OR(C269="",D269="",F269="",G269=""),"Date incomplete. ","")&amp;IF(COUNTIFS('Linii deviz'!$B$5:$B$1004,B269,'Linii deviz'!$M$5:$M$1004,"Suplimentar",'Linii deviz'!$N$5:$N$1004,"")&gt;0,"Suplimentare fără răspuns de la client. ","")&amp;IF(AND(N(P269)&gt;Prag,COUNTIFS('Linii deviz'!$B$5:$B$1004,B269,'Linii deviz'!$M$5:$M$1004,"Suplimentar",'Linii deviz'!$N$5:$N$1004,"Da")=0),"Final peste estimat fără suplimentări aprobate. ","")&amp;IF(AND(K269&lt;&gt;"",K269&lt;TODAY(),L269&lt;&gt;"Finalizat",L269&lt;&gt;"Predat",L269&lt;&gt;"Refuzat"),"Termen depășit. ","")&amp;IF(AND(L269="Predat",M269=""),"Lipsește data predării. ","")))</f>
        <v/>
      </c>
    </row>
    <row r="270" spans="2:21" x14ac:dyDescent="0.2">
      <c r="B270" s="14" t="str">
        <f>IF(D270="","",MAX($B$5:B269)+1)</f>
        <v/>
      </c>
      <c r="C270" s="15"/>
      <c r="D270" s="16"/>
      <c r="E270" s="16"/>
      <c r="F270" s="14"/>
      <c r="G270" s="17"/>
      <c r="H270" s="17"/>
      <c r="I270" s="18"/>
      <c r="J270" s="17"/>
      <c r="K270" s="15"/>
      <c r="L270" s="14"/>
      <c r="M270" s="15"/>
      <c r="N270" s="19" t="str">
        <f>IF(B270="","",ROUND(SUMIFS('Linii deviz'!$L$5:$L$1004,'Linii deviz'!$B$5:$B$1004,B270,'Linii deviz'!$M$5:$M$1004,"Inițial")*(1+CotaTVA),2))</f>
        <v/>
      </c>
      <c r="O270" s="19" t="str">
        <f>IF(B270="","",ROUND(SUMIFS('Linii deviz'!$L$5:$L$1004,'Linii deviz'!$B$5:$B$1004,B270,'Linii deviz'!$Q$5:$Q$1004,1)*(1+CotaTVA),2))</f>
        <v/>
      </c>
      <c r="P270" s="20" t="str">
        <f t="shared" si="12"/>
        <v/>
      </c>
      <c r="Q270" s="19" t="str">
        <f>IF(B270="","",ROUND(SUMIFS('Linii deviz'!$L$5:$L$1004,'Linii deviz'!$B$5:$B$1004,B270,'Linii deviz'!$M$5:$M$1004,"Suplimentar",'Linii deviz'!$N$5:$N$1004,"Nu")*(1+CotaTVA),2))</f>
        <v/>
      </c>
      <c r="R270" s="21"/>
      <c r="S270" s="19" t="str">
        <f t="shared" si="13"/>
        <v/>
      </c>
      <c r="T270" s="22" t="str">
        <f t="shared" si="14"/>
        <v/>
      </c>
      <c r="U270" s="23" t="str">
        <f ca="1">IF(AND(B270="",D270=""),"",TRIM(IF(COUNTIF($B$5:$B$304,B270)&gt;1,"Număr dublat. ","")&amp;IF(OR(C270="",D270="",F270="",G270=""),"Date incomplete. ","")&amp;IF(COUNTIFS('Linii deviz'!$B$5:$B$1004,B270,'Linii deviz'!$M$5:$M$1004,"Suplimentar",'Linii deviz'!$N$5:$N$1004,"")&gt;0,"Suplimentare fără răspuns de la client. ","")&amp;IF(AND(N(P270)&gt;Prag,COUNTIFS('Linii deviz'!$B$5:$B$1004,B270,'Linii deviz'!$M$5:$M$1004,"Suplimentar",'Linii deviz'!$N$5:$N$1004,"Da")=0),"Final peste estimat fără suplimentări aprobate. ","")&amp;IF(AND(K270&lt;&gt;"",K270&lt;TODAY(),L270&lt;&gt;"Finalizat",L270&lt;&gt;"Predat",L270&lt;&gt;"Refuzat"),"Termen depășit. ","")&amp;IF(AND(L270="Predat",M270=""),"Lipsește data predării. ","")))</f>
        <v/>
      </c>
    </row>
    <row r="271" spans="2:21" x14ac:dyDescent="0.2">
      <c r="B271" s="14" t="str">
        <f>IF(D271="","",MAX($B$5:B270)+1)</f>
        <v/>
      </c>
      <c r="C271" s="15"/>
      <c r="D271" s="16"/>
      <c r="E271" s="16"/>
      <c r="F271" s="14"/>
      <c r="G271" s="17"/>
      <c r="H271" s="17"/>
      <c r="I271" s="18"/>
      <c r="J271" s="17"/>
      <c r="K271" s="15"/>
      <c r="L271" s="14"/>
      <c r="M271" s="15"/>
      <c r="N271" s="19" t="str">
        <f>IF(B271="","",ROUND(SUMIFS('Linii deviz'!$L$5:$L$1004,'Linii deviz'!$B$5:$B$1004,B271,'Linii deviz'!$M$5:$M$1004,"Inițial")*(1+CotaTVA),2))</f>
        <v/>
      </c>
      <c r="O271" s="19" t="str">
        <f>IF(B271="","",ROUND(SUMIFS('Linii deviz'!$L$5:$L$1004,'Linii deviz'!$B$5:$B$1004,B271,'Linii deviz'!$Q$5:$Q$1004,1)*(1+CotaTVA),2))</f>
        <v/>
      </c>
      <c r="P271" s="20" t="str">
        <f t="shared" si="12"/>
        <v/>
      </c>
      <c r="Q271" s="19" t="str">
        <f>IF(B271="","",ROUND(SUMIFS('Linii deviz'!$L$5:$L$1004,'Linii deviz'!$B$5:$B$1004,B271,'Linii deviz'!$M$5:$M$1004,"Suplimentar",'Linii deviz'!$N$5:$N$1004,"Nu")*(1+CotaTVA),2))</f>
        <v/>
      </c>
      <c r="R271" s="21"/>
      <c r="S271" s="19" t="str">
        <f t="shared" si="13"/>
        <v/>
      </c>
      <c r="T271" s="22" t="str">
        <f t="shared" si="14"/>
        <v/>
      </c>
      <c r="U271" s="23" t="str">
        <f ca="1">IF(AND(B271="",D271=""),"",TRIM(IF(COUNTIF($B$5:$B$304,B271)&gt;1,"Număr dublat. ","")&amp;IF(OR(C271="",D271="",F271="",G271=""),"Date incomplete. ","")&amp;IF(COUNTIFS('Linii deviz'!$B$5:$B$1004,B271,'Linii deviz'!$M$5:$M$1004,"Suplimentar",'Linii deviz'!$N$5:$N$1004,"")&gt;0,"Suplimentare fără răspuns de la client. ","")&amp;IF(AND(N(P271)&gt;Prag,COUNTIFS('Linii deviz'!$B$5:$B$1004,B271,'Linii deviz'!$M$5:$M$1004,"Suplimentar",'Linii deviz'!$N$5:$N$1004,"Da")=0),"Final peste estimat fără suplimentări aprobate. ","")&amp;IF(AND(K271&lt;&gt;"",K271&lt;TODAY(),L271&lt;&gt;"Finalizat",L271&lt;&gt;"Predat",L271&lt;&gt;"Refuzat"),"Termen depășit. ","")&amp;IF(AND(L271="Predat",M271=""),"Lipsește data predării. ","")))</f>
        <v/>
      </c>
    </row>
    <row r="272" spans="2:21" x14ac:dyDescent="0.2">
      <c r="B272" s="14" t="str">
        <f>IF(D272="","",MAX($B$5:B271)+1)</f>
        <v/>
      </c>
      <c r="C272" s="15"/>
      <c r="D272" s="16"/>
      <c r="E272" s="16"/>
      <c r="F272" s="14"/>
      <c r="G272" s="17"/>
      <c r="H272" s="17"/>
      <c r="I272" s="18"/>
      <c r="J272" s="17"/>
      <c r="K272" s="15"/>
      <c r="L272" s="14"/>
      <c r="M272" s="15"/>
      <c r="N272" s="19" t="str">
        <f>IF(B272="","",ROUND(SUMIFS('Linii deviz'!$L$5:$L$1004,'Linii deviz'!$B$5:$B$1004,B272,'Linii deviz'!$M$5:$M$1004,"Inițial")*(1+CotaTVA),2))</f>
        <v/>
      </c>
      <c r="O272" s="19" t="str">
        <f>IF(B272="","",ROUND(SUMIFS('Linii deviz'!$L$5:$L$1004,'Linii deviz'!$B$5:$B$1004,B272,'Linii deviz'!$Q$5:$Q$1004,1)*(1+CotaTVA),2))</f>
        <v/>
      </c>
      <c r="P272" s="20" t="str">
        <f t="shared" si="12"/>
        <v/>
      </c>
      <c r="Q272" s="19" t="str">
        <f>IF(B272="","",ROUND(SUMIFS('Linii deviz'!$L$5:$L$1004,'Linii deviz'!$B$5:$B$1004,B272,'Linii deviz'!$M$5:$M$1004,"Suplimentar",'Linii deviz'!$N$5:$N$1004,"Nu")*(1+CotaTVA),2))</f>
        <v/>
      </c>
      <c r="R272" s="21"/>
      <c r="S272" s="19" t="str">
        <f t="shared" si="13"/>
        <v/>
      </c>
      <c r="T272" s="22" t="str">
        <f t="shared" si="14"/>
        <v/>
      </c>
      <c r="U272" s="23" t="str">
        <f ca="1">IF(AND(B272="",D272=""),"",TRIM(IF(COUNTIF($B$5:$B$304,B272)&gt;1,"Număr dublat. ","")&amp;IF(OR(C272="",D272="",F272="",G272=""),"Date incomplete. ","")&amp;IF(COUNTIFS('Linii deviz'!$B$5:$B$1004,B272,'Linii deviz'!$M$5:$M$1004,"Suplimentar",'Linii deviz'!$N$5:$N$1004,"")&gt;0,"Suplimentare fără răspuns de la client. ","")&amp;IF(AND(N(P272)&gt;Prag,COUNTIFS('Linii deviz'!$B$5:$B$1004,B272,'Linii deviz'!$M$5:$M$1004,"Suplimentar",'Linii deviz'!$N$5:$N$1004,"Da")=0),"Final peste estimat fără suplimentări aprobate. ","")&amp;IF(AND(K272&lt;&gt;"",K272&lt;TODAY(),L272&lt;&gt;"Finalizat",L272&lt;&gt;"Predat",L272&lt;&gt;"Refuzat"),"Termen depășit. ","")&amp;IF(AND(L272="Predat",M272=""),"Lipsește data predării. ","")))</f>
        <v/>
      </c>
    </row>
    <row r="273" spans="2:21" x14ac:dyDescent="0.2">
      <c r="B273" s="14" t="str">
        <f>IF(D273="","",MAX($B$5:B272)+1)</f>
        <v/>
      </c>
      <c r="C273" s="15"/>
      <c r="D273" s="16"/>
      <c r="E273" s="16"/>
      <c r="F273" s="14"/>
      <c r="G273" s="17"/>
      <c r="H273" s="17"/>
      <c r="I273" s="18"/>
      <c r="J273" s="17"/>
      <c r="K273" s="15"/>
      <c r="L273" s="14"/>
      <c r="M273" s="15"/>
      <c r="N273" s="19" t="str">
        <f>IF(B273="","",ROUND(SUMIFS('Linii deviz'!$L$5:$L$1004,'Linii deviz'!$B$5:$B$1004,B273,'Linii deviz'!$M$5:$M$1004,"Inițial")*(1+CotaTVA),2))</f>
        <v/>
      </c>
      <c r="O273" s="19" t="str">
        <f>IF(B273="","",ROUND(SUMIFS('Linii deviz'!$L$5:$L$1004,'Linii deviz'!$B$5:$B$1004,B273,'Linii deviz'!$Q$5:$Q$1004,1)*(1+CotaTVA),2))</f>
        <v/>
      </c>
      <c r="P273" s="20" t="str">
        <f t="shared" si="12"/>
        <v/>
      </c>
      <c r="Q273" s="19" t="str">
        <f>IF(B273="","",ROUND(SUMIFS('Linii deviz'!$L$5:$L$1004,'Linii deviz'!$B$5:$B$1004,B273,'Linii deviz'!$M$5:$M$1004,"Suplimentar",'Linii deviz'!$N$5:$N$1004,"Nu")*(1+CotaTVA),2))</f>
        <v/>
      </c>
      <c r="R273" s="21"/>
      <c r="S273" s="19" t="str">
        <f t="shared" si="13"/>
        <v/>
      </c>
      <c r="T273" s="22" t="str">
        <f t="shared" si="14"/>
        <v/>
      </c>
      <c r="U273" s="23" t="str">
        <f ca="1">IF(AND(B273="",D273=""),"",TRIM(IF(COUNTIF($B$5:$B$304,B273)&gt;1,"Număr dublat. ","")&amp;IF(OR(C273="",D273="",F273="",G273=""),"Date incomplete. ","")&amp;IF(COUNTIFS('Linii deviz'!$B$5:$B$1004,B273,'Linii deviz'!$M$5:$M$1004,"Suplimentar",'Linii deviz'!$N$5:$N$1004,"")&gt;0,"Suplimentare fără răspuns de la client. ","")&amp;IF(AND(N(P273)&gt;Prag,COUNTIFS('Linii deviz'!$B$5:$B$1004,B273,'Linii deviz'!$M$5:$M$1004,"Suplimentar",'Linii deviz'!$N$5:$N$1004,"Da")=0),"Final peste estimat fără suplimentări aprobate. ","")&amp;IF(AND(K273&lt;&gt;"",K273&lt;TODAY(),L273&lt;&gt;"Finalizat",L273&lt;&gt;"Predat",L273&lt;&gt;"Refuzat"),"Termen depășit. ","")&amp;IF(AND(L273="Predat",M273=""),"Lipsește data predării. ","")))</f>
        <v/>
      </c>
    </row>
    <row r="274" spans="2:21" x14ac:dyDescent="0.2">
      <c r="B274" s="14" t="str">
        <f>IF(D274="","",MAX($B$5:B273)+1)</f>
        <v/>
      </c>
      <c r="C274" s="15"/>
      <c r="D274" s="16"/>
      <c r="E274" s="16"/>
      <c r="F274" s="14"/>
      <c r="G274" s="17"/>
      <c r="H274" s="17"/>
      <c r="I274" s="18"/>
      <c r="J274" s="17"/>
      <c r="K274" s="15"/>
      <c r="L274" s="14"/>
      <c r="M274" s="15"/>
      <c r="N274" s="19" t="str">
        <f>IF(B274="","",ROUND(SUMIFS('Linii deviz'!$L$5:$L$1004,'Linii deviz'!$B$5:$B$1004,B274,'Linii deviz'!$M$5:$M$1004,"Inițial")*(1+CotaTVA),2))</f>
        <v/>
      </c>
      <c r="O274" s="19" t="str">
        <f>IF(B274="","",ROUND(SUMIFS('Linii deviz'!$L$5:$L$1004,'Linii deviz'!$B$5:$B$1004,B274,'Linii deviz'!$Q$5:$Q$1004,1)*(1+CotaTVA),2))</f>
        <v/>
      </c>
      <c r="P274" s="20" t="str">
        <f t="shared" si="12"/>
        <v/>
      </c>
      <c r="Q274" s="19" t="str">
        <f>IF(B274="","",ROUND(SUMIFS('Linii deviz'!$L$5:$L$1004,'Linii deviz'!$B$5:$B$1004,B274,'Linii deviz'!$M$5:$M$1004,"Suplimentar",'Linii deviz'!$N$5:$N$1004,"Nu")*(1+CotaTVA),2))</f>
        <v/>
      </c>
      <c r="R274" s="21"/>
      <c r="S274" s="19" t="str">
        <f t="shared" si="13"/>
        <v/>
      </c>
      <c r="T274" s="22" t="str">
        <f t="shared" si="14"/>
        <v/>
      </c>
      <c r="U274" s="23" t="str">
        <f ca="1">IF(AND(B274="",D274=""),"",TRIM(IF(COUNTIF($B$5:$B$304,B274)&gt;1,"Număr dublat. ","")&amp;IF(OR(C274="",D274="",F274="",G274=""),"Date incomplete. ","")&amp;IF(COUNTIFS('Linii deviz'!$B$5:$B$1004,B274,'Linii deviz'!$M$5:$M$1004,"Suplimentar",'Linii deviz'!$N$5:$N$1004,"")&gt;0,"Suplimentare fără răspuns de la client. ","")&amp;IF(AND(N(P274)&gt;Prag,COUNTIFS('Linii deviz'!$B$5:$B$1004,B274,'Linii deviz'!$M$5:$M$1004,"Suplimentar",'Linii deviz'!$N$5:$N$1004,"Da")=0),"Final peste estimat fără suplimentări aprobate. ","")&amp;IF(AND(K274&lt;&gt;"",K274&lt;TODAY(),L274&lt;&gt;"Finalizat",L274&lt;&gt;"Predat",L274&lt;&gt;"Refuzat"),"Termen depășit. ","")&amp;IF(AND(L274="Predat",M274=""),"Lipsește data predării. ","")))</f>
        <v/>
      </c>
    </row>
    <row r="275" spans="2:21" x14ac:dyDescent="0.2">
      <c r="B275" s="14" t="str">
        <f>IF(D275="","",MAX($B$5:B274)+1)</f>
        <v/>
      </c>
      <c r="C275" s="15"/>
      <c r="D275" s="16"/>
      <c r="E275" s="16"/>
      <c r="F275" s="14"/>
      <c r="G275" s="17"/>
      <c r="H275" s="17"/>
      <c r="I275" s="18"/>
      <c r="J275" s="17"/>
      <c r="K275" s="15"/>
      <c r="L275" s="14"/>
      <c r="M275" s="15"/>
      <c r="N275" s="19" t="str">
        <f>IF(B275="","",ROUND(SUMIFS('Linii deviz'!$L$5:$L$1004,'Linii deviz'!$B$5:$B$1004,B275,'Linii deviz'!$M$5:$M$1004,"Inițial")*(1+CotaTVA),2))</f>
        <v/>
      </c>
      <c r="O275" s="19" t="str">
        <f>IF(B275="","",ROUND(SUMIFS('Linii deviz'!$L$5:$L$1004,'Linii deviz'!$B$5:$B$1004,B275,'Linii deviz'!$Q$5:$Q$1004,1)*(1+CotaTVA),2))</f>
        <v/>
      </c>
      <c r="P275" s="20" t="str">
        <f t="shared" si="12"/>
        <v/>
      </c>
      <c r="Q275" s="19" t="str">
        <f>IF(B275="","",ROUND(SUMIFS('Linii deviz'!$L$5:$L$1004,'Linii deviz'!$B$5:$B$1004,B275,'Linii deviz'!$M$5:$M$1004,"Suplimentar",'Linii deviz'!$N$5:$N$1004,"Nu")*(1+CotaTVA),2))</f>
        <v/>
      </c>
      <c r="R275" s="21"/>
      <c r="S275" s="19" t="str">
        <f t="shared" si="13"/>
        <v/>
      </c>
      <c r="T275" s="22" t="str">
        <f t="shared" si="14"/>
        <v/>
      </c>
      <c r="U275" s="23" t="str">
        <f ca="1">IF(AND(B275="",D275=""),"",TRIM(IF(COUNTIF($B$5:$B$304,B275)&gt;1,"Număr dublat. ","")&amp;IF(OR(C275="",D275="",F275="",G275=""),"Date incomplete. ","")&amp;IF(COUNTIFS('Linii deviz'!$B$5:$B$1004,B275,'Linii deviz'!$M$5:$M$1004,"Suplimentar",'Linii deviz'!$N$5:$N$1004,"")&gt;0,"Suplimentare fără răspuns de la client. ","")&amp;IF(AND(N(P275)&gt;Prag,COUNTIFS('Linii deviz'!$B$5:$B$1004,B275,'Linii deviz'!$M$5:$M$1004,"Suplimentar",'Linii deviz'!$N$5:$N$1004,"Da")=0),"Final peste estimat fără suplimentări aprobate. ","")&amp;IF(AND(K275&lt;&gt;"",K275&lt;TODAY(),L275&lt;&gt;"Finalizat",L275&lt;&gt;"Predat",L275&lt;&gt;"Refuzat"),"Termen depășit. ","")&amp;IF(AND(L275="Predat",M275=""),"Lipsește data predării. ","")))</f>
        <v/>
      </c>
    </row>
    <row r="276" spans="2:21" x14ac:dyDescent="0.2">
      <c r="B276" s="14" t="str">
        <f>IF(D276="","",MAX($B$5:B275)+1)</f>
        <v/>
      </c>
      <c r="C276" s="15"/>
      <c r="D276" s="16"/>
      <c r="E276" s="16"/>
      <c r="F276" s="14"/>
      <c r="G276" s="17"/>
      <c r="H276" s="17"/>
      <c r="I276" s="18"/>
      <c r="J276" s="17"/>
      <c r="K276" s="15"/>
      <c r="L276" s="14"/>
      <c r="M276" s="15"/>
      <c r="N276" s="19" t="str">
        <f>IF(B276="","",ROUND(SUMIFS('Linii deviz'!$L$5:$L$1004,'Linii deviz'!$B$5:$B$1004,B276,'Linii deviz'!$M$5:$M$1004,"Inițial")*(1+CotaTVA),2))</f>
        <v/>
      </c>
      <c r="O276" s="19" t="str">
        <f>IF(B276="","",ROUND(SUMIFS('Linii deviz'!$L$5:$L$1004,'Linii deviz'!$B$5:$B$1004,B276,'Linii deviz'!$Q$5:$Q$1004,1)*(1+CotaTVA),2))</f>
        <v/>
      </c>
      <c r="P276" s="20" t="str">
        <f t="shared" si="12"/>
        <v/>
      </c>
      <c r="Q276" s="19" t="str">
        <f>IF(B276="","",ROUND(SUMIFS('Linii deviz'!$L$5:$L$1004,'Linii deviz'!$B$5:$B$1004,B276,'Linii deviz'!$M$5:$M$1004,"Suplimentar",'Linii deviz'!$N$5:$N$1004,"Nu")*(1+CotaTVA),2))</f>
        <v/>
      </c>
      <c r="R276" s="21"/>
      <c r="S276" s="19" t="str">
        <f t="shared" si="13"/>
        <v/>
      </c>
      <c r="T276" s="22" t="str">
        <f t="shared" si="14"/>
        <v/>
      </c>
      <c r="U276" s="23" t="str">
        <f ca="1">IF(AND(B276="",D276=""),"",TRIM(IF(COUNTIF($B$5:$B$304,B276)&gt;1,"Număr dublat. ","")&amp;IF(OR(C276="",D276="",F276="",G276=""),"Date incomplete. ","")&amp;IF(COUNTIFS('Linii deviz'!$B$5:$B$1004,B276,'Linii deviz'!$M$5:$M$1004,"Suplimentar",'Linii deviz'!$N$5:$N$1004,"")&gt;0,"Suplimentare fără răspuns de la client. ","")&amp;IF(AND(N(P276)&gt;Prag,COUNTIFS('Linii deviz'!$B$5:$B$1004,B276,'Linii deviz'!$M$5:$M$1004,"Suplimentar",'Linii deviz'!$N$5:$N$1004,"Da")=0),"Final peste estimat fără suplimentări aprobate. ","")&amp;IF(AND(K276&lt;&gt;"",K276&lt;TODAY(),L276&lt;&gt;"Finalizat",L276&lt;&gt;"Predat",L276&lt;&gt;"Refuzat"),"Termen depășit. ","")&amp;IF(AND(L276="Predat",M276=""),"Lipsește data predării. ","")))</f>
        <v/>
      </c>
    </row>
    <row r="277" spans="2:21" x14ac:dyDescent="0.2">
      <c r="B277" s="14" t="str">
        <f>IF(D277="","",MAX($B$5:B276)+1)</f>
        <v/>
      </c>
      <c r="C277" s="15"/>
      <c r="D277" s="16"/>
      <c r="E277" s="16"/>
      <c r="F277" s="14"/>
      <c r="G277" s="17"/>
      <c r="H277" s="17"/>
      <c r="I277" s="18"/>
      <c r="J277" s="17"/>
      <c r="K277" s="15"/>
      <c r="L277" s="14"/>
      <c r="M277" s="15"/>
      <c r="N277" s="19" t="str">
        <f>IF(B277="","",ROUND(SUMIFS('Linii deviz'!$L$5:$L$1004,'Linii deviz'!$B$5:$B$1004,B277,'Linii deviz'!$M$5:$M$1004,"Inițial")*(1+CotaTVA),2))</f>
        <v/>
      </c>
      <c r="O277" s="19" t="str">
        <f>IF(B277="","",ROUND(SUMIFS('Linii deviz'!$L$5:$L$1004,'Linii deviz'!$B$5:$B$1004,B277,'Linii deviz'!$Q$5:$Q$1004,1)*(1+CotaTVA),2))</f>
        <v/>
      </c>
      <c r="P277" s="20" t="str">
        <f t="shared" si="12"/>
        <v/>
      </c>
      <c r="Q277" s="19" t="str">
        <f>IF(B277="","",ROUND(SUMIFS('Linii deviz'!$L$5:$L$1004,'Linii deviz'!$B$5:$B$1004,B277,'Linii deviz'!$M$5:$M$1004,"Suplimentar",'Linii deviz'!$N$5:$N$1004,"Nu")*(1+CotaTVA),2))</f>
        <v/>
      </c>
      <c r="R277" s="21"/>
      <c r="S277" s="19" t="str">
        <f t="shared" si="13"/>
        <v/>
      </c>
      <c r="T277" s="22" t="str">
        <f t="shared" si="14"/>
        <v/>
      </c>
      <c r="U277" s="23" t="str">
        <f ca="1">IF(AND(B277="",D277=""),"",TRIM(IF(COUNTIF($B$5:$B$304,B277)&gt;1,"Număr dublat. ","")&amp;IF(OR(C277="",D277="",F277="",G277=""),"Date incomplete. ","")&amp;IF(COUNTIFS('Linii deviz'!$B$5:$B$1004,B277,'Linii deviz'!$M$5:$M$1004,"Suplimentar",'Linii deviz'!$N$5:$N$1004,"")&gt;0,"Suplimentare fără răspuns de la client. ","")&amp;IF(AND(N(P277)&gt;Prag,COUNTIFS('Linii deviz'!$B$5:$B$1004,B277,'Linii deviz'!$M$5:$M$1004,"Suplimentar",'Linii deviz'!$N$5:$N$1004,"Da")=0),"Final peste estimat fără suplimentări aprobate. ","")&amp;IF(AND(K277&lt;&gt;"",K277&lt;TODAY(),L277&lt;&gt;"Finalizat",L277&lt;&gt;"Predat",L277&lt;&gt;"Refuzat"),"Termen depășit. ","")&amp;IF(AND(L277="Predat",M277=""),"Lipsește data predării. ","")))</f>
        <v/>
      </c>
    </row>
    <row r="278" spans="2:21" x14ac:dyDescent="0.2">
      <c r="B278" s="14" t="str">
        <f>IF(D278="","",MAX($B$5:B277)+1)</f>
        <v/>
      </c>
      <c r="C278" s="15"/>
      <c r="D278" s="16"/>
      <c r="E278" s="16"/>
      <c r="F278" s="14"/>
      <c r="G278" s="17"/>
      <c r="H278" s="17"/>
      <c r="I278" s="18"/>
      <c r="J278" s="17"/>
      <c r="K278" s="15"/>
      <c r="L278" s="14"/>
      <c r="M278" s="15"/>
      <c r="N278" s="19" t="str">
        <f>IF(B278="","",ROUND(SUMIFS('Linii deviz'!$L$5:$L$1004,'Linii deviz'!$B$5:$B$1004,B278,'Linii deviz'!$M$5:$M$1004,"Inițial")*(1+CotaTVA),2))</f>
        <v/>
      </c>
      <c r="O278" s="19" t="str">
        <f>IF(B278="","",ROUND(SUMIFS('Linii deviz'!$L$5:$L$1004,'Linii deviz'!$B$5:$B$1004,B278,'Linii deviz'!$Q$5:$Q$1004,1)*(1+CotaTVA),2))</f>
        <v/>
      </c>
      <c r="P278" s="20" t="str">
        <f t="shared" si="12"/>
        <v/>
      </c>
      <c r="Q278" s="19" t="str">
        <f>IF(B278="","",ROUND(SUMIFS('Linii deviz'!$L$5:$L$1004,'Linii deviz'!$B$5:$B$1004,B278,'Linii deviz'!$M$5:$M$1004,"Suplimentar",'Linii deviz'!$N$5:$N$1004,"Nu")*(1+CotaTVA),2))</f>
        <v/>
      </c>
      <c r="R278" s="21"/>
      <c r="S278" s="19" t="str">
        <f t="shared" si="13"/>
        <v/>
      </c>
      <c r="T278" s="22" t="str">
        <f t="shared" si="14"/>
        <v/>
      </c>
      <c r="U278" s="23" t="str">
        <f ca="1">IF(AND(B278="",D278=""),"",TRIM(IF(COUNTIF($B$5:$B$304,B278)&gt;1,"Număr dublat. ","")&amp;IF(OR(C278="",D278="",F278="",G278=""),"Date incomplete. ","")&amp;IF(COUNTIFS('Linii deviz'!$B$5:$B$1004,B278,'Linii deviz'!$M$5:$M$1004,"Suplimentar",'Linii deviz'!$N$5:$N$1004,"")&gt;0,"Suplimentare fără răspuns de la client. ","")&amp;IF(AND(N(P278)&gt;Prag,COUNTIFS('Linii deviz'!$B$5:$B$1004,B278,'Linii deviz'!$M$5:$M$1004,"Suplimentar",'Linii deviz'!$N$5:$N$1004,"Da")=0),"Final peste estimat fără suplimentări aprobate. ","")&amp;IF(AND(K278&lt;&gt;"",K278&lt;TODAY(),L278&lt;&gt;"Finalizat",L278&lt;&gt;"Predat",L278&lt;&gt;"Refuzat"),"Termen depășit. ","")&amp;IF(AND(L278="Predat",M278=""),"Lipsește data predării. ","")))</f>
        <v/>
      </c>
    </row>
    <row r="279" spans="2:21" x14ac:dyDescent="0.2">
      <c r="B279" s="14" t="str">
        <f>IF(D279="","",MAX($B$5:B278)+1)</f>
        <v/>
      </c>
      <c r="C279" s="15"/>
      <c r="D279" s="16"/>
      <c r="E279" s="16"/>
      <c r="F279" s="14"/>
      <c r="G279" s="17"/>
      <c r="H279" s="17"/>
      <c r="I279" s="18"/>
      <c r="J279" s="17"/>
      <c r="K279" s="15"/>
      <c r="L279" s="14"/>
      <c r="M279" s="15"/>
      <c r="N279" s="19" t="str">
        <f>IF(B279="","",ROUND(SUMIFS('Linii deviz'!$L$5:$L$1004,'Linii deviz'!$B$5:$B$1004,B279,'Linii deviz'!$M$5:$M$1004,"Inițial")*(1+CotaTVA),2))</f>
        <v/>
      </c>
      <c r="O279" s="19" t="str">
        <f>IF(B279="","",ROUND(SUMIFS('Linii deviz'!$L$5:$L$1004,'Linii deviz'!$B$5:$B$1004,B279,'Linii deviz'!$Q$5:$Q$1004,1)*(1+CotaTVA),2))</f>
        <v/>
      </c>
      <c r="P279" s="20" t="str">
        <f t="shared" si="12"/>
        <v/>
      </c>
      <c r="Q279" s="19" t="str">
        <f>IF(B279="","",ROUND(SUMIFS('Linii deviz'!$L$5:$L$1004,'Linii deviz'!$B$5:$B$1004,B279,'Linii deviz'!$M$5:$M$1004,"Suplimentar",'Linii deviz'!$N$5:$N$1004,"Nu")*(1+CotaTVA),2))</f>
        <v/>
      </c>
      <c r="R279" s="21"/>
      <c r="S279" s="19" t="str">
        <f t="shared" si="13"/>
        <v/>
      </c>
      <c r="T279" s="22" t="str">
        <f t="shared" si="14"/>
        <v/>
      </c>
      <c r="U279" s="23" t="str">
        <f ca="1">IF(AND(B279="",D279=""),"",TRIM(IF(COUNTIF($B$5:$B$304,B279)&gt;1,"Număr dublat. ","")&amp;IF(OR(C279="",D279="",F279="",G279=""),"Date incomplete. ","")&amp;IF(COUNTIFS('Linii deviz'!$B$5:$B$1004,B279,'Linii deviz'!$M$5:$M$1004,"Suplimentar",'Linii deviz'!$N$5:$N$1004,"")&gt;0,"Suplimentare fără răspuns de la client. ","")&amp;IF(AND(N(P279)&gt;Prag,COUNTIFS('Linii deviz'!$B$5:$B$1004,B279,'Linii deviz'!$M$5:$M$1004,"Suplimentar",'Linii deviz'!$N$5:$N$1004,"Da")=0),"Final peste estimat fără suplimentări aprobate. ","")&amp;IF(AND(K279&lt;&gt;"",K279&lt;TODAY(),L279&lt;&gt;"Finalizat",L279&lt;&gt;"Predat",L279&lt;&gt;"Refuzat"),"Termen depășit. ","")&amp;IF(AND(L279="Predat",M279=""),"Lipsește data predării. ","")))</f>
        <v/>
      </c>
    </row>
    <row r="280" spans="2:21" x14ac:dyDescent="0.2">
      <c r="B280" s="14" t="str">
        <f>IF(D280="","",MAX($B$5:B279)+1)</f>
        <v/>
      </c>
      <c r="C280" s="15"/>
      <c r="D280" s="16"/>
      <c r="E280" s="16"/>
      <c r="F280" s="14"/>
      <c r="G280" s="17"/>
      <c r="H280" s="17"/>
      <c r="I280" s="18"/>
      <c r="J280" s="17"/>
      <c r="K280" s="15"/>
      <c r="L280" s="14"/>
      <c r="M280" s="15"/>
      <c r="N280" s="19" t="str">
        <f>IF(B280="","",ROUND(SUMIFS('Linii deviz'!$L$5:$L$1004,'Linii deviz'!$B$5:$B$1004,B280,'Linii deviz'!$M$5:$M$1004,"Inițial")*(1+CotaTVA),2))</f>
        <v/>
      </c>
      <c r="O280" s="19" t="str">
        <f>IF(B280="","",ROUND(SUMIFS('Linii deviz'!$L$5:$L$1004,'Linii deviz'!$B$5:$B$1004,B280,'Linii deviz'!$Q$5:$Q$1004,1)*(1+CotaTVA),2))</f>
        <v/>
      </c>
      <c r="P280" s="20" t="str">
        <f t="shared" si="12"/>
        <v/>
      </c>
      <c r="Q280" s="19" t="str">
        <f>IF(B280="","",ROUND(SUMIFS('Linii deviz'!$L$5:$L$1004,'Linii deviz'!$B$5:$B$1004,B280,'Linii deviz'!$M$5:$M$1004,"Suplimentar",'Linii deviz'!$N$5:$N$1004,"Nu")*(1+CotaTVA),2))</f>
        <v/>
      </c>
      <c r="R280" s="21"/>
      <c r="S280" s="19" t="str">
        <f t="shared" si="13"/>
        <v/>
      </c>
      <c r="T280" s="22" t="str">
        <f t="shared" si="14"/>
        <v/>
      </c>
      <c r="U280" s="23" t="str">
        <f ca="1">IF(AND(B280="",D280=""),"",TRIM(IF(COUNTIF($B$5:$B$304,B280)&gt;1,"Număr dublat. ","")&amp;IF(OR(C280="",D280="",F280="",G280=""),"Date incomplete. ","")&amp;IF(COUNTIFS('Linii deviz'!$B$5:$B$1004,B280,'Linii deviz'!$M$5:$M$1004,"Suplimentar",'Linii deviz'!$N$5:$N$1004,"")&gt;0,"Suplimentare fără răspuns de la client. ","")&amp;IF(AND(N(P280)&gt;Prag,COUNTIFS('Linii deviz'!$B$5:$B$1004,B280,'Linii deviz'!$M$5:$M$1004,"Suplimentar",'Linii deviz'!$N$5:$N$1004,"Da")=0),"Final peste estimat fără suplimentări aprobate. ","")&amp;IF(AND(K280&lt;&gt;"",K280&lt;TODAY(),L280&lt;&gt;"Finalizat",L280&lt;&gt;"Predat",L280&lt;&gt;"Refuzat"),"Termen depășit. ","")&amp;IF(AND(L280="Predat",M280=""),"Lipsește data predării. ","")))</f>
        <v/>
      </c>
    </row>
    <row r="281" spans="2:21" x14ac:dyDescent="0.2">
      <c r="B281" s="14" t="str">
        <f>IF(D281="","",MAX($B$5:B280)+1)</f>
        <v/>
      </c>
      <c r="C281" s="15"/>
      <c r="D281" s="16"/>
      <c r="E281" s="16"/>
      <c r="F281" s="14"/>
      <c r="G281" s="17"/>
      <c r="H281" s="17"/>
      <c r="I281" s="18"/>
      <c r="J281" s="17"/>
      <c r="K281" s="15"/>
      <c r="L281" s="14"/>
      <c r="M281" s="15"/>
      <c r="N281" s="19" t="str">
        <f>IF(B281="","",ROUND(SUMIFS('Linii deviz'!$L$5:$L$1004,'Linii deviz'!$B$5:$B$1004,B281,'Linii deviz'!$M$5:$M$1004,"Inițial")*(1+CotaTVA),2))</f>
        <v/>
      </c>
      <c r="O281" s="19" t="str">
        <f>IF(B281="","",ROUND(SUMIFS('Linii deviz'!$L$5:$L$1004,'Linii deviz'!$B$5:$B$1004,B281,'Linii deviz'!$Q$5:$Q$1004,1)*(1+CotaTVA),2))</f>
        <v/>
      </c>
      <c r="P281" s="20" t="str">
        <f t="shared" si="12"/>
        <v/>
      </c>
      <c r="Q281" s="19" t="str">
        <f>IF(B281="","",ROUND(SUMIFS('Linii deviz'!$L$5:$L$1004,'Linii deviz'!$B$5:$B$1004,B281,'Linii deviz'!$M$5:$M$1004,"Suplimentar",'Linii deviz'!$N$5:$N$1004,"Nu")*(1+CotaTVA),2))</f>
        <v/>
      </c>
      <c r="R281" s="21"/>
      <c r="S281" s="19" t="str">
        <f t="shared" si="13"/>
        <v/>
      </c>
      <c r="T281" s="22" t="str">
        <f t="shared" si="14"/>
        <v/>
      </c>
      <c r="U281" s="23" t="str">
        <f ca="1">IF(AND(B281="",D281=""),"",TRIM(IF(COUNTIF($B$5:$B$304,B281)&gt;1,"Număr dublat. ","")&amp;IF(OR(C281="",D281="",F281="",G281=""),"Date incomplete. ","")&amp;IF(COUNTIFS('Linii deviz'!$B$5:$B$1004,B281,'Linii deviz'!$M$5:$M$1004,"Suplimentar",'Linii deviz'!$N$5:$N$1004,"")&gt;0,"Suplimentare fără răspuns de la client. ","")&amp;IF(AND(N(P281)&gt;Prag,COUNTIFS('Linii deviz'!$B$5:$B$1004,B281,'Linii deviz'!$M$5:$M$1004,"Suplimentar",'Linii deviz'!$N$5:$N$1004,"Da")=0),"Final peste estimat fără suplimentări aprobate. ","")&amp;IF(AND(K281&lt;&gt;"",K281&lt;TODAY(),L281&lt;&gt;"Finalizat",L281&lt;&gt;"Predat",L281&lt;&gt;"Refuzat"),"Termen depășit. ","")&amp;IF(AND(L281="Predat",M281=""),"Lipsește data predării. ","")))</f>
        <v/>
      </c>
    </row>
    <row r="282" spans="2:21" x14ac:dyDescent="0.2">
      <c r="B282" s="14" t="str">
        <f>IF(D282="","",MAX($B$5:B281)+1)</f>
        <v/>
      </c>
      <c r="C282" s="15"/>
      <c r="D282" s="16"/>
      <c r="E282" s="16"/>
      <c r="F282" s="14"/>
      <c r="G282" s="17"/>
      <c r="H282" s="17"/>
      <c r="I282" s="18"/>
      <c r="J282" s="17"/>
      <c r="K282" s="15"/>
      <c r="L282" s="14"/>
      <c r="M282" s="15"/>
      <c r="N282" s="19" t="str">
        <f>IF(B282="","",ROUND(SUMIFS('Linii deviz'!$L$5:$L$1004,'Linii deviz'!$B$5:$B$1004,B282,'Linii deviz'!$M$5:$M$1004,"Inițial")*(1+CotaTVA),2))</f>
        <v/>
      </c>
      <c r="O282" s="19" t="str">
        <f>IF(B282="","",ROUND(SUMIFS('Linii deviz'!$L$5:$L$1004,'Linii deviz'!$B$5:$B$1004,B282,'Linii deviz'!$Q$5:$Q$1004,1)*(1+CotaTVA),2))</f>
        <v/>
      </c>
      <c r="P282" s="20" t="str">
        <f t="shared" si="12"/>
        <v/>
      </c>
      <c r="Q282" s="19" t="str">
        <f>IF(B282="","",ROUND(SUMIFS('Linii deviz'!$L$5:$L$1004,'Linii deviz'!$B$5:$B$1004,B282,'Linii deviz'!$M$5:$M$1004,"Suplimentar",'Linii deviz'!$N$5:$N$1004,"Nu")*(1+CotaTVA),2))</f>
        <v/>
      </c>
      <c r="R282" s="21"/>
      <c r="S282" s="19" t="str">
        <f t="shared" si="13"/>
        <v/>
      </c>
      <c r="T282" s="22" t="str">
        <f t="shared" si="14"/>
        <v/>
      </c>
      <c r="U282" s="23" t="str">
        <f ca="1">IF(AND(B282="",D282=""),"",TRIM(IF(COUNTIF($B$5:$B$304,B282)&gt;1,"Număr dublat. ","")&amp;IF(OR(C282="",D282="",F282="",G282=""),"Date incomplete. ","")&amp;IF(COUNTIFS('Linii deviz'!$B$5:$B$1004,B282,'Linii deviz'!$M$5:$M$1004,"Suplimentar",'Linii deviz'!$N$5:$N$1004,"")&gt;0,"Suplimentare fără răspuns de la client. ","")&amp;IF(AND(N(P282)&gt;Prag,COUNTIFS('Linii deviz'!$B$5:$B$1004,B282,'Linii deviz'!$M$5:$M$1004,"Suplimentar",'Linii deviz'!$N$5:$N$1004,"Da")=0),"Final peste estimat fără suplimentări aprobate. ","")&amp;IF(AND(K282&lt;&gt;"",K282&lt;TODAY(),L282&lt;&gt;"Finalizat",L282&lt;&gt;"Predat",L282&lt;&gt;"Refuzat"),"Termen depășit. ","")&amp;IF(AND(L282="Predat",M282=""),"Lipsește data predării. ","")))</f>
        <v/>
      </c>
    </row>
    <row r="283" spans="2:21" x14ac:dyDescent="0.2">
      <c r="B283" s="14" t="str">
        <f>IF(D283="","",MAX($B$5:B282)+1)</f>
        <v/>
      </c>
      <c r="C283" s="15"/>
      <c r="D283" s="16"/>
      <c r="E283" s="16"/>
      <c r="F283" s="14"/>
      <c r="G283" s="17"/>
      <c r="H283" s="17"/>
      <c r="I283" s="18"/>
      <c r="J283" s="17"/>
      <c r="K283" s="15"/>
      <c r="L283" s="14"/>
      <c r="M283" s="15"/>
      <c r="N283" s="19" t="str">
        <f>IF(B283="","",ROUND(SUMIFS('Linii deviz'!$L$5:$L$1004,'Linii deviz'!$B$5:$B$1004,B283,'Linii deviz'!$M$5:$M$1004,"Inițial")*(1+CotaTVA),2))</f>
        <v/>
      </c>
      <c r="O283" s="19" t="str">
        <f>IF(B283="","",ROUND(SUMIFS('Linii deviz'!$L$5:$L$1004,'Linii deviz'!$B$5:$B$1004,B283,'Linii deviz'!$Q$5:$Q$1004,1)*(1+CotaTVA),2))</f>
        <v/>
      </c>
      <c r="P283" s="20" t="str">
        <f t="shared" si="12"/>
        <v/>
      </c>
      <c r="Q283" s="19" t="str">
        <f>IF(B283="","",ROUND(SUMIFS('Linii deviz'!$L$5:$L$1004,'Linii deviz'!$B$5:$B$1004,B283,'Linii deviz'!$M$5:$M$1004,"Suplimentar",'Linii deviz'!$N$5:$N$1004,"Nu")*(1+CotaTVA),2))</f>
        <v/>
      </c>
      <c r="R283" s="21"/>
      <c r="S283" s="19" t="str">
        <f t="shared" si="13"/>
        <v/>
      </c>
      <c r="T283" s="22" t="str">
        <f t="shared" si="14"/>
        <v/>
      </c>
      <c r="U283" s="23" t="str">
        <f ca="1">IF(AND(B283="",D283=""),"",TRIM(IF(COUNTIF($B$5:$B$304,B283)&gt;1,"Număr dublat. ","")&amp;IF(OR(C283="",D283="",F283="",G283=""),"Date incomplete. ","")&amp;IF(COUNTIFS('Linii deviz'!$B$5:$B$1004,B283,'Linii deviz'!$M$5:$M$1004,"Suplimentar",'Linii deviz'!$N$5:$N$1004,"")&gt;0,"Suplimentare fără răspuns de la client. ","")&amp;IF(AND(N(P283)&gt;Prag,COUNTIFS('Linii deviz'!$B$5:$B$1004,B283,'Linii deviz'!$M$5:$M$1004,"Suplimentar",'Linii deviz'!$N$5:$N$1004,"Da")=0),"Final peste estimat fără suplimentări aprobate. ","")&amp;IF(AND(K283&lt;&gt;"",K283&lt;TODAY(),L283&lt;&gt;"Finalizat",L283&lt;&gt;"Predat",L283&lt;&gt;"Refuzat"),"Termen depășit. ","")&amp;IF(AND(L283="Predat",M283=""),"Lipsește data predării. ","")))</f>
        <v/>
      </c>
    </row>
    <row r="284" spans="2:21" x14ac:dyDescent="0.2">
      <c r="B284" s="14" t="str">
        <f>IF(D284="","",MAX($B$5:B283)+1)</f>
        <v/>
      </c>
      <c r="C284" s="15"/>
      <c r="D284" s="16"/>
      <c r="E284" s="16"/>
      <c r="F284" s="14"/>
      <c r="G284" s="17"/>
      <c r="H284" s="17"/>
      <c r="I284" s="18"/>
      <c r="J284" s="17"/>
      <c r="K284" s="15"/>
      <c r="L284" s="14"/>
      <c r="M284" s="15"/>
      <c r="N284" s="19" t="str">
        <f>IF(B284="","",ROUND(SUMIFS('Linii deviz'!$L$5:$L$1004,'Linii deviz'!$B$5:$B$1004,B284,'Linii deviz'!$M$5:$M$1004,"Inițial")*(1+CotaTVA),2))</f>
        <v/>
      </c>
      <c r="O284" s="19" t="str">
        <f>IF(B284="","",ROUND(SUMIFS('Linii deviz'!$L$5:$L$1004,'Linii deviz'!$B$5:$B$1004,B284,'Linii deviz'!$Q$5:$Q$1004,1)*(1+CotaTVA),2))</f>
        <v/>
      </c>
      <c r="P284" s="20" t="str">
        <f t="shared" si="12"/>
        <v/>
      </c>
      <c r="Q284" s="19" t="str">
        <f>IF(B284="","",ROUND(SUMIFS('Linii deviz'!$L$5:$L$1004,'Linii deviz'!$B$5:$B$1004,B284,'Linii deviz'!$M$5:$M$1004,"Suplimentar",'Linii deviz'!$N$5:$N$1004,"Nu")*(1+CotaTVA),2))</f>
        <v/>
      </c>
      <c r="R284" s="21"/>
      <c r="S284" s="19" t="str">
        <f t="shared" si="13"/>
        <v/>
      </c>
      <c r="T284" s="22" t="str">
        <f t="shared" si="14"/>
        <v/>
      </c>
      <c r="U284" s="23" t="str">
        <f ca="1">IF(AND(B284="",D284=""),"",TRIM(IF(COUNTIF($B$5:$B$304,B284)&gt;1,"Număr dublat. ","")&amp;IF(OR(C284="",D284="",F284="",G284=""),"Date incomplete. ","")&amp;IF(COUNTIFS('Linii deviz'!$B$5:$B$1004,B284,'Linii deviz'!$M$5:$M$1004,"Suplimentar",'Linii deviz'!$N$5:$N$1004,"")&gt;0,"Suplimentare fără răspuns de la client. ","")&amp;IF(AND(N(P284)&gt;Prag,COUNTIFS('Linii deviz'!$B$5:$B$1004,B284,'Linii deviz'!$M$5:$M$1004,"Suplimentar",'Linii deviz'!$N$5:$N$1004,"Da")=0),"Final peste estimat fără suplimentări aprobate. ","")&amp;IF(AND(K284&lt;&gt;"",K284&lt;TODAY(),L284&lt;&gt;"Finalizat",L284&lt;&gt;"Predat",L284&lt;&gt;"Refuzat"),"Termen depășit. ","")&amp;IF(AND(L284="Predat",M284=""),"Lipsește data predării. ","")))</f>
        <v/>
      </c>
    </row>
    <row r="285" spans="2:21" x14ac:dyDescent="0.2">
      <c r="B285" s="14" t="str">
        <f>IF(D285="","",MAX($B$5:B284)+1)</f>
        <v/>
      </c>
      <c r="C285" s="15"/>
      <c r="D285" s="16"/>
      <c r="E285" s="16"/>
      <c r="F285" s="14"/>
      <c r="G285" s="17"/>
      <c r="H285" s="17"/>
      <c r="I285" s="18"/>
      <c r="J285" s="17"/>
      <c r="K285" s="15"/>
      <c r="L285" s="14"/>
      <c r="M285" s="15"/>
      <c r="N285" s="19" t="str">
        <f>IF(B285="","",ROUND(SUMIFS('Linii deviz'!$L$5:$L$1004,'Linii deviz'!$B$5:$B$1004,B285,'Linii deviz'!$M$5:$M$1004,"Inițial")*(1+CotaTVA),2))</f>
        <v/>
      </c>
      <c r="O285" s="19" t="str">
        <f>IF(B285="","",ROUND(SUMIFS('Linii deviz'!$L$5:$L$1004,'Linii deviz'!$B$5:$B$1004,B285,'Linii deviz'!$Q$5:$Q$1004,1)*(1+CotaTVA),2))</f>
        <v/>
      </c>
      <c r="P285" s="20" t="str">
        <f t="shared" si="12"/>
        <v/>
      </c>
      <c r="Q285" s="19" t="str">
        <f>IF(B285="","",ROUND(SUMIFS('Linii deviz'!$L$5:$L$1004,'Linii deviz'!$B$5:$B$1004,B285,'Linii deviz'!$M$5:$M$1004,"Suplimentar",'Linii deviz'!$N$5:$N$1004,"Nu")*(1+CotaTVA),2))</f>
        <v/>
      </c>
      <c r="R285" s="21"/>
      <c r="S285" s="19" t="str">
        <f t="shared" si="13"/>
        <v/>
      </c>
      <c r="T285" s="22" t="str">
        <f t="shared" si="14"/>
        <v/>
      </c>
      <c r="U285" s="23" t="str">
        <f ca="1">IF(AND(B285="",D285=""),"",TRIM(IF(COUNTIF($B$5:$B$304,B285)&gt;1,"Număr dublat. ","")&amp;IF(OR(C285="",D285="",F285="",G285=""),"Date incomplete. ","")&amp;IF(COUNTIFS('Linii deviz'!$B$5:$B$1004,B285,'Linii deviz'!$M$5:$M$1004,"Suplimentar",'Linii deviz'!$N$5:$N$1004,"")&gt;0,"Suplimentare fără răspuns de la client. ","")&amp;IF(AND(N(P285)&gt;Prag,COUNTIFS('Linii deviz'!$B$5:$B$1004,B285,'Linii deviz'!$M$5:$M$1004,"Suplimentar",'Linii deviz'!$N$5:$N$1004,"Da")=0),"Final peste estimat fără suplimentări aprobate. ","")&amp;IF(AND(K285&lt;&gt;"",K285&lt;TODAY(),L285&lt;&gt;"Finalizat",L285&lt;&gt;"Predat",L285&lt;&gt;"Refuzat"),"Termen depășit. ","")&amp;IF(AND(L285="Predat",M285=""),"Lipsește data predării. ","")))</f>
        <v/>
      </c>
    </row>
    <row r="286" spans="2:21" x14ac:dyDescent="0.2">
      <c r="B286" s="14" t="str">
        <f>IF(D286="","",MAX($B$5:B285)+1)</f>
        <v/>
      </c>
      <c r="C286" s="15"/>
      <c r="D286" s="16"/>
      <c r="E286" s="16"/>
      <c r="F286" s="14"/>
      <c r="G286" s="17"/>
      <c r="H286" s="17"/>
      <c r="I286" s="18"/>
      <c r="J286" s="17"/>
      <c r="K286" s="15"/>
      <c r="L286" s="14"/>
      <c r="M286" s="15"/>
      <c r="N286" s="19" t="str">
        <f>IF(B286="","",ROUND(SUMIFS('Linii deviz'!$L$5:$L$1004,'Linii deviz'!$B$5:$B$1004,B286,'Linii deviz'!$M$5:$M$1004,"Inițial")*(1+CotaTVA),2))</f>
        <v/>
      </c>
      <c r="O286" s="19" t="str">
        <f>IF(B286="","",ROUND(SUMIFS('Linii deviz'!$L$5:$L$1004,'Linii deviz'!$B$5:$B$1004,B286,'Linii deviz'!$Q$5:$Q$1004,1)*(1+CotaTVA),2))</f>
        <v/>
      </c>
      <c r="P286" s="20" t="str">
        <f t="shared" si="12"/>
        <v/>
      </c>
      <c r="Q286" s="19" t="str">
        <f>IF(B286="","",ROUND(SUMIFS('Linii deviz'!$L$5:$L$1004,'Linii deviz'!$B$5:$B$1004,B286,'Linii deviz'!$M$5:$M$1004,"Suplimentar",'Linii deviz'!$N$5:$N$1004,"Nu")*(1+CotaTVA),2))</f>
        <v/>
      </c>
      <c r="R286" s="21"/>
      <c r="S286" s="19" t="str">
        <f t="shared" si="13"/>
        <v/>
      </c>
      <c r="T286" s="22" t="str">
        <f t="shared" si="14"/>
        <v/>
      </c>
      <c r="U286" s="23" t="str">
        <f ca="1">IF(AND(B286="",D286=""),"",TRIM(IF(COUNTIF($B$5:$B$304,B286)&gt;1,"Număr dublat. ","")&amp;IF(OR(C286="",D286="",F286="",G286=""),"Date incomplete. ","")&amp;IF(COUNTIFS('Linii deviz'!$B$5:$B$1004,B286,'Linii deviz'!$M$5:$M$1004,"Suplimentar",'Linii deviz'!$N$5:$N$1004,"")&gt;0,"Suplimentare fără răspuns de la client. ","")&amp;IF(AND(N(P286)&gt;Prag,COUNTIFS('Linii deviz'!$B$5:$B$1004,B286,'Linii deviz'!$M$5:$M$1004,"Suplimentar",'Linii deviz'!$N$5:$N$1004,"Da")=0),"Final peste estimat fără suplimentări aprobate. ","")&amp;IF(AND(K286&lt;&gt;"",K286&lt;TODAY(),L286&lt;&gt;"Finalizat",L286&lt;&gt;"Predat",L286&lt;&gt;"Refuzat"),"Termen depășit. ","")&amp;IF(AND(L286="Predat",M286=""),"Lipsește data predării. ","")))</f>
        <v/>
      </c>
    </row>
    <row r="287" spans="2:21" x14ac:dyDescent="0.2">
      <c r="B287" s="14" t="str">
        <f>IF(D287="","",MAX($B$5:B286)+1)</f>
        <v/>
      </c>
      <c r="C287" s="15"/>
      <c r="D287" s="16"/>
      <c r="E287" s="16"/>
      <c r="F287" s="14"/>
      <c r="G287" s="17"/>
      <c r="H287" s="17"/>
      <c r="I287" s="18"/>
      <c r="J287" s="17"/>
      <c r="K287" s="15"/>
      <c r="L287" s="14"/>
      <c r="M287" s="15"/>
      <c r="N287" s="19" t="str">
        <f>IF(B287="","",ROUND(SUMIFS('Linii deviz'!$L$5:$L$1004,'Linii deviz'!$B$5:$B$1004,B287,'Linii deviz'!$M$5:$M$1004,"Inițial")*(1+CotaTVA),2))</f>
        <v/>
      </c>
      <c r="O287" s="19" t="str">
        <f>IF(B287="","",ROUND(SUMIFS('Linii deviz'!$L$5:$L$1004,'Linii deviz'!$B$5:$B$1004,B287,'Linii deviz'!$Q$5:$Q$1004,1)*(1+CotaTVA),2))</f>
        <v/>
      </c>
      <c r="P287" s="20" t="str">
        <f t="shared" si="12"/>
        <v/>
      </c>
      <c r="Q287" s="19" t="str">
        <f>IF(B287="","",ROUND(SUMIFS('Linii deviz'!$L$5:$L$1004,'Linii deviz'!$B$5:$B$1004,B287,'Linii deviz'!$M$5:$M$1004,"Suplimentar",'Linii deviz'!$N$5:$N$1004,"Nu")*(1+CotaTVA),2))</f>
        <v/>
      </c>
      <c r="R287" s="21"/>
      <c r="S287" s="19" t="str">
        <f t="shared" si="13"/>
        <v/>
      </c>
      <c r="T287" s="22" t="str">
        <f t="shared" si="14"/>
        <v/>
      </c>
      <c r="U287" s="23" t="str">
        <f ca="1">IF(AND(B287="",D287=""),"",TRIM(IF(COUNTIF($B$5:$B$304,B287)&gt;1,"Număr dublat. ","")&amp;IF(OR(C287="",D287="",F287="",G287=""),"Date incomplete. ","")&amp;IF(COUNTIFS('Linii deviz'!$B$5:$B$1004,B287,'Linii deviz'!$M$5:$M$1004,"Suplimentar",'Linii deviz'!$N$5:$N$1004,"")&gt;0,"Suplimentare fără răspuns de la client. ","")&amp;IF(AND(N(P287)&gt;Prag,COUNTIFS('Linii deviz'!$B$5:$B$1004,B287,'Linii deviz'!$M$5:$M$1004,"Suplimentar",'Linii deviz'!$N$5:$N$1004,"Da")=0),"Final peste estimat fără suplimentări aprobate. ","")&amp;IF(AND(K287&lt;&gt;"",K287&lt;TODAY(),L287&lt;&gt;"Finalizat",L287&lt;&gt;"Predat",L287&lt;&gt;"Refuzat"),"Termen depășit. ","")&amp;IF(AND(L287="Predat",M287=""),"Lipsește data predării. ","")))</f>
        <v/>
      </c>
    </row>
    <row r="288" spans="2:21" x14ac:dyDescent="0.2">
      <c r="B288" s="14" t="str">
        <f>IF(D288="","",MAX($B$5:B287)+1)</f>
        <v/>
      </c>
      <c r="C288" s="15"/>
      <c r="D288" s="16"/>
      <c r="E288" s="16"/>
      <c r="F288" s="14"/>
      <c r="G288" s="17"/>
      <c r="H288" s="17"/>
      <c r="I288" s="18"/>
      <c r="J288" s="17"/>
      <c r="K288" s="15"/>
      <c r="L288" s="14"/>
      <c r="M288" s="15"/>
      <c r="N288" s="19" t="str">
        <f>IF(B288="","",ROUND(SUMIFS('Linii deviz'!$L$5:$L$1004,'Linii deviz'!$B$5:$B$1004,B288,'Linii deviz'!$M$5:$M$1004,"Inițial")*(1+CotaTVA),2))</f>
        <v/>
      </c>
      <c r="O288" s="19" t="str">
        <f>IF(B288="","",ROUND(SUMIFS('Linii deviz'!$L$5:$L$1004,'Linii deviz'!$B$5:$B$1004,B288,'Linii deviz'!$Q$5:$Q$1004,1)*(1+CotaTVA),2))</f>
        <v/>
      </c>
      <c r="P288" s="20" t="str">
        <f t="shared" si="12"/>
        <v/>
      </c>
      <c r="Q288" s="19" t="str">
        <f>IF(B288="","",ROUND(SUMIFS('Linii deviz'!$L$5:$L$1004,'Linii deviz'!$B$5:$B$1004,B288,'Linii deviz'!$M$5:$M$1004,"Suplimentar",'Linii deviz'!$N$5:$N$1004,"Nu")*(1+CotaTVA),2))</f>
        <v/>
      </c>
      <c r="R288" s="21"/>
      <c r="S288" s="19" t="str">
        <f t="shared" si="13"/>
        <v/>
      </c>
      <c r="T288" s="22" t="str">
        <f t="shared" si="14"/>
        <v/>
      </c>
      <c r="U288" s="23" t="str">
        <f ca="1">IF(AND(B288="",D288=""),"",TRIM(IF(COUNTIF($B$5:$B$304,B288)&gt;1,"Număr dublat. ","")&amp;IF(OR(C288="",D288="",F288="",G288=""),"Date incomplete. ","")&amp;IF(COUNTIFS('Linii deviz'!$B$5:$B$1004,B288,'Linii deviz'!$M$5:$M$1004,"Suplimentar",'Linii deviz'!$N$5:$N$1004,"")&gt;0,"Suplimentare fără răspuns de la client. ","")&amp;IF(AND(N(P288)&gt;Prag,COUNTIFS('Linii deviz'!$B$5:$B$1004,B288,'Linii deviz'!$M$5:$M$1004,"Suplimentar",'Linii deviz'!$N$5:$N$1004,"Da")=0),"Final peste estimat fără suplimentări aprobate. ","")&amp;IF(AND(K288&lt;&gt;"",K288&lt;TODAY(),L288&lt;&gt;"Finalizat",L288&lt;&gt;"Predat",L288&lt;&gt;"Refuzat"),"Termen depășit. ","")&amp;IF(AND(L288="Predat",M288=""),"Lipsește data predării. ","")))</f>
        <v/>
      </c>
    </row>
    <row r="289" spans="2:21" x14ac:dyDescent="0.2">
      <c r="B289" s="14" t="str">
        <f>IF(D289="","",MAX($B$5:B288)+1)</f>
        <v/>
      </c>
      <c r="C289" s="15"/>
      <c r="D289" s="16"/>
      <c r="E289" s="16"/>
      <c r="F289" s="14"/>
      <c r="G289" s="17"/>
      <c r="H289" s="17"/>
      <c r="I289" s="18"/>
      <c r="J289" s="17"/>
      <c r="K289" s="15"/>
      <c r="L289" s="14"/>
      <c r="M289" s="15"/>
      <c r="N289" s="19" t="str">
        <f>IF(B289="","",ROUND(SUMIFS('Linii deviz'!$L$5:$L$1004,'Linii deviz'!$B$5:$B$1004,B289,'Linii deviz'!$M$5:$M$1004,"Inițial")*(1+CotaTVA),2))</f>
        <v/>
      </c>
      <c r="O289" s="19" t="str">
        <f>IF(B289="","",ROUND(SUMIFS('Linii deviz'!$L$5:$L$1004,'Linii deviz'!$B$5:$B$1004,B289,'Linii deviz'!$Q$5:$Q$1004,1)*(1+CotaTVA),2))</f>
        <v/>
      </c>
      <c r="P289" s="20" t="str">
        <f t="shared" si="12"/>
        <v/>
      </c>
      <c r="Q289" s="19" t="str">
        <f>IF(B289="","",ROUND(SUMIFS('Linii deviz'!$L$5:$L$1004,'Linii deviz'!$B$5:$B$1004,B289,'Linii deviz'!$M$5:$M$1004,"Suplimentar",'Linii deviz'!$N$5:$N$1004,"Nu")*(1+CotaTVA),2))</f>
        <v/>
      </c>
      <c r="R289" s="21"/>
      <c r="S289" s="19" t="str">
        <f t="shared" si="13"/>
        <v/>
      </c>
      <c r="T289" s="22" t="str">
        <f t="shared" si="14"/>
        <v/>
      </c>
      <c r="U289" s="23" t="str">
        <f ca="1">IF(AND(B289="",D289=""),"",TRIM(IF(COUNTIF($B$5:$B$304,B289)&gt;1,"Număr dublat. ","")&amp;IF(OR(C289="",D289="",F289="",G289=""),"Date incomplete. ","")&amp;IF(COUNTIFS('Linii deviz'!$B$5:$B$1004,B289,'Linii deviz'!$M$5:$M$1004,"Suplimentar",'Linii deviz'!$N$5:$N$1004,"")&gt;0,"Suplimentare fără răspuns de la client. ","")&amp;IF(AND(N(P289)&gt;Prag,COUNTIFS('Linii deviz'!$B$5:$B$1004,B289,'Linii deviz'!$M$5:$M$1004,"Suplimentar",'Linii deviz'!$N$5:$N$1004,"Da")=0),"Final peste estimat fără suplimentări aprobate. ","")&amp;IF(AND(K289&lt;&gt;"",K289&lt;TODAY(),L289&lt;&gt;"Finalizat",L289&lt;&gt;"Predat",L289&lt;&gt;"Refuzat"),"Termen depășit. ","")&amp;IF(AND(L289="Predat",M289=""),"Lipsește data predării. ","")))</f>
        <v/>
      </c>
    </row>
    <row r="290" spans="2:21" x14ac:dyDescent="0.2">
      <c r="B290" s="14" t="str">
        <f>IF(D290="","",MAX($B$5:B289)+1)</f>
        <v/>
      </c>
      <c r="C290" s="15"/>
      <c r="D290" s="16"/>
      <c r="E290" s="16"/>
      <c r="F290" s="14"/>
      <c r="G290" s="17"/>
      <c r="H290" s="17"/>
      <c r="I290" s="18"/>
      <c r="J290" s="17"/>
      <c r="K290" s="15"/>
      <c r="L290" s="14"/>
      <c r="M290" s="15"/>
      <c r="N290" s="19" t="str">
        <f>IF(B290="","",ROUND(SUMIFS('Linii deviz'!$L$5:$L$1004,'Linii deviz'!$B$5:$B$1004,B290,'Linii deviz'!$M$5:$M$1004,"Inițial")*(1+CotaTVA),2))</f>
        <v/>
      </c>
      <c r="O290" s="19" t="str">
        <f>IF(B290="","",ROUND(SUMIFS('Linii deviz'!$L$5:$L$1004,'Linii deviz'!$B$5:$B$1004,B290,'Linii deviz'!$Q$5:$Q$1004,1)*(1+CotaTVA),2))</f>
        <v/>
      </c>
      <c r="P290" s="20" t="str">
        <f t="shared" si="12"/>
        <v/>
      </c>
      <c r="Q290" s="19" t="str">
        <f>IF(B290="","",ROUND(SUMIFS('Linii deviz'!$L$5:$L$1004,'Linii deviz'!$B$5:$B$1004,B290,'Linii deviz'!$M$5:$M$1004,"Suplimentar",'Linii deviz'!$N$5:$N$1004,"Nu")*(1+CotaTVA),2))</f>
        <v/>
      </c>
      <c r="R290" s="21"/>
      <c r="S290" s="19" t="str">
        <f t="shared" si="13"/>
        <v/>
      </c>
      <c r="T290" s="22" t="str">
        <f t="shared" si="14"/>
        <v/>
      </c>
      <c r="U290" s="23" t="str">
        <f ca="1">IF(AND(B290="",D290=""),"",TRIM(IF(COUNTIF($B$5:$B$304,B290)&gt;1,"Număr dublat. ","")&amp;IF(OR(C290="",D290="",F290="",G290=""),"Date incomplete. ","")&amp;IF(COUNTIFS('Linii deviz'!$B$5:$B$1004,B290,'Linii deviz'!$M$5:$M$1004,"Suplimentar",'Linii deviz'!$N$5:$N$1004,"")&gt;0,"Suplimentare fără răspuns de la client. ","")&amp;IF(AND(N(P290)&gt;Prag,COUNTIFS('Linii deviz'!$B$5:$B$1004,B290,'Linii deviz'!$M$5:$M$1004,"Suplimentar",'Linii deviz'!$N$5:$N$1004,"Da")=0),"Final peste estimat fără suplimentări aprobate. ","")&amp;IF(AND(K290&lt;&gt;"",K290&lt;TODAY(),L290&lt;&gt;"Finalizat",L290&lt;&gt;"Predat",L290&lt;&gt;"Refuzat"),"Termen depășit. ","")&amp;IF(AND(L290="Predat",M290=""),"Lipsește data predării. ","")))</f>
        <v/>
      </c>
    </row>
    <row r="291" spans="2:21" x14ac:dyDescent="0.2">
      <c r="B291" s="14" t="str">
        <f>IF(D291="","",MAX($B$5:B290)+1)</f>
        <v/>
      </c>
      <c r="C291" s="15"/>
      <c r="D291" s="16"/>
      <c r="E291" s="16"/>
      <c r="F291" s="14"/>
      <c r="G291" s="17"/>
      <c r="H291" s="17"/>
      <c r="I291" s="18"/>
      <c r="J291" s="17"/>
      <c r="K291" s="15"/>
      <c r="L291" s="14"/>
      <c r="M291" s="15"/>
      <c r="N291" s="19" t="str">
        <f>IF(B291="","",ROUND(SUMIFS('Linii deviz'!$L$5:$L$1004,'Linii deviz'!$B$5:$B$1004,B291,'Linii deviz'!$M$5:$M$1004,"Inițial")*(1+CotaTVA),2))</f>
        <v/>
      </c>
      <c r="O291" s="19" t="str">
        <f>IF(B291="","",ROUND(SUMIFS('Linii deviz'!$L$5:$L$1004,'Linii deviz'!$B$5:$B$1004,B291,'Linii deviz'!$Q$5:$Q$1004,1)*(1+CotaTVA),2))</f>
        <v/>
      </c>
      <c r="P291" s="20" t="str">
        <f t="shared" si="12"/>
        <v/>
      </c>
      <c r="Q291" s="19" t="str">
        <f>IF(B291="","",ROUND(SUMIFS('Linii deviz'!$L$5:$L$1004,'Linii deviz'!$B$5:$B$1004,B291,'Linii deviz'!$M$5:$M$1004,"Suplimentar",'Linii deviz'!$N$5:$N$1004,"Nu")*(1+CotaTVA),2))</f>
        <v/>
      </c>
      <c r="R291" s="21"/>
      <c r="S291" s="19" t="str">
        <f t="shared" si="13"/>
        <v/>
      </c>
      <c r="T291" s="22" t="str">
        <f t="shared" si="14"/>
        <v/>
      </c>
      <c r="U291" s="23" t="str">
        <f ca="1">IF(AND(B291="",D291=""),"",TRIM(IF(COUNTIF($B$5:$B$304,B291)&gt;1,"Număr dublat. ","")&amp;IF(OR(C291="",D291="",F291="",G291=""),"Date incomplete. ","")&amp;IF(COUNTIFS('Linii deviz'!$B$5:$B$1004,B291,'Linii deviz'!$M$5:$M$1004,"Suplimentar",'Linii deviz'!$N$5:$N$1004,"")&gt;0,"Suplimentare fără răspuns de la client. ","")&amp;IF(AND(N(P291)&gt;Prag,COUNTIFS('Linii deviz'!$B$5:$B$1004,B291,'Linii deviz'!$M$5:$M$1004,"Suplimentar",'Linii deviz'!$N$5:$N$1004,"Da")=0),"Final peste estimat fără suplimentări aprobate. ","")&amp;IF(AND(K291&lt;&gt;"",K291&lt;TODAY(),L291&lt;&gt;"Finalizat",L291&lt;&gt;"Predat",L291&lt;&gt;"Refuzat"),"Termen depășit. ","")&amp;IF(AND(L291="Predat",M291=""),"Lipsește data predării. ","")))</f>
        <v/>
      </c>
    </row>
    <row r="292" spans="2:21" x14ac:dyDescent="0.2">
      <c r="B292" s="14" t="str">
        <f>IF(D292="","",MAX($B$5:B291)+1)</f>
        <v/>
      </c>
      <c r="C292" s="15"/>
      <c r="D292" s="16"/>
      <c r="E292" s="16"/>
      <c r="F292" s="14"/>
      <c r="G292" s="17"/>
      <c r="H292" s="17"/>
      <c r="I292" s="18"/>
      <c r="J292" s="17"/>
      <c r="K292" s="15"/>
      <c r="L292" s="14"/>
      <c r="M292" s="15"/>
      <c r="N292" s="19" t="str">
        <f>IF(B292="","",ROUND(SUMIFS('Linii deviz'!$L$5:$L$1004,'Linii deviz'!$B$5:$B$1004,B292,'Linii deviz'!$M$5:$M$1004,"Inițial")*(1+CotaTVA),2))</f>
        <v/>
      </c>
      <c r="O292" s="19" t="str">
        <f>IF(B292="","",ROUND(SUMIFS('Linii deviz'!$L$5:$L$1004,'Linii deviz'!$B$5:$B$1004,B292,'Linii deviz'!$Q$5:$Q$1004,1)*(1+CotaTVA),2))</f>
        <v/>
      </c>
      <c r="P292" s="20" t="str">
        <f t="shared" si="12"/>
        <v/>
      </c>
      <c r="Q292" s="19" t="str">
        <f>IF(B292="","",ROUND(SUMIFS('Linii deviz'!$L$5:$L$1004,'Linii deviz'!$B$5:$B$1004,B292,'Linii deviz'!$M$5:$M$1004,"Suplimentar",'Linii deviz'!$N$5:$N$1004,"Nu")*(1+CotaTVA),2))</f>
        <v/>
      </c>
      <c r="R292" s="21"/>
      <c r="S292" s="19" t="str">
        <f t="shared" si="13"/>
        <v/>
      </c>
      <c r="T292" s="22" t="str">
        <f t="shared" si="14"/>
        <v/>
      </c>
      <c r="U292" s="23" t="str">
        <f ca="1">IF(AND(B292="",D292=""),"",TRIM(IF(COUNTIF($B$5:$B$304,B292)&gt;1,"Număr dublat. ","")&amp;IF(OR(C292="",D292="",F292="",G292=""),"Date incomplete. ","")&amp;IF(COUNTIFS('Linii deviz'!$B$5:$B$1004,B292,'Linii deviz'!$M$5:$M$1004,"Suplimentar",'Linii deviz'!$N$5:$N$1004,"")&gt;0,"Suplimentare fără răspuns de la client. ","")&amp;IF(AND(N(P292)&gt;Prag,COUNTIFS('Linii deviz'!$B$5:$B$1004,B292,'Linii deviz'!$M$5:$M$1004,"Suplimentar",'Linii deviz'!$N$5:$N$1004,"Da")=0),"Final peste estimat fără suplimentări aprobate. ","")&amp;IF(AND(K292&lt;&gt;"",K292&lt;TODAY(),L292&lt;&gt;"Finalizat",L292&lt;&gt;"Predat",L292&lt;&gt;"Refuzat"),"Termen depășit. ","")&amp;IF(AND(L292="Predat",M292=""),"Lipsește data predării. ","")))</f>
        <v/>
      </c>
    </row>
    <row r="293" spans="2:21" x14ac:dyDescent="0.2">
      <c r="B293" s="14" t="str">
        <f>IF(D293="","",MAX($B$5:B292)+1)</f>
        <v/>
      </c>
      <c r="C293" s="15"/>
      <c r="D293" s="16"/>
      <c r="E293" s="16"/>
      <c r="F293" s="14"/>
      <c r="G293" s="17"/>
      <c r="H293" s="17"/>
      <c r="I293" s="18"/>
      <c r="J293" s="17"/>
      <c r="K293" s="15"/>
      <c r="L293" s="14"/>
      <c r="M293" s="15"/>
      <c r="N293" s="19" t="str">
        <f>IF(B293="","",ROUND(SUMIFS('Linii deviz'!$L$5:$L$1004,'Linii deviz'!$B$5:$B$1004,B293,'Linii deviz'!$M$5:$M$1004,"Inițial")*(1+CotaTVA),2))</f>
        <v/>
      </c>
      <c r="O293" s="19" t="str">
        <f>IF(B293="","",ROUND(SUMIFS('Linii deviz'!$L$5:$L$1004,'Linii deviz'!$B$5:$B$1004,B293,'Linii deviz'!$Q$5:$Q$1004,1)*(1+CotaTVA),2))</f>
        <v/>
      </c>
      <c r="P293" s="20" t="str">
        <f t="shared" si="12"/>
        <v/>
      </c>
      <c r="Q293" s="19" t="str">
        <f>IF(B293="","",ROUND(SUMIFS('Linii deviz'!$L$5:$L$1004,'Linii deviz'!$B$5:$B$1004,B293,'Linii deviz'!$M$5:$M$1004,"Suplimentar",'Linii deviz'!$N$5:$N$1004,"Nu")*(1+CotaTVA),2))</f>
        <v/>
      </c>
      <c r="R293" s="21"/>
      <c r="S293" s="19" t="str">
        <f t="shared" si="13"/>
        <v/>
      </c>
      <c r="T293" s="22" t="str">
        <f t="shared" si="14"/>
        <v/>
      </c>
      <c r="U293" s="23" t="str">
        <f ca="1">IF(AND(B293="",D293=""),"",TRIM(IF(COUNTIF($B$5:$B$304,B293)&gt;1,"Număr dublat. ","")&amp;IF(OR(C293="",D293="",F293="",G293=""),"Date incomplete. ","")&amp;IF(COUNTIFS('Linii deviz'!$B$5:$B$1004,B293,'Linii deviz'!$M$5:$M$1004,"Suplimentar",'Linii deviz'!$N$5:$N$1004,"")&gt;0,"Suplimentare fără răspuns de la client. ","")&amp;IF(AND(N(P293)&gt;Prag,COUNTIFS('Linii deviz'!$B$5:$B$1004,B293,'Linii deviz'!$M$5:$M$1004,"Suplimentar",'Linii deviz'!$N$5:$N$1004,"Da")=0),"Final peste estimat fără suplimentări aprobate. ","")&amp;IF(AND(K293&lt;&gt;"",K293&lt;TODAY(),L293&lt;&gt;"Finalizat",L293&lt;&gt;"Predat",L293&lt;&gt;"Refuzat"),"Termen depășit. ","")&amp;IF(AND(L293="Predat",M293=""),"Lipsește data predării. ","")))</f>
        <v/>
      </c>
    </row>
    <row r="294" spans="2:21" x14ac:dyDescent="0.2">
      <c r="B294" s="14" t="str">
        <f>IF(D294="","",MAX($B$5:B293)+1)</f>
        <v/>
      </c>
      <c r="C294" s="15"/>
      <c r="D294" s="16"/>
      <c r="E294" s="16"/>
      <c r="F294" s="14"/>
      <c r="G294" s="17"/>
      <c r="H294" s="17"/>
      <c r="I294" s="18"/>
      <c r="J294" s="17"/>
      <c r="K294" s="15"/>
      <c r="L294" s="14"/>
      <c r="M294" s="15"/>
      <c r="N294" s="19" t="str">
        <f>IF(B294="","",ROUND(SUMIFS('Linii deviz'!$L$5:$L$1004,'Linii deviz'!$B$5:$B$1004,B294,'Linii deviz'!$M$5:$M$1004,"Inițial")*(1+CotaTVA),2))</f>
        <v/>
      </c>
      <c r="O294" s="19" t="str">
        <f>IF(B294="","",ROUND(SUMIFS('Linii deviz'!$L$5:$L$1004,'Linii deviz'!$B$5:$B$1004,B294,'Linii deviz'!$Q$5:$Q$1004,1)*(1+CotaTVA),2))</f>
        <v/>
      </c>
      <c r="P294" s="20" t="str">
        <f t="shared" si="12"/>
        <v/>
      </c>
      <c r="Q294" s="19" t="str">
        <f>IF(B294="","",ROUND(SUMIFS('Linii deviz'!$L$5:$L$1004,'Linii deviz'!$B$5:$B$1004,B294,'Linii deviz'!$M$5:$M$1004,"Suplimentar",'Linii deviz'!$N$5:$N$1004,"Nu")*(1+CotaTVA),2))</f>
        <v/>
      </c>
      <c r="R294" s="21"/>
      <c r="S294" s="19" t="str">
        <f t="shared" si="13"/>
        <v/>
      </c>
      <c r="T294" s="22" t="str">
        <f t="shared" si="14"/>
        <v/>
      </c>
      <c r="U294" s="23" t="str">
        <f ca="1">IF(AND(B294="",D294=""),"",TRIM(IF(COUNTIF($B$5:$B$304,B294)&gt;1,"Număr dublat. ","")&amp;IF(OR(C294="",D294="",F294="",G294=""),"Date incomplete. ","")&amp;IF(COUNTIFS('Linii deviz'!$B$5:$B$1004,B294,'Linii deviz'!$M$5:$M$1004,"Suplimentar",'Linii deviz'!$N$5:$N$1004,"")&gt;0,"Suplimentare fără răspuns de la client. ","")&amp;IF(AND(N(P294)&gt;Prag,COUNTIFS('Linii deviz'!$B$5:$B$1004,B294,'Linii deviz'!$M$5:$M$1004,"Suplimentar",'Linii deviz'!$N$5:$N$1004,"Da")=0),"Final peste estimat fără suplimentări aprobate. ","")&amp;IF(AND(K294&lt;&gt;"",K294&lt;TODAY(),L294&lt;&gt;"Finalizat",L294&lt;&gt;"Predat",L294&lt;&gt;"Refuzat"),"Termen depășit. ","")&amp;IF(AND(L294="Predat",M294=""),"Lipsește data predării. ","")))</f>
        <v/>
      </c>
    </row>
    <row r="295" spans="2:21" x14ac:dyDescent="0.2">
      <c r="B295" s="14" t="str">
        <f>IF(D295="","",MAX($B$5:B294)+1)</f>
        <v/>
      </c>
      <c r="C295" s="15"/>
      <c r="D295" s="16"/>
      <c r="E295" s="16"/>
      <c r="F295" s="14"/>
      <c r="G295" s="17"/>
      <c r="H295" s="17"/>
      <c r="I295" s="18"/>
      <c r="J295" s="17"/>
      <c r="K295" s="15"/>
      <c r="L295" s="14"/>
      <c r="M295" s="15"/>
      <c r="N295" s="19" t="str">
        <f>IF(B295="","",ROUND(SUMIFS('Linii deviz'!$L$5:$L$1004,'Linii deviz'!$B$5:$B$1004,B295,'Linii deviz'!$M$5:$M$1004,"Inițial")*(1+CotaTVA),2))</f>
        <v/>
      </c>
      <c r="O295" s="19" t="str">
        <f>IF(B295="","",ROUND(SUMIFS('Linii deviz'!$L$5:$L$1004,'Linii deviz'!$B$5:$B$1004,B295,'Linii deviz'!$Q$5:$Q$1004,1)*(1+CotaTVA),2))</f>
        <v/>
      </c>
      <c r="P295" s="20" t="str">
        <f t="shared" si="12"/>
        <v/>
      </c>
      <c r="Q295" s="19" t="str">
        <f>IF(B295="","",ROUND(SUMIFS('Linii deviz'!$L$5:$L$1004,'Linii deviz'!$B$5:$B$1004,B295,'Linii deviz'!$M$5:$M$1004,"Suplimentar",'Linii deviz'!$N$5:$N$1004,"Nu")*(1+CotaTVA),2))</f>
        <v/>
      </c>
      <c r="R295" s="21"/>
      <c r="S295" s="19" t="str">
        <f t="shared" si="13"/>
        <v/>
      </c>
      <c r="T295" s="22" t="str">
        <f t="shared" si="14"/>
        <v/>
      </c>
      <c r="U295" s="23" t="str">
        <f ca="1">IF(AND(B295="",D295=""),"",TRIM(IF(COUNTIF($B$5:$B$304,B295)&gt;1,"Număr dublat. ","")&amp;IF(OR(C295="",D295="",F295="",G295=""),"Date incomplete. ","")&amp;IF(COUNTIFS('Linii deviz'!$B$5:$B$1004,B295,'Linii deviz'!$M$5:$M$1004,"Suplimentar",'Linii deviz'!$N$5:$N$1004,"")&gt;0,"Suplimentare fără răspuns de la client. ","")&amp;IF(AND(N(P295)&gt;Prag,COUNTIFS('Linii deviz'!$B$5:$B$1004,B295,'Linii deviz'!$M$5:$M$1004,"Suplimentar",'Linii deviz'!$N$5:$N$1004,"Da")=0),"Final peste estimat fără suplimentări aprobate. ","")&amp;IF(AND(K295&lt;&gt;"",K295&lt;TODAY(),L295&lt;&gt;"Finalizat",L295&lt;&gt;"Predat",L295&lt;&gt;"Refuzat"),"Termen depășit. ","")&amp;IF(AND(L295="Predat",M295=""),"Lipsește data predării. ","")))</f>
        <v/>
      </c>
    </row>
    <row r="296" spans="2:21" x14ac:dyDescent="0.2">
      <c r="B296" s="14" t="str">
        <f>IF(D296="","",MAX($B$5:B295)+1)</f>
        <v/>
      </c>
      <c r="C296" s="15"/>
      <c r="D296" s="16"/>
      <c r="E296" s="16"/>
      <c r="F296" s="14"/>
      <c r="G296" s="17"/>
      <c r="H296" s="17"/>
      <c r="I296" s="18"/>
      <c r="J296" s="17"/>
      <c r="K296" s="15"/>
      <c r="L296" s="14"/>
      <c r="M296" s="15"/>
      <c r="N296" s="19" t="str">
        <f>IF(B296="","",ROUND(SUMIFS('Linii deviz'!$L$5:$L$1004,'Linii deviz'!$B$5:$B$1004,B296,'Linii deviz'!$M$5:$M$1004,"Inițial")*(1+CotaTVA),2))</f>
        <v/>
      </c>
      <c r="O296" s="19" t="str">
        <f>IF(B296="","",ROUND(SUMIFS('Linii deviz'!$L$5:$L$1004,'Linii deviz'!$B$5:$B$1004,B296,'Linii deviz'!$Q$5:$Q$1004,1)*(1+CotaTVA),2))</f>
        <v/>
      </c>
      <c r="P296" s="20" t="str">
        <f t="shared" si="12"/>
        <v/>
      </c>
      <c r="Q296" s="19" t="str">
        <f>IF(B296="","",ROUND(SUMIFS('Linii deviz'!$L$5:$L$1004,'Linii deviz'!$B$5:$B$1004,B296,'Linii deviz'!$M$5:$M$1004,"Suplimentar",'Linii deviz'!$N$5:$N$1004,"Nu")*(1+CotaTVA),2))</f>
        <v/>
      </c>
      <c r="R296" s="21"/>
      <c r="S296" s="19" t="str">
        <f t="shared" si="13"/>
        <v/>
      </c>
      <c r="T296" s="22" t="str">
        <f t="shared" si="14"/>
        <v/>
      </c>
      <c r="U296" s="23" t="str">
        <f ca="1">IF(AND(B296="",D296=""),"",TRIM(IF(COUNTIF($B$5:$B$304,B296)&gt;1,"Număr dublat. ","")&amp;IF(OR(C296="",D296="",F296="",G296=""),"Date incomplete. ","")&amp;IF(COUNTIFS('Linii deviz'!$B$5:$B$1004,B296,'Linii deviz'!$M$5:$M$1004,"Suplimentar",'Linii deviz'!$N$5:$N$1004,"")&gt;0,"Suplimentare fără răspuns de la client. ","")&amp;IF(AND(N(P296)&gt;Prag,COUNTIFS('Linii deviz'!$B$5:$B$1004,B296,'Linii deviz'!$M$5:$M$1004,"Suplimentar",'Linii deviz'!$N$5:$N$1004,"Da")=0),"Final peste estimat fără suplimentări aprobate. ","")&amp;IF(AND(K296&lt;&gt;"",K296&lt;TODAY(),L296&lt;&gt;"Finalizat",L296&lt;&gt;"Predat",L296&lt;&gt;"Refuzat"),"Termen depășit. ","")&amp;IF(AND(L296="Predat",M296=""),"Lipsește data predării. ","")))</f>
        <v/>
      </c>
    </row>
    <row r="297" spans="2:21" x14ac:dyDescent="0.2">
      <c r="B297" s="14" t="str">
        <f>IF(D297="","",MAX($B$5:B296)+1)</f>
        <v/>
      </c>
      <c r="C297" s="15"/>
      <c r="D297" s="16"/>
      <c r="E297" s="16"/>
      <c r="F297" s="14"/>
      <c r="G297" s="17"/>
      <c r="H297" s="17"/>
      <c r="I297" s="18"/>
      <c r="J297" s="17"/>
      <c r="K297" s="15"/>
      <c r="L297" s="14"/>
      <c r="M297" s="15"/>
      <c r="N297" s="19" t="str">
        <f>IF(B297="","",ROUND(SUMIFS('Linii deviz'!$L$5:$L$1004,'Linii deviz'!$B$5:$B$1004,B297,'Linii deviz'!$M$5:$M$1004,"Inițial")*(1+CotaTVA),2))</f>
        <v/>
      </c>
      <c r="O297" s="19" t="str">
        <f>IF(B297="","",ROUND(SUMIFS('Linii deviz'!$L$5:$L$1004,'Linii deviz'!$B$5:$B$1004,B297,'Linii deviz'!$Q$5:$Q$1004,1)*(1+CotaTVA),2))</f>
        <v/>
      </c>
      <c r="P297" s="20" t="str">
        <f t="shared" si="12"/>
        <v/>
      </c>
      <c r="Q297" s="19" t="str">
        <f>IF(B297="","",ROUND(SUMIFS('Linii deviz'!$L$5:$L$1004,'Linii deviz'!$B$5:$B$1004,B297,'Linii deviz'!$M$5:$M$1004,"Suplimentar",'Linii deviz'!$N$5:$N$1004,"Nu")*(1+CotaTVA),2))</f>
        <v/>
      </c>
      <c r="R297" s="21"/>
      <c r="S297" s="19" t="str">
        <f t="shared" si="13"/>
        <v/>
      </c>
      <c r="T297" s="22" t="str">
        <f t="shared" si="14"/>
        <v/>
      </c>
      <c r="U297" s="23" t="str">
        <f ca="1">IF(AND(B297="",D297=""),"",TRIM(IF(COUNTIF($B$5:$B$304,B297)&gt;1,"Număr dublat. ","")&amp;IF(OR(C297="",D297="",F297="",G297=""),"Date incomplete. ","")&amp;IF(COUNTIFS('Linii deviz'!$B$5:$B$1004,B297,'Linii deviz'!$M$5:$M$1004,"Suplimentar",'Linii deviz'!$N$5:$N$1004,"")&gt;0,"Suplimentare fără răspuns de la client. ","")&amp;IF(AND(N(P297)&gt;Prag,COUNTIFS('Linii deviz'!$B$5:$B$1004,B297,'Linii deviz'!$M$5:$M$1004,"Suplimentar",'Linii deviz'!$N$5:$N$1004,"Da")=0),"Final peste estimat fără suplimentări aprobate. ","")&amp;IF(AND(K297&lt;&gt;"",K297&lt;TODAY(),L297&lt;&gt;"Finalizat",L297&lt;&gt;"Predat",L297&lt;&gt;"Refuzat"),"Termen depășit. ","")&amp;IF(AND(L297="Predat",M297=""),"Lipsește data predării. ","")))</f>
        <v/>
      </c>
    </row>
    <row r="298" spans="2:21" x14ac:dyDescent="0.2">
      <c r="B298" s="14" t="str">
        <f>IF(D298="","",MAX($B$5:B297)+1)</f>
        <v/>
      </c>
      <c r="C298" s="15"/>
      <c r="D298" s="16"/>
      <c r="E298" s="16"/>
      <c r="F298" s="14"/>
      <c r="G298" s="17"/>
      <c r="H298" s="17"/>
      <c r="I298" s="18"/>
      <c r="J298" s="17"/>
      <c r="K298" s="15"/>
      <c r="L298" s="14"/>
      <c r="M298" s="15"/>
      <c r="N298" s="19" t="str">
        <f>IF(B298="","",ROUND(SUMIFS('Linii deviz'!$L$5:$L$1004,'Linii deviz'!$B$5:$B$1004,B298,'Linii deviz'!$M$5:$M$1004,"Inițial")*(1+CotaTVA),2))</f>
        <v/>
      </c>
      <c r="O298" s="19" t="str">
        <f>IF(B298="","",ROUND(SUMIFS('Linii deviz'!$L$5:$L$1004,'Linii deviz'!$B$5:$B$1004,B298,'Linii deviz'!$Q$5:$Q$1004,1)*(1+CotaTVA),2))</f>
        <v/>
      </c>
      <c r="P298" s="20" t="str">
        <f t="shared" si="12"/>
        <v/>
      </c>
      <c r="Q298" s="19" t="str">
        <f>IF(B298="","",ROUND(SUMIFS('Linii deviz'!$L$5:$L$1004,'Linii deviz'!$B$5:$B$1004,B298,'Linii deviz'!$M$5:$M$1004,"Suplimentar",'Linii deviz'!$N$5:$N$1004,"Nu")*(1+CotaTVA),2))</f>
        <v/>
      </c>
      <c r="R298" s="21"/>
      <c r="S298" s="19" t="str">
        <f t="shared" si="13"/>
        <v/>
      </c>
      <c r="T298" s="22" t="str">
        <f t="shared" si="14"/>
        <v/>
      </c>
      <c r="U298" s="23" t="str">
        <f ca="1">IF(AND(B298="",D298=""),"",TRIM(IF(COUNTIF($B$5:$B$304,B298)&gt;1,"Număr dublat. ","")&amp;IF(OR(C298="",D298="",F298="",G298=""),"Date incomplete. ","")&amp;IF(COUNTIFS('Linii deviz'!$B$5:$B$1004,B298,'Linii deviz'!$M$5:$M$1004,"Suplimentar",'Linii deviz'!$N$5:$N$1004,"")&gt;0,"Suplimentare fără răspuns de la client. ","")&amp;IF(AND(N(P298)&gt;Prag,COUNTIFS('Linii deviz'!$B$5:$B$1004,B298,'Linii deviz'!$M$5:$M$1004,"Suplimentar",'Linii deviz'!$N$5:$N$1004,"Da")=0),"Final peste estimat fără suplimentări aprobate. ","")&amp;IF(AND(K298&lt;&gt;"",K298&lt;TODAY(),L298&lt;&gt;"Finalizat",L298&lt;&gt;"Predat",L298&lt;&gt;"Refuzat"),"Termen depășit. ","")&amp;IF(AND(L298="Predat",M298=""),"Lipsește data predării. ","")))</f>
        <v/>
      </c>
    </row>
    <row r="299" spans="2:21" x14ac:dyDescent="0.2">
      <c r="B299" s="14" t="str">
        <f>IF(D299="","",MAX($B$5:B298)+1)</f>
        <v/>
      </c>
      <c r="C299" s="15"/>
      <c r="D299" s="16"/>
      <c r="E299" s="16"/>
      <c r="F299" s="14"/>
      <c r="G299" s="17"/>
      <c r="H299" s="17"/>
      <c r="I299" s="18"/>
      <c r="J299" s="17"/>
      <c r="K299" s="15"/>
      <c r="L299" s="14"/>
      <c r="M299" s="15"/>
      <c r="N299" s="19" t="str">
        <f>IF(B299="","",ROUND(SUMIFS('Linii deviz'!$L$5:$L$1004,'Linii deviz'!$B$5:$B$1004,B299,'Linii deviz'!$M$5:$M$1004,"Inițial")*(1+CotaTVA),2))</f>
        <v/>
      </c>
      <c r="O299" s="19" t="str">
        <f>IF(B299="","",ROUND(SUMIFS('Linii deviz'!$L$5:$L$1004,'Linii deviz'!$B$5:$B$1004,B299,'Linii deviz'!$Q$5:$Q$1004,1)*(1+CotaTVA),2))</f>
        <v/>
      </c>
      <c r="P299" s="20" t="str">
        <f t="shared" si="12"/>
        <v/>
      </c>
      <c r="Q299" s="19" t="str">
        <f>IF(B299="","",ROUND(SUMIFS('Linii deviz'!$L$5:$L$1004,'Linii deviz'!$B$5:$B$1004,B299,'Linii deviz'!$M$5:$M$1004,"Suplimentar",'Linii deviz'!$N$5:$N$1004,"Nu")*(1+CotaTVA),2))</f>
        <v/>
      </c>
      <c r="R299" s="21"/>
      <c r="S299" s="19" t="str">
        <f t="shared" si="13"/>
        <v/>
      </c>
      <c r="T299" s="22" t="str">
        <f t="shared" si="14"/>
        <v/>
      </c>
      <c r="U299" s="23" t="str">
        <f ca="1">IF(AND(B299="",D299=""),"",TRIM(IF(COUNTIF($B$5:$B$304,B299)&gt;1,"Număr dublat. ","")&amp;IF(OR(C299="",D299="",F299="",G299=""),"Date incomplete. ","")&amp;IF(COUNTIFS('Linii deviz'!$B$5:$B$1004,B299,'Linii deviz'!$M$5:$M$1004,"Suplimentar",'Linii deviz'!$N$5:$N$1004,"")&gt;0,"Suplimentare fără răspuns de la client. ","")&amp;IF(AND(N(P299)&gt;Prag,COUNTIFS('Linii deviz'!$B$5:$B$1004,B299,'Linii deviz'!$M$5:$M$1004,"Suplimentar",'Linii deviz'!$N$5:$N$1004,"Da")=0),"Final peste estimat fără suplimentări aprobate. ","")&amp;IF(AND(K299&lt;&gt;"",K299&lt;TODAY(),L299&lt;&gt;"Finalizat",L299&lt;&gt;"Predat",L299&lt;&gt;"Refuzat"),"Termen depășit. ","")&amp;IF(AND(L299="Predat",M299=""),"Lipsește data predării. ","")))</f>
        <v/>
      </c>
    </row>
    <row r="300" spans="2:21" x14ac:dyDescent="0.2">
      <c r="B300" s="14" t="str">
        <f>IF(D300="","",MAX($B$5:B299)+1)</f>
        <v/>
      </c>
      <c r="C300" s="15"/>
      <c r="D300" s="16"/>
      <c r="E300" s="16"/>
      <c r="F300" s="14"/>
      <c r="G300" s="17"/>
      <c r="H300" s="17"/>
      <c r="I300" s="18"/>
      <c r="J300" s="17"/>
      <c r="K300" s="15"/>
      <c r="L300" s="14"/>
      <c r="M300" s="15"/>
      <c r="N300" s="19" t="str">
        <f>IF(B300="","",ROUND(SUMIFS('Linii deviz'!$L$5:$L$1004,'Linii deviz'!$B$5:$B$1004,B300,'Linii deviz'!$M$5:$M$1004,"Inițial")*(1+CotaTVA),2))</f>
        <v/>
      </c>
      <c r="O300" s="19" t="str">
        <f>IF(B300="","",ROUND(SUMIFS('Linii deviz'!$L$5:$L$1004,'Linii deviz'!$B$5:$B$1004,B300,'Linii deviz'!$Q$5:$Q$1004,1)*(1+CotaTVA),2))</f>
        <v/>
      </c>
      <c r="P300" s="20" t="str">
        <f t="shared" si="12"/>
        <v/>
      </c>
      <c r="Q300" s="19" t="str">
        <f>IF(B300="","",ROUND(SUMIFS('Linii deviz'!$L$5:$L$1004,'Linii deviz'!$B$5:$B$1004,B300,'Linii deviz'!$M$5:$M$1004,"Suplimentar",'Linii deviz'!$N$5:$N$1004,"Nu")*(1+CotaTVA),2))</f>
        <v/>
      </c>
      <c r="R300" s="21"/>
      <c r="S300" s="19" t="str">
        <f t="shared" si="13"/>
        <v/>
      </c>
      <c r="T300" s="22" t="str">
        <f t="shared" si="14"/>
        <v/>
      </c>
      <c r="U300" s="23" t="str">
        <f ca="1">IF(AND(B300="",D300=""),"",TRIM(IF(COUNTIF($B$5:$B$304,B300)&gt;1,"Număr dublat. ","")&amp;IF(OR(C300="",D300="",F300="",G300=""),"Date incomplete. ","")&amp;IF(COUNTIFS('Linii deviz'!$B$5:$B$1004,B300,'Linii deviz'!$M$5:$M$1004,"Suplimentar",'Linii deviz'!$N$5:$N$1004,"")&gt;0,"Suplimentare fără răspuns de la client. ","")&amp;IF(AND(N(P300)&gt;Prag,COUNTIFS('Linii deviz'!$B$5:$B$1004,B300,'Linii deviz'!$M$5:$M$1004,"Suplimentar",'Linii deviz'!$N$5:$N$1004,"Da")=0),"Final peste estimat fără suplimentări aprobate. ","")&amp;IF(AND(K300&lt;&gt;"",K300&lt;TODAY(),L300&lt;&gt;"Finalizat",L300&lt;&gt;"Predat",L300&lt;&gt;"Refuzat"),"Termen depășit. ","")&amp;IF(AND(L300="Predat",M300=""),"Lipsește data predării. ","")))</f>
        <v/>
      </c>
    </row>
    <row r="301" spans="2:21" x14ac:dyDescent="0.2">
      <c r="B301" s="14" t="str">
        <f>IF(D301="","",MAX($B$5:B300)+1)</f>
        <v/>
      </c>
      <c r="C301" s="15"/>
      <c r="D301" s="16"/>
      <c r="E301" s="16"/>
      <c r="F301" s="14"/>
      <c r="G301" s="17"/>
      <c r="H301" s="17"/>
      <c r="I301" s="18"/>
      <c r="J301" s="17"/>
      <c r="K301" s="15"/>
      <c r="L301" s="14"/>
      <c r="M301" s="15"/>
      <c r="N301" s="19" t="str">
        <f>IF(B301="","",ROUND(SUMIFS('Linii deviz'!$L$5:$L$1004,'Linii deviz'!$B$5:$B$1004,B301,'Linii deviz'!$M$5:$M$1004,"Inițial")*(1+CotaTVA),2))</f>
        <v/>
      </c>
      <c r="O301" s="19" t="str">
        <f>IF(B301="","",ROUND(SUMIFS('Linii deviz'!$L$5:$L$1004,'Linii deviz'!$B$5:$B$1004,B301,'Linii deviz'!$Q$5:$Q$1004,1)*(1+CotaTVA),2))</f>
        <v/>
      </c>
      <c r="P301" s="20" t="str">
        <f t="shared" si="12"/>
        <v/>
      </c>
      <c r="Q301" s="19" t="str">
        <f>IF(B301="","",ROUND(SUMIFS('Linii deviz'!$L$5:$L$1004,'Linii deviz'!$B$5:$B$1004,B301,'Linii deviz'!$M$5:$M$1004,"Suplimentar",'Linii deviz'!$N$5:$N$1004,"Nu")*(1+CotaTVA),2))</f>
        <v/>
      </c>
      <c r="R301" s="21"/>
      <c r="S301" s="19" t="str">
        <f t="shared" si="13"/>
        <v/>
      </c>
      <c r="T301" s="22" t="str">
        <f t="shared" si="14"/>
        <v/>
      </c>
      <c r="U301" s="23" t="str">
        <f ca="1">IF(AND(B301="",D301=""),"",TRIM(IF(COUNTIF($B$5:$B$304,B301)&gt;1,"Număr dublat. ","")&amp;IF(OR(C301="",D301="",F301="",G301=""),"Date incomplete. ","")&amp;IF(COUNTIFS('Linii deviz'!$B$5:$B$1004,B301,'Linii deviz'!$M$5:$M$1004,"Suplimentar",'Linii deviz'!$N$5:$N$1004,"")&gt;0,"Suplimentare fără răspuns de la client. ","")&amp;IF(AND(N(P301)&gt;Prag,COUNTIFS('Linii deviz'!$B$5:$B$1004,B301,'Linii deviz'!$M$5:$M$1004,"Suplimentar",'Linii deviz'!$N$5:$N$1004,"Da")=0),"Final peste estimat fără suplimentări aprobate. ","")&amp;IF(AND(K301&lt;&gt;"",K301&lt;TODAY(),L301&lt;&gt;"Finalizat",L301&lt;&gt;"Predat",L301&lt;&gt;"Refuzat"),"Termen depășit. ","")&amp;IF(AND(L301="Predat",M301=""),"Lipsește data predării. ","")))</f>
        <v/>
      </c>
    </row>
    <row r="302" spans="2:21" x14ac:dyDescent="0.2">
      <c r="B302" s="14" t="str">
        <f>IF(D302="","",MAX($B$5:B301)+1)</f>
        <v/>
      </c>
      <c r="C302" s="15"/>
      <c r="D302" s="16"/>
      <c r="E302" s="16"/>
      <c r="F302" s="14"/>
      <c r="G302" s="17"/>
      <c r="H302" s="17"/>
      <c r="I302" s="18"/>
      <c r="J302" s="17"/>
      <c r="K302" s="15"/>
      <c r="L302" s="14"/>
      <c r="M302" s="15"/>
      <c r="N302" s="19" t="str">
        <f>IF(B302="","",ROUND(SUMIFS('Linii deviz'!$L$5:$L$1004,'Linii deviz'!$B$5:$B$1004,B302,'Linii deviz'!$M$5:$M$1004,"Inițial")*(1+CotaTVA),2))</f>
        <v/>
      </c>
      <c r="O302" s="19" t="str">
        <f>IF(B302="","",ROUND(SUMIFS('Linii deviz'!$L$5:$L$1004,'Linii deviz'!$B$5:$B$1004,B302,'Linii deviz'!$Q$5:$Q$1004,1)*(1+CotaTVA),2))</f>
        <v/>
      </c>
      <c r="P302" s="20" t="str">
        <f t="shared" si="12"/>
        <v/>
      </c>
      <c r="Q302" s="19" t="str">
        <f>IF(B302="","",ROUND(SUMIFS('Linii deviz'!$L$5:$L$1004,'Linii deviz'!$B$5:$B$1004,B302,'Linii deviz'!$M$5:$M$1004,"Suplimentar",'Linii deviz'!$N$5:$N$1004,"Nu")*(1+CotaTVA),2))</f>
        <v/>
      </c>
      <c r="R302" s="21"/>
      <c r="S302" s="19" t="str">
        <f t="shared" si="13"/>
        <v/>
      </c>
      <c r="T302" s="22" t="str">
        <f t="shared" si="14"/>
        <v/>
      </c>
      <c r="U302" s="23" t="str">
        <f ca="1">IF(AND(B302="",D302=""),"",TRIM(IF(COUNTIF($B$5:$B$304,B302)&gt;1,"Număr dublat. ","")&amp;IF(OR(C302="",D302="",F302="",G302=""),"Date incomplete. ","")&amp;IF(COUNTIFS('Linii deviz'!$B$5:$B$1004,B302,'Linii deviz'!$M$5:$M$1004,"Suplimentar",'Linii deviz'!$N$5:$N$1004,"")&gt;0,"Suplimentare fără răspuns de la client. ","")&amp;IF(AND(N(P302)&gt;Prag,COUNTIFS('Linii deviz'!$B$5:$B$1004,B302,'Linii deviz'!$M$5:$M$1004,"Suplimentar",'Linii deviz'!$N$5:$N$1004,"Da")=0),"Final peste estimat fără suplimentări aprobate. ","")&amp;IF(AND(K302&lt;&gt;"",K302&lt;TODAY(),L302&lt;&gt;"Finalizat",L302&lt;&gt;"Predat",L302&lt;&gt;"Refuzat"),"Termen depășit. ","")&amp;IF(AND(L302="Predat",M302=""),"Lipsește data predării. ","")))</f>
        <v/>
      </c>
    </row>
    <row r="303" spans="2:21" x14ac:dyDescent="0.2">
      <c r="B303" s="14" t="str">
        <f>IF(D303="","",MAX($B$5:B302)+1)</f>
        <v/>
      </c>
      <c r="C303" s="15"/>
      <c r="D303" s="16"/>
      <c r="E303" s="16"/>
      <c r="F303" s="14"/>
      <c r="G303" s="17"/>
      <c r="H303" s="17"/>
      <c r="I303" s="18"/>
      <c r="J303" s="17"/>
      <c r="K303" s="15"/>
      <c r="L303" s="14"/>
      <c r="M303" s="15"/>
      <c r="N303" s="19" t="str">
        <f>IF(B303="","",ROUND(SUMIFS('Linii deviz'!$L$5:$L$1004,'Linii deviz'!$B$5:$B$1004,B303,'Linii deviz'!$M$5:$M$1004,"Inițial")*(1+CotaTVA),2))</f>
        <v/>
      </c>
      <c r="O303" s="19" t="str">
        <f>IF(B303="","",ROUND(SUMIFS('Linii deviz'!$L$5:$L$1004,'Linii deviz'!$B$5:$B$1004,B303,'Linii deviz'!$Q$5:$Q$1004,1)*(1+CotaTVA),2))</f>
        <v/>
      </c>
      <c r="P303" s="20" t="str">
        <f t="shared" si="12"/>
        <v/>
      </c>
      <c r="Q303" s="19" t="str">
        <f>IF(B303="","",ROUND(SUMIFS('Linii deviz'!$L$5:$L$1004,'Linii deviz'!$B$5:$B$1004,B303,'Linii deviz'!$M$5:$M$1004,"Suplimentar",'Linii deviz'!$N$5:$N$1004,"Nu")*(1+CotaTVA),2))</f>
        <v/>
      </c>
      <c r="R303" s="21"/>
      <c r="S303" s="19" t="str">
        <f t="shared" si="13"/>
        <v/>
      </c>
      <c r="T303" s="22" t="str">
        <f t="shared" si="14"/>
        <v/>
      </c>
      <c r="U303" s="23" t="str">
        <f ca="1">IF(AND(B303="",D303=""),"",TRIM(IF(COUNTIF($B$5:$B$304,B303)&gt;1,"Număr dublat. ","")&amp;IF(OR(C303="",D303="",F303="",G303=""),"Date incomplete. ","")&amp;IF(COUNTIFS('Linii deviz'!$B$5:$B$1004,B303,'Linii deviz'!$M$5:$M$1004,"Suplimentar",'Linii deviz'!$N$5:$N$1004,"")&gt;0,"Suplimentare fără răspuns de la client. ","")&amp;IF(AND(N(P303)&gt;Prag,COUNTIFS('Linii deviz'!$B$5:$B$1004,B303,'Linii deviz'!$M$5:$M$1004,"Suplimentar",'Linii deviz'!$N$5:$N$1004,"Da")=0),"Final peste estimat fără suplimentări aprobate. ","")&amp;IF(AND(K303&lt;&gt;"",K303&lt;TODAY(),L303&lt;&gt;"Finalizat",L303&lt;&gt;"Predat",L303&lt;&gt;"Refuzat"),"Termen depășit. ","")&amp;IF(AND(L303="Predat",M303=""),"Lipsește data predării. ","")))</f>
        <v/>
      </c>
    </row>
    <row r="304" spans="2:21" x14ac:dyDescent="0.2">
      <c r="B304" s="14" t="str">
        <f>IF(D304="","",MAX($B$5:B303)+1)</f>
        <v/>
      </c>
      <c r="C304" s="15"/>
      <c r="D304" s="16"/>
      <c r="E304" s="16"/>
      <c r="F304" s="14"/>
      <c r="G304" s="17"/>
      <c r="H304" s="17"/>
      <c r="I304" s="18"/>
      <c r="J304" s="17"/>
      <c r="K304" s="15"/>
      <c r="L304" s="14"/>
      <c r="M304" s="15"/>
      <c r="N304" s="19" t="str">
        <f>IF(B304="","",ROUND(SUMIFS('Linii deviz'!$L$5:$L$1004,'Linii deviz'!$B$5:$B$1004,B304,'Linii deviz'!$M$5:$M$1004,"Inițial")*(1+CotaTVA),2))</f>
        <v/>
      </c>
      <c r="O304" s="19" t="str">
        <f>IF(B304="","",ROUND(SUMIFS('Linii deviz'!$L$5:$L$1004,'Linii deviz'!$B$5:$B$1004,B304,'Linii deviz'!$Q$5:$Q$1004,1)*(1+CotaTVA),2))</f>
        <v/>
      </c>
      <c r="P304" s="20" t="str">
        <f t="shared" si="12"/>
        <v/>
      </c>
      <c r="Q304" s="19" t="str">
        <f>IF(B304="","",ROUND(SUMIFS('Linii deviz'!$L$5:$L$1004,'Linii deviz'!$B$5:$B$1004,B304,'Linii deviz'!$M$5:$M$1004,"Suplimentar",'Linii deviz'!$N$5:$N$1004,"Nu")*(1+CotaTVA),2))</f>
        <v/>
      </c>
      <c r="R304" s="21"/>
      <c r="S304" s="19" t="str">
        <f t="shared" si="13"/>
        <v/>
      </c>
      <c r="T304" s="22" t="str">
        <f t="shared" si="14"/>
        <v/>
      </c>
      <c r="U304" s="23" t="str">
        <f ca="1">IF(AND(B304="",D304=""),"",TRIM(IF(COUNTIF($B$5:$B$304,B304)&gt;1,"Număr dublat. ","")&amp;IF(OR(C304="",D304="",F304="",G304=""),"Date incomplete. ","")&amp;IF(COUNTIFS('Linii deviz'!$B$5:$B$1004,B304,'Linii deviz'!$M$5:$M$1004,"Suplimentar",'Linii deviz'!$N$5:$N$1004,"")&gt;0,"Suplimentare fără răspuns de la client. ","")&amp;IF(AND(N(P304)&gt;Prag,COUNTIFS('Linii deviz'!$B$5:$B$1004,B304,'Linii deviz'!$M$5:$M$1004,"Suplimentar",'Linii deviz'!$N$5:$N$1004,"Da")=0),"Final peste estimat fără suplimentări aprobate. ","")&amp;IF(AND(K304&lt;&gt;"",K304&lt;TODAY(),L304&lt;&gt;"Finalizat",L304&lt;&gt;"Predat",L304&lt;&gt;"Refuzat"),"Termen depășit. ","")&amp;IF(AND(L304="Predat",M304=""),"Lipsește data predării. ","")))</f>
        <v/>
      </c>
    </row>
    <row r="1000" spans="702:702" ht="15" x14ac:dyDescent="0.25">
      <c r="ZZ1000"/>
    </row>
  </sheetData>
  <conditionalFormatting sqref="B5:T304">
    <cfRule type="expression" dxfId="7" priority="6" stopIfTrue="1">
      <formula>$U5&lt;&gt;""</formula>
    </cfRule>
  </conditionalFormatting>
  <conditionalFormatting sqref="L5:L304">
    <cfRule type="cellIs" dxfId="6" priority="1" stopIfTrue="1" operator="equal">
      <formula>"Predat"</formula>
    </cfRule>
    <cfRule type="cellIs" dxfId="5" priority="2" stopIfTrue="1" operator="equal">
      <formula>"Finalizat"</formula>
    </cfRule>
    <cfRule type="cellIs" dxfId="4" priority="3" stopIfTrue="1" operator="equal">
      <formula>"Refuzat"</formula>
    </cfRule>
  </conditionalFormatting>
  <conditionalFormatting sqref="P5:P304">
    <cfRule type="expression" dxfId="3" priority="4" stopIfTrue="1">
      <formula>AND(ISNUMBER($P5),$P5&gt;Prag)</formula>
    </cfRule>
  </conditionalFormatting>
  <conditionalFormatting sqref="Q5:Q304">
    <cfRule type="cellIs" dxfId="2" priority="5" stopIfTrue="1" operator="greaterThan">
      <formula>0</formula>
    </cfRule>
  </conditionalFormatting>
  <dataValidations count="1">
    <dataValidation type="list" allowBlank="1" showInputMessage="1" showErrorMessage="1" sqref="L5:L304" xr:uid="{195CD6EF-DEEE-4005-9415-3B70815E7460}">
      <formula1>ListaStatus</formula1>
    </dataValidation>
  </dataValidations>
  <pageMargins left="0.7" right="0.7" top="0.75" bottom="0.75" header="0.3" footer="0.3"/>
  <pageSetup scale="44" fitToHeight="0"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18A3-E551-41A2-B56A-3C19563FEFE8}">
  <dimension ref="B1:ZZ1004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11.42578125" style="1"/>
    <col min="2" max="2" width="8.7109375" style="1" customWidth="1"/>
    <col min="3" max="3" width="6.7109375" style="1" customWidth="1"/>
    <col min="4" max="4" width="9.7109375" style="1" customWidth="1"/>
    <col min="5" max="5" width="10.7109375" style="1" customWidth="1"/>
    <col min="6" max="6" width="36.7109375" style="1" customWidth="1"/>
    <col min="7" max="7" width="6.7109375" style="1" customWidth="1"/>
    <col min="8" max="9" width="9.7109375" style="1" customWidth="1"/>
    <col min="10" max="10" width="11.7109375" style="1" customWidth="1"/>
    <col min="11" max="11" width="9.7109375" style="1" customWidth="1"/>
    <col min="12" max="12" width="11.7109375" style="1" customWidth="1"/>
    <col min="13" max="13" width="12.7109375" style="1" customWidth="1"/>
    <col min="14" max="14" width="10.7109375" style="1" customWidth="1"/>
    <col min="15" max="15" width="14.7109375" style="1" customWidth="1"/>
    <col min="16" max="16" width="11.7109375" style="1" customWidth="1"/>
    <col min="17" max="17" width="9.7109375" style="1" customWidth="1"/>
    <col min="18" max="18" width="10.7109375" style="1" customWidth="1"/>
    <col min="19" max="20" width="0" style="1" hidden="1" customWidth="1"/>
    <col min="21" max="21" width="30.7109375" style="1" customWidth="1"/>
    <col min="22" max="16384" width="11.42578125" style="1"/>
  </cols>
  <sheetData>
    <row r="1" spans="2:21" ht="21" x14ac:dyDescent="0.35">
      <c r="B1" s="2" t="s">
        <v>119</v>
      </c>
    </row>
    <row r="2" spans="2:21" x14ac:dyDescent="0.2">
      <c r="B2" s="3" t="s">
        <v>120</v>
      </c>
    </row>
    <row r="4" spans="2:21" ht="44.1" customHeight="1" x14ac:dyDescent="0.2">
      <c r="B4" s="11" t="s">
        <v>82</v>
      </c>
      <c r="C4" s="11" t="s">
        <v>121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122</v>
      </c>
      <c r="I4" s="11" t="s">
        <v>123</v>
      </c>
      <c r="J4" s="11" t="s">
        <v>124</v>
      </c>
      <c r="K4" s="11" t="s">
        <v>125</v>
      </c>
      <c r="L4" s="11" t="s">
        <v>126</v>
      </c>
      <c r="M4" s="11" t="s">
        <v>24</v>
      </c>
      <c r="N4" s="11" t="s">
        <v>127</v>
      </c>
      <c r="O4" s="11" t="s">
        <v>128</v>
      </c>
      <c r="P4" s="11" t="s">
        <v>129</v>
      </c>
      <c r="Q4" s="11" t="s">
        <v>130</v>
      </c>
      <c r="R4" s="11" t="s">
        <v>131</v>
      </c>
      <c r="S4" s="11" t="s">
        <v>132</v>
      </c>
      <c r="T4" s="11" t="s">
        <v>133</v>
      </c>
      <c r="U4" s="11" t="s">
        <v>100</v>
      </c>
    </row>
    <row r="5" spans="2:21" x14ac:dyDescent="0.2">
      <c r="B5" s="24">
        <v>1021</v>
      </c>
      <c r="C5" s="25">
        <f>IF(B5="","",COUNTIF(INDEX($B:$B,5):B5,B5))</f>
        <v>1</v>
      </c>
      <c r="D5" s="24" t="s">
        <v>42</v>
      </c>
      <c r="E5" s="25" t="str">
        <f t="shared" ref="E5:E68" si="0">IF(D5="","",IFERROR(VLOOKUP(D5,Catalog,2,FALSE),""))</f>
        <v>Piesă</v>
      </c>
      <c r="F5" s="13" t="str">
        <f t="shared" ref="F5:F68" si="1">IF(D5="","",IFERROR(VLOOKUP(D5,Catalog,3,FALSE),""))</f>
        <v>Set plăcuțe frână față</v>
      </c>
      <c r="G5" s="25" t="str">
        <f t="shared" ref="G5:G68" si="2">IF(D5="","",IFERROR(VLOOKUP(D5,Catalog,4,FALSE),""))</f>
        <v>set</v>
      </c>
      <c r="H5" s="6">
        <v>1</v>
      </c>
      <c r="I5" s="26" t="str">
        <f t="shared" ref="I5:I68" si="3">IF(E5&lt;&gt;"Manoperă","",N(H5)*IFERROR(VLOOKUP(D5,Catalog,6,FALSE),0))</f>
        <v/>
      </c>
      <c r="J5" s="27">
        <f t="shared" ref="J5:J68" si="4">IF(D5="","",IF(E5="Manoperă",IFERROR(VLOOKUP(D5,Catalog,6,FALSE),0)*TarifOra,IFERROR(VLOOKUP(D5,Catalog,5,FALSE),0)))</f>
        <v>285</v>
      </c>
      <c r="K5" s="28"/>
      <c r="L5" s="27">
        <f t="shared" ref="L5:L68" si="5">IF(OR(H5="",J5=""),"",ROUND(H5*J5*(1-N(K5)),2))</f>
        <v>285</v>
      </c>
      <c r="M5" s="24" t="s">
        <v>25</v>
      </c>
      <c r="N5" s="24"/>
      <c r="O5" s="6"/>
      <c r="P5" s="27">
        <f t="shared" ref="P5:P68" si="6">IF(L5="","",ROUND(L5*(1+CotaTVA),2))</f>
        <v>344.85</v>
      </c>
      <c r="Q5" s="25">
        <f t="shared" ref="Q5:Q68" si="7">IF(B5="","",IF(OR(M5="Inițial",AND(M5="Suplimentar",N5="Da")),1,0))</f>
        <v>1</v>
      </c>
      <c r="R5" s="25" t="str">
        <f t="shared" ref="R5:R68" si="8">IF(OR(D5="",E5&lt;&gt;"Piesă"),"",IFERROR(VLOOKUP(D5,Catalog,7,FALSE)&amp;"",""))</f>
        <v>24</v>
      </c>
      <c r="S5" s="13" t="str">
        <f>IF(B5="","",IF(M5="Inițial",B5&amp;"|E|"&amp;COUNTIFS(INDEX($B:$B,5):B5,B5,INDEX($M:$M,5):M5,"Inițial"),""))</f>
        <v>1021|E|1</v>
      </c>
      <c r="T5" s="13" t="str">
        <f>IF(OR(B5="",Q5&lt;&gt;1),"",B5&amp;"|F|"&amp;COUNTIFS(INDEX($B:$B,5):B5,B5,INDEX($Q:$Q,5):Q5,1))</f>
        <v>1021|F|1</v>
      </c>
      <c r="U5" s="29" t="str">
        <f>IF(B5="","",TRIM(IF(COUNTIF('Registru devize'!$B$5:$B$304,B5)=0,"Deviz inexistent în registru. ","")&amp;IF(AND(D5&lt;&gt;"",E5=""),"Cod necunoscut. ","")&amp;IF(N(H5)&lt;=0,"Lipsește cantitatea. ","")&amp;IF(M5="","Alege etapa. ","")&amp;IF(AND(M5="Suplimentar",N5=""),"Cere acordul clientului. ","")))</f>
        <v/>
      </c>
    </row>
    <row r="6" spans="2:21" x14ac:dyDescent="0.2">
      <c r="B6" s="24">
        <v>1021</v>
      </c>
      <c r="C6" s="25">
        <f>IF(B6="","",COUNTIF(INDEX($B:$B,5):B6,B6))</f>
        <v>2</v>
      </c>
      <c r="D6" s="24" t="s">
        <v>46</v>
      </c>
      <c r="E6" s="25" t="str">
        <f t="shared" si="0"/>
        <v>Piesă</v>
      </c>
      <c r="F6" s="13" t="str">
        <f t="shared" si="1"/>
        <v>Discuri frână față (pereche)</v>
      </c>
      <c r="G6" s="25" t="str">
        <f t="shared" si="2"/>
        <v>set</v>
      </c>
      <c r="H6" s="6">
        <v>1</v>
      </c>
      <c r="I6" s="26" t="str">
        <f t="shared" si="3"/>
        <v/>
      </c>
      <c r="J6" s="27">
        <f t="shared" si="4"/>
        <v>520</v>
      </c>
      <c r="K6" s="28"/>
      <c r="L6" s="27">
        <f t="shared" si="5"/>
        <v>520</v>
      </c>
      <c r="M6" s="24" t="s">
        <v>25</v>
      </c>
      <c r="N6" s="24"/>
      <c r="O6" s="6"/>
      <c r="P6" s="27">
        <f t="shared" si="6"/>
        <v>629.20000000000005</v>
      </c>
      <c r="Q6" s="25">
        <f t="shared" si="7"/>
        <v>1</v>
      </c>
      <c r="R6" s="25" t="str">
        <f t="shared" si="8"/>
        <v>24</v>
      </c>
      <c r="S6" s="13" t="str">
        <f>IF(B6="","",IF(M6="Inițial",B6&amp;"|E|"&amp;COUNTIFS(INDEX($B:$B,5):B6,B6,INDEX($M:$M,5):M6,"Inițial"),""))</f>
        <v>1021|E|2</v>
      </c>
      <c r="T6" s="13" t="str">
        <f>IF(OR(B6="",Q6&lt;&gt;1),"",B6&amp;"|F|"&amp;COUNTIFS(INDEX($B:$B,5):B6,B6,INDEX($Q:$Q,5):Q6,1))</f>
        <v>1021|F|2</v>
      </c>
      <c r="U6" s="29" t="str">
        <f>IF(B6="","",TRIM(IF(COUNTIF('Registru devize'!$B$5:$B$304,B6)=0,"Deviz inexistent în registru. ","")&amp;IF(AND(D6&lt;&gt;"",E6=""),"Cod necunoscut. ","")&amp;IF(N(H6)&lt;=0,"Lipsește cantitatea. ","")&amp;IF(M6="","Alege etapa. ","")&amp;IF(AND(M6="Suplimentar",N6=""),"Cere acordul clientului. ","")))</f>
        <v/>
      </c>
    </row>
    <row r="7" spans="2:21" x14ac:dyDescent="0.2">
      <c r="B7" s="24">
        <v>1021</v>
      </c>
      <c r="C7" s="25">
        <f>IF(B7="","",COUNTIF(INDEX($B:$B,5):B7,B7))</f>
        <v>3</v>
      </c>
      <c r="D7" s="24" t="s">
        <v>48</v>
      </c>
      <c r="E7" s="25" t="str">
        <f t="shared" si="0"/>
        <v>Piesă</v>
      </c>
      <c r="F7" s="13" t="str">
        <f t="shared" si="1"/>
        <v>Ulei motor 5W-30</v>
      </c>
      <c r="G7" s="25" t="str">
        <f t="shared" si="2"/>
        <v>l</v>
      </c>
      <c r="H7" s="6">
        <v>4.5</v>
      </c>
      <c r="I7" s="26" t="str">
        <f t="shared" si="3"/>
        <v/>
      </c>
      <c r="J7" s="27">
        <f t="shared" si="4"/>
        <v>58</v>
      </c>
      <c r="K7" s="28"/>
      <c r="L7" s="27">
        <f t="shared" si="5"/>
        <v>261</v>
      </c>
      <c r="M7" s="24" t="s">
        <v>25</v>
      </c>
      <c r="N7" s="24"/>
      <c r="O7" s="6"/>
      <c r="P7" s="27">
        <f t="shared" si="6"/>
        <v>315.81</v>
      </c>
      <c r="Q7" s="25">
        <f t="shared" si="7"/>
        <v>1</v>
      </c>
      <c r="R7" s="25" t="str">
        <f t="shared" si="8"/>
        <v/>
      </c>
      <c r="S7" s="13" t="str">
        <f>IF(B7="","",IF(M7="Inițial",B7&amp;"|E|"&amp;COUNTIFS(INDEX($B:$B,5):B7,B7,INDEX($M:$M,5):M7,"Inițial"),""))</f>
        <v>1021|E|3</v>
      </c>
      <c r="T7" s="13" t="str">
        <f>IF(OR(B7="",Q7&lt;&gt;1),"",B7&amp;"|F|"&amp;COUNTIFS(INDEX($B:$B,5):B7,B7,INDEX($Q:$Q,5):Q7,1))</f>
        <v>1021|F|3</v>
      </c>
      <c r="U7" s="29" t="str">
        <f>IF(B7="","",TRIM(IF(COUNTIF('Registru devize'!$B$5:$B$304,B7)=0,"Deviz inexistent în registru. ","")&amp;IF(AND(D7&lt;&gt;"",E7=""),"Cod necunoscut. ","")&amp;IF(N(H7)&lt;=0,"Lipsește cantitatea. ","")&amp;IF(M7="","Alege etapa. ","")&amp;IF(AND(M7="Suplimentar",N7=""),"Cere acordul clientului. ","")))</f>
        <v/>
      </c>
    </row>
    <row r="8" spans="2:21" x14ac:dyDescent="0.2">
      <c r="B8" s="24">
        <v>1021</v>
      </c>
      <c r="C8" s="25">
        <f>IF(B8="","",COUNTIF(INDEX($B:$B,5):B8,B8))</f>
        <v>4</v>
      </c>
      <c r="D8" s="24" t="s">
        <v>51</v>
      </c>
      <c r="E8" s="25" t="str">
        <f t="shared" si="0"/>
        <v>Piesă</v>
      </c>
      <c r="F8" s="13" t="str">
        <f t="shared" si="1"/>
        <v>Filtru ulei</v>
      </c>
      <c r="G8" s="25" t="str">
        <f t="shared" si="2"/>
        <v>buc</v>
      </c>
      <c r="H8" s="6">
        <v>1</v>
      </c>
      <c r="I8" s="26" t="str">
        <f t="shared" si="3"/>
        <v/>
      </c>
      <c r="J8" s="27">
        <f t="shared" si="4"/>
        <v>48</v>
      </c>
      <c r="K8" s="28"/>
      <c r="L8" s="27">
        <f t="shared" si="5"/>
        <v>48</v>
      </c>
      <c r="M8" s="24" t="s">
        <v>25</v>
      </c>
      <c r="N8" s="24"/>
      <c r="O8" s="6"/>
      <c r="P8" s="27">
        <f t="shared" si="6"/>
        <v>58.08</v>
      </c>
      <c r="Q8" s="25">
        <f t="shared" si="7"/>
        <v>1</v>
      </c>
      <c r="R8" s="25" t="str">
        <f t="shared" si="8"/>
        <v>12</v>
      </c>
      <c r="S8" s="13" t="str">
        <f>IF(B8="","",IF(M8="Inițial",B8&amp;"|E|"&amp;COUNTIFS(INDEX($B:$B,5):B8,B8,INDEX($M:$M,5):M8,"Inițial"),""))</f>
        <v>1021|E|4</v>
      </c>
      <c r="T8" s="13" t="str">
        <f>IF(OR(B8="",Q8&lt;&gt;1),"",B8&amp;"|F|"&amp;COUNTIFS(INDEX($B:$B,5):B8,B8,INDEX($Q:$Q,5):Q8,1))</f>
        <v>1021|F|4</v>
      </c>
      <c r="U8" s="29" t="str">
        <f>IF(B8="","",TRIM(IF(COUNTIF('Registru devize'!$B$5:$B$304,B8)=0,"Deviz inexistent în registru. ","")&amp;IF(AND(D8&lt;&gt;"",E8=""),"Cod necunoscut. ","")&amp;IF(N(H8)&lt;=0,"Lipsește cantitatea. ","")&amp;IF(M8="","Alege etapa. ","")&amp;IF(AND(M8="Suplimentar",N8=""),"Cere acordul clientului. ","")))</f>
        <v/>
      </c>
    </row>
    <row r="9" spans="2:21" x14ac:dyDescent="0.2">
      <c r="B9" s="24">
        <v>1021</v>
      </c>
      <c r="C9" s="25">
        <f>IF(B9="","",COUNTIF(INDEX($B:$B,5):B9,B9))</f>
        <v>5</v>
      </c>
      <c r="D9" s="24" t="s">
        <v>54</v>
      </c>
      <c r="E9" s="25" t="str">
        <f t="shared" si="0"/>
        <v>Piesă</v>
      </c>
      <c r="F9" s="13" t="str">
        <f t="shared" si="1"/>
        <v>Filtru aer</v>
      </c>
      <c r="G9" s="25" t="str">
        <f t="shared" si="2"/>
        <v>buc</v>
      </c>
      <c r="H9" s="6">
        <v>1</v>
      </c>
      <c r="I9" s="26" t="str">
        <f t="shared" si="3"/>
        <v/>
      </c>
      <c r="J9" s="27">
        <f t="shared" si="4"/>
        <v>72</v>
      </c>
      <c r="K9" s="28"/>
      <c r="L9" s="27">
        <f t="shared" si="5"/>
        <v>72</v>
      </c>
      <c r="M9" s="24" t="s">
        <v>25</v>
      </c>
      <c r="N9" s="24"/>
      <c r="O9" s="6"/>
      <c r="P9" s="27">
        <f t="shared" si="6"/>
        <v>87.12</v>
      </c>
      <c r="Q9" s="25">
        <f t="shared" si="7"/>
        <v>1</v>
      </c>
      <c r="R9" s="25" t="str">
        <f t="shared" si="8"/>
        <v>12</v>
      </c>
      <c r="S9" s="13" t="str">
        <f>IF(B9="","",IF(M9="Inițial",B9&amp;"|E|"&amp;COUNTIFS(INDEX($B:$B,5):B9,B9,INDEX($M:$M,5):M9,"Inițial"),""))</f>
        <v>1021|E|5</v>
      </c>
      <c r="T9" s="13" t="str">
        <f>IF(OR(B9="",Q9&lt;&gt;1),"",B9&amp;"|F|"&amp;COUNTIFS(INDEX($B:$B,5):B9,B9,INDEX($Q:$Q,5):Q9,1))</f>
        <v>1021|F|5</v>
      </c>
      <c r="U9" s="29" t="str">
        <f>IF(B9="","",TRIM(IF(COUNTIF('Registru devize'!$B$5:$B$304,B9)=0,"Deviz inexistent în registru. ","")&amp;IF(AND(D9&lt;&gt;"",E9=""),"Cod necunoscut. ","")&amp;IF(N(H9)&lt;=0,"Lipsește cantitatea. ","")&amp;IF(M9="","Alege etapa. ","")&amp;IF(AND(M9="Suplimentar",N9=""),"Cere acordul clientului. ","")))</f>
        <v/>
      </c>
    </row>
    <row r="10" spans="2:21" x14ac:dyDescent="0.2">
      <c r="B10" s="24">
        <v>1021</v>
      </c>
      <c r="C10" s="25">
        <f>IF(B10="","",COUNTIF(INDEX($B:$B,5):B10,B10))</f>
        <v>6</v>
      </c>
      <c r="D10" s="24" t="s">
        <v>56</v>
      </c>
      <c r="E10" s="25" t="str">
        <f t="shared" si="0"/>
        <v>Piesă</v>
      </c>
      <c r="F10" s="13" t="str">
        <f t="shared" si="1"/>
        <v>Filtru polen</v>
      </c>
      <c r="G10" s="25" t="str">
        <f t="shared" si="2"/>
        <v>buc</v>
      </c>
      <c r="H10" s="6">
        <v>1</v>
      </c>
      <c r="I10" s="26" t="str">
        <f t="shared" si="3"/>
        <v/>
      </c>
      <c r="J10" s="27">
        <f t="shared" si="4"/>
        <v>65</v>
      </c>
      <c r="K10" s="28"/>
      <c r="L10" s="27">
        <f t="shared" si="5"/>
        <v>65</v>
      </c>
      <c r="M10" s="24" t="s">
        <v>25</v>
      </c>
      <c r="N10" s="24"/>
      <c r="O10" s="6"/>
      <c r="P10" s="27">
        <f t="shared" si="6"/>
        <v>78.650000000000006</v>
      </c>
      <c r="Q10" s="25">
        <f t="shared" si="7"/>
        <v>1</v>
      </c>
      <c r="R10" s="25" t="str">
        <f t="shared" si="8"/>
        <v>12</v>
      </c>
      <c r="S10" s="13" t="str">
        <f>IF(B10="","",IF(M10="Inițial",B10&amp;"|E|"&amp;COUNTIFS(INDEX($B:$B,5):B10,B10,INDEX($M:$M,5):M10,"Inițial"),""))</f>
        <v>1021|E|6</v>
      </c>
      <c r="T10" s="13" t="str">
        <f>IF(OR(B10="",Q10&lt;&gt;1),"",B10&amp;"|F|"&amp;COUNTIFS(INDEX($B:$B,5):B10,B10,INDEX($Q:$Q,5):Q10,1))</f>
        <v>1021|F|6</v>
      </c>
      <c r="U10" s="29" t="str">
        <f>IF(B10="","",TRIM(IF(COUNTIF('Registru devize'!$B$5:$B$304,B10)=0,"Deviz inexistent în registru. ","")&amp;IF(AND(D10&lt;&gt;"",E10=""),"Cod necunoscut. ","")&amp;IF(N(H10)&lt;=0,"Lipsește cantitatea. ","")&amp;IF(M10="","Alege etapa. ","")&amp;IF(AND(M10="Suplimentar",N10=""),"Cere acordul clientului. ","")))</f>
        <v/>
      </c>
    </row>
    <row r="11" spans="2:21" x14ac:dyDescent="0.2">
      <c r="B11" s="24">
        <v>1021</v>
      </c>
      <c r="C11" s="25">
        <f>IF(B11="","",COUNTIF(INDEX($B:$B,5):B11,B11))</f>
        <v>7</v>
      </c>
      <c r="D11" s="24" t="s">
        <v>62</v>
      </c>
      <c r="E11" s="25" t="str">
        <f t="shared" si="0"/>
        <v>Material</v>
      </c>
      <c r="F11" s="13" t="str">
        <f t="shared" si="1"/>
        <v>Materiale consumabile (spray frână, vaselină)</v>
      </c>
      <c r="G11" s="25" t="str">
        <f t="shared" si="2"/>
        <v>set</v>
      </c>
      <c r="H11" s="6">
        <v>1</v>
      </c>
      <c r="I11" s="26" t="str">
        <f t="shared" si="3"/>
        <v/>
      </c>
      <c r="J11" s="27">
        <f t="shared" si="4"/>
        <v>35</v>
      </c>
      <c r="K11" s="28"/>
      <c r="L11" s="27">
        <f t="shared" si="5"/>
        <v>35</v>
      </c>
      <c r="M11" s="24" t="s">
        <v>25</v>
      </c>
      <c r="N11" s="24"/>
      <c r="O11" s="6"/>
      <c r="P11" s="27">
        <f t="shared" si="6"/>
        <v>42.35</v>
      </c>
      <c r="Q11" s="25">
        <f t="shared" si="7"/>
        <v>1</v>
      </c>
      <c r="R11" s="25" t="str">
        <f t="shared" si="8"/>
        <v/>
      </c>
      <c r="S11" s="13" t="str">
        <f>IF(B11="","",IF(M11="Inițial",B11&amp;"|E|"&amp;COUNTIFS(INDEX($B:$B,5):B11,B11,INDEX($M:$M,5):M11,"Inițial"),""))</f>
        <v>1021|E|7</v>
      </c>
      <c r="T11" s="13" t="str">
        <f>IF(OR(B11="",Q11&lt;&gt;1),"",B11&amp;"|F|"&amp;COUNTIFS(INDEX($B:$B,5):B11,B11,INDEX($Q:$Q,5):Q11,1))</f>
        <v>1021|F|7</v>
      </c>
      <c r="U11" s="29" t="str">
        <f>IF(B11="","",TRIM(IF(COUNTIF('Registru devize'!$B$5:$B$304,B11)=0,"Deviz inexistent în registru. ","")&amp;IF(AND(D11&lt;&gt;"",E11=""),"Cod necunoscut. ","")&amp;IF(N(H11)&lt;=0,"Lipsește cantitatea. ","")&amp;IF(M11="","Alege etapa. ","")&amp;IF(AND(M11="Suplimentar",N11=""),"Cere acordul clientului. ","")))</f>
        <v/>
      </c>
    </row>
    <row r="12" spans="2:21" x14ac:dyDescent="0.2">
      <c r="B12" s="24">
        <v>1021</v>
      </c>
      <c r="C12" s="25">
        <f>IF(B12="","",COUNTIF(INDEX($B:$B,5):B12,B12))</f>
        <v>8</v>
      </c>
      <c r="D12" s="24" t="s">
        <v>65</v>
      </c>
      <c r="E12" s="25" t="str">
        <f t="shared" si="0"/>
        <v>Manoperă</v>
      </c>
      <c r="F12" s="13" t="str">
        <f t="shared" si="1"/>
        <v>Diagnoză computerizată</v>
      </c>
      <c r="G12" s="25" t="str">
        <f t="shared" si="2"/>
        <v>op.</v>
      </c>
      <c r="H12" s="6">
        <v>1</v>
      </c>
      <c r="I12" s="26">
        <f t="shared" si="3"/>
        <v>0.5</v>
      </c>
      <c r="J12" s="27">
        <f t="shared" si="4"/>
        <v>90</v>
      </c>
      <c r="K12" s="28"/>
      <c r="L12" s="27">
        <f t="shared" si="5"/>
        <v>90</v>
      </c>
      <c r="M12" s="24" t="s">
        <v>25</v>
      </c>
      <c r="N12" s="24"/>
      <c r="O12" s="6"/>
      <c r="P12" s="27">
        <f t="shared" si="6"/>
        <v>108.9</v>
      </c>
      <c r="Q12" s="25">
        <f t="shared" si="7"/>
        <v>1</v>
      </c>
      <c r="R12" s="25" t="str">
        <f t="shared" si="8"/>
        <v/>
      </c>
      <c r="S12" s="13" t="str">
        <f>IF(B12="","",IF(M12="Inițial",B12&amp;"|E|"&amp;COUNTIFS(INDEX($B:$B,5):B12,B12,INDEX($M:$M,5):M12,"Inițial"),""))</f>
        <v>1021|E|8</v>
      </c>
      <c r="T12" s="13" t="str">
        <f>IF(OR(B12="",Q12&lt;&gt;1),"",B12&amp;"|F|"&amp;COUNTIFS(INDEX($B:$B,5):B12,B12,INDEX($Q:$Q,5):Q12,1))</f>
        <v>1021|F|8</v>
      </c>
      <c r="U12" s="29" t="str">
        <f>IF(B12="","",TRIM(IF(COUNTIF('Registru devize'!$B$5:$B$304,B12)=0,"Deviz inexistent în registru. ","")&amp;IF(AND(D12&lt;&gt;"",E12=""),"Cod necunoscut. ","")&amp;IF(N(H12)&lt;=0,"Lipsește cantitatea. ","")&amp;IF(M12="","Alege etapa. ","")&amp;IF(AND(M12="Suplimentar",N12=""),"Cere acordul clientului. ","")))</f>
        <v/>
      </c>
    </row>
    <row r="13" spans="2:21" x14ac:dyDescent="0.2">
      <c r="B13" s="24">
        <v>1021</v>
      </c>
      <c r="C13" s="25">
        <f>IF(B13="","",COUNTIF(INDEX($B:$B,5):B13,B13))</f>
        <v>9</v>
      </c>
      <c r="D13" s="24" t="s">
        <v>69</v>
      </c>
      <c r="E13" s="25" t="str">
        <f t="shared" si="0"/>
        <v>Manoperă</v>
      </c>
      <c r="F13" s="13" t="str">
        <f t="shared" si="1"/>
        <v>Înlocuire plăcuțe și discuri frână față</v>
      </c>
      <c r="G13" s="25" t="str">
        <f t="shared" si="2"/>
        <v>op.</v>
      </c>
      <c r="H13" s="6">
        <v>1</v>
      </c>
      <c r="I13" s="26">
        <f t="shared" si="3"/>
        <v>1.6</v>
      </c>
      <c r="J13" s="27">
        <f t="shared" si="4"/>
        <v>288</v>
      </c>
      <c r="K13" s="28"/>
      <c r="L13" s="27">
        <f t="shared" si="5"/>
        <v>288</v>
      </c>
      <c r="M13" s="24" t="s">
        <v>25</v>
      </c>
      <c r="N13" s="24"/>
      <c r="O13" s="6"/>
      <c r="P13" s="27">
        <f t="shared" si="6"/>
        <v>348.48</v>
      </c>
      <c r="Q13" s="25">
        <f t="shared" si="7"/>
        <v>1</v>
      </c>
      <c r="R13" s="25" t="str">
        <f t="shared" si="8"/>
        <v/>
      </c>
      <c r="S13" s="13" t="str">
        <f>IF(B13="","",IF(M13="Inițial",B13&amp;"|E|"&amp;COUNTIFS(INDEX($B:$B,5):B13,B13,INDEX($M:$M,5):M13,"Inițial"),""))</f>
        <v>1021|E|9</v>
      </c>
      <c r="T13" s="13" t="str">
        <f>IF(OR(B13="",Q13&lt;&gt;1),"",B13&amp;"|F|"&amp;COUNTIFS(INDEX($B:$B,5):B13,B13,INDEX($Q:$Q,5):Q13,1))</f>
        <v>1021|F|9</v>
      </c>
      <c r="U13" s="29" t="str">
        <f>IF(B13="","",TRIM(IF(COUNTIF('Registru devize'!$B$5:$B$304,B13)=0,"Deviz inexistent în registru. ","")&amp;IF(AND(D13&lt;&gt;"",E13=""),"Cod necunoscut. ","")&amp;IF(N(H13)&lt;=0,"Lipsește cantitatea. ","")&amp;IF(M13="","Alege etapa. ","")&amp;IF(AND(M13="Suplimentar",N13=""),"Cere acordul clientului. ","")))</f>
        <v/>
      </c>
    </row>
    <row r="14" spans="2:21" x14ac:dyDescent="0.2">
      <c r="B14" s="24">
        <v>1021</v>
      </c>
      <c r="C14" s="25">
        <f>IF(B14="","",COUNTIF(INDEX($B:$B,5):B14,B14))</f>
        <v>10</v>
      </c>
      <c r="D14" s="24" t="s">
        <v>71</v>
      </c>
      <c r="E14" s="25" t="str">
        <f t="shared" si="0"/>
        <v>Manoperă</v>
      </c>
      <c r="F14" s="13" t="str">
        <f t="shared" si="1"/>
        <v>Revizie: schimb ulei și filtre</v>
      </c>
      <c r="G14" s="25" t="str">
        <f t="shared" si="2"/>
        <v>op.</v>
      </c>
      <c r="H14" s="6">
        <v>1</v>
      </c>
      <c r="I14" s="26">
        <f t="shared" si="3"/>
        <v>0.8</v>
      </c>
      <c r="J14" s="27">
        <f t="shared" si="4"/>
        <v>144</v>
      </c>
      <c r="K14" s="28"/>
      <c r="L14" s="27">
        <f t="shared" si="5"/>
        <v>144</v>
      </c>
      <c r="M14" s="24" t="s">
        <v>25</v>
      </c>
      <c r="N14" s="24"/>
      <c r="O14" s="6"/>
      <c r="P14" s="27">
        <f t="shared" si="6"/>
        <v>174.24</v>
      </c>
      <c r="Q14" s="25">
        <f t="shared" si="7"/>
        <v>1</v>
      </c>
      <c r="R14" s="25" t="str">
        <f t="shared" si="8"/>
        <v/>
      </c>
      <c r="S14" s="13" t="str">
        <f>IF(B14="","",IF(M14="Inițial",B14&amp;"|E|"&amp;COUNTIFS(INDEX($B:$B,5):B14,B14,INDEX($M:$M,5):M14,"Inițial"),""))</f>
        <v>1021|E|10</v>
      </c>
      <c r="T14" s="13" t="str">
        <f>IF(OR(B14="",Q14&lt;&gt;1),"",B14&amp;"|F|"&amp;COUNTIFS(INDEX($B:$B,5):B14,B14,INDEX($Q:$Q,5):Q14,1))</f>
        <v>1021|F|10</v>
      </c>
      <c r="U14" s="29" t="str">
        <f>IF(B14="","",TRIM(IF(COUNTIF('Registru devize'!$B$5:$B$304,B14)=0,"Deviz inexistent în registru. ","")&amp;IF(AND(D14&lt;&gt;"",E14=""),"Cod necunoscut. ","")&amp;IF(N(H14)&lt;=0,"Lipsește cantitatea. ","")&amp;IF(M14="","Alege etapa. ","")&amp;IF(AND(M14="Suplimentar",N14=""),"Cere acordul clientului. ","")))</f>
        <v/>
      </c>
    </row>
    <row r="15" spans="2:21" x14ac:dyDescent="0.2">
      <c r="B15" s="24">
        <v>1021</v>
      </c>
      <c r="C15" s="25">
        <f>IF(B15="","",COUNTIF(INDEX($B:$B,5):B15,B15))</f>
        <v>11</v>
      </c>
      <c r="D15" s="24" t="s">
        <v>58</v>
      </c>
      <c r="E15" s="25" t="str">
        <f t="shared" si="0"/>
        <v>Piesă</v>
      </c>
      <c r="F15" s="13" t="str">
        <f t="shared" si="1"/>
        <v>Bieletă bară stabilizatoare față</v>
      </c>
      <c r="G15" s="25" t="str">
        <f t="shared" si="2"/>
        <v>buc</v>
      </c>
      <c r="H15" s="6">
        <v>1</v>
      </c>
      <c r="I15" s="26" t="str">
        <f t="shared" si="3"/>
        <v/>
      </c>
      <c r="J15" s="27">
        <f t="shared" si="4"/>
        <v>135</v>
      </c>
      <c r="K15" s="28"/>
      <c r="L15" s="27">
        <f t="shared" si="5"/>
        <v>135</v>
      </c>
      <c r="M15" s="24" t="s">
        <v>26</v>
      </c>
      <c r="N15" s="24" t="s">
        <v>28</v>
      </c>
      <c r="O15" s="6"/>
      <c r="P15" s="27">
        <f t="shared" si="6"/>
        <v>163.35</v>
      </c>
      <c r="Q15" s="25">
        <f t="shared" si="7"/>
        <v>1</v>
      </c>
      <c r="R15" s="25" t="str">
        <f t="shared" si="8"/>
        <v>24</v>
      </c>
      <c r="S15" s="13" t="str">
        <f>IF(B15="","",IF(M15="Inițial",B15&amp;"|E|"&amp;COUNTIFS(INDEX($B:$B,5):B15,B15,INDEX($M:$M,5):M15,"Inițial"),""))</f>
        <v/>
      </c>
      <c r="T15" s="13" t="str">
        <f>IF(OR(B15="",Q15&lt;&gt;1),"",B15&amp;"|F|"&amp;COUNTIFS(INDEX($B:$B,5):B15,B15,INDEX($Q:$Q,5):Q15,1))</f>
        <v>1021|F|11</v>
      </c>
      <c r="U15" s="29" t="str">
        <f>IF(B15="","",TRIM(IF(COUNTIF('Registru devize'!$B$5:$B$304,B15)=0,"Deviz inexistent în registru. ","")&amp;IF(AND(D15&lt;&gt;"",E15=""),"Cod necunoscut. ","")&amp;IF(N(H15)&lt;=0,"Lipsește cantitatea. ","")&amp;IF(M15="","Alege etapa. ","")&amp;IF(AND(M15="Suplimentar",N15=""),"Cere acordul clientului. ","")))</f>
        <v/>
      </c>
    </row>
    <row r="16" spans="2:21" x14ac:dyDescent="0.2">
      <c r="B16" s="24">
        <v>1021</v>
      </c>
      <c r="C16" s="25">
        <f>IF(B16="","",COUNTIF(INDEX($B:$B,5):B16,B16))</f>
        <v>12</v>
      </c>
      <c r="D16" s="24" t="s">
        <v>73</v>
      </c>
      <c r="E16" s="25" t="str">
        <f t="shared" si="0"/>
        <v>Manoperă</v>
      </c>
      <c r="F16" s="13" t="str">
        <f t="shared" si="1"/>
        <v>Înlocuire bieletă stabilizator</v>
      </c>
      <c r="G16" s="25" t="str">
        <f t="shared" si="2"/>
        <v>op.</v>
      </c>
      <c r="H16" s="6">
        <v>1</v>
      </c>
      <c r="I16" s="26">
        <f t="shared" si="3"/>
        <v>0.5</v>
      </c>
      <c r="J16" s="27">
        <f t="shared" si="4"/>
        <v>90</v>
      </c>
      <c r="K16" s="28"/>
      <c r="L16" s="27">
        <f t="shared" si="5"/>
        <v>90</v>
      </c>
      <c r="M16" s="24" t="s">
        <v>26</v>
      </c>
      <c r="N16" s="24" t="s">
        <v>28</v>
      </c>
      <c r="O16" s="6"/>
      <c r="P16" s="27">
        <f t="shared" si="6"/>
        <v>108.9</v>
      </c>
      <c r="Q16" s="25">
        <f t="shared" si="7"/>
        <v>1</v>
      </c>
      <c r="R16" s="25" t="str">
        <f t="shared" si="8"/>
        <v/>
      </c>
      <c r="S16" s="13" t="str">
        <f>IF(B16="","",IF(M16="Inițial",B16&amp;"|E|"&amp;COUNTIFS(INDEX($B:$B,5):B16,B16,INDEX($M:$M,5):M16,"Inițial"),""))</f>
        <v/>
      </c>
      <c r="T16" s="13" t="str">
        <f>IF(OR(B16="",Q16&lt;&gt;1),"",B16&amp;"|F|"&amp;COUNTIFS(INDEX($B:$B,5):B16,B16,INDEX($Q:$Q,5):Q16,1))</f>
        <v>1021|F|12</v>
      </c>
      <c r="U16" s="29" t="str">
        <f>IF(B16="","",TRIM(IF(COUNTIF('Registru devize'!$B$5:$B$304,B16)=0,"Deviz inexistent în registru. ","")&amp;IF(AND(D16&lt;&gt;"",E16=""),"Cod necunoscut. ","")&amp;IF(N(H16)&lt;=0,"Lipsește cantitatea. ","")&amp;IF(M16="","Alege etapa. ","")&amp;IF(AND(M16="Suplimentar",N16=""),"Cere acordul clientului. ","")))</f>
        <v/>
      </c>
    </row>
    <row r="17" spans="2:21" x14ac:dyDescent="0.2">
      <c r="B17" s="24">
        <v>1021</v>
      </c>
      <c r="C17" s="25">
        <f>IF(B17="","",COUNTIF(INDEX($B:$B,5):B17,B17))</f>
        <v>13</v>
      </c>
      <c r="D17" s="24" t="s">
        <v>60</v>
      </c>
      <c r="E17" s="25" t="str">
        <f t="shared" si="0"/>
        <v>Piesă</v>
      </c>
      <c r="F17" s="13" t="str">
        <f t="shared" si="1"/>
        <v>Amortizor față</v>
      </c>
      <c r="G17" s="25" t="str">
        <f t="shared" si="2"/>
        <v>buc</v>
      </c>
      <c r="H17" s="6">
        <v>2</v>
      </c>
      <c r="I17" s="26" t="str">
        <f t="shared" si="3"/>
        <v/>
      </c>
      <c r="J17" s="27">
        <f t="shared" si="4"/>
        <v>410</v>
      </c>
      <c r="K17" s="28"/>
      <c r="L17" s="27">
        <f t="shared" si="5"/>
        <v>820</v>
      </c>
      <c r="M17" s="24" t="s">
        <v>26</v>
      </c>
      <c r="N17" s="24" t="s">
        <v>29</v>
      </c>
      <c r="O17" s="6"/>
      <c r="P17" s="27">
        <f t="shared" si="6"/>
        <v>992.2</v>
      </c>
      <c r="Q17" s="25">
        <f t="shared" si="7"/>
        <v>0</v>
      </c>
      <c r="R17" s="25" t="str">
        <f t="shared" si="8"/>
        <v>24</v>
      </c>
      <c r="S17" s="13" t="str">
        <f>IF(B17="","",IF(M17="Inițial",B17&amp;"|E|"&amp;COUNTIFS(INDEX($B:$B,5):B17,B17,INDEX($M:$M,5):M17,"Inițial"),""))</f>
        <v/>
      </c>
      <c r="T17" s="13" t="str">
        <f>IF(OR(B17="",Q17&lt;&gt;1),"",B17&amp;"|F|"&amp;COUNTIFS(INDEX($B:$B,5):B17,B17,INDEX($Q:$Q,5):Q17,1))</f>
        <v/>
      </c>
      <c r="U17" s="29" t="str">
        <f>IF(B17="","",TRIM(IF(COUNTIF('Registru devize'!$B$5:$B$304,B17)=0,"Deviz inexistent în registru. ","")&amp;IF(AND(D17&lt;&gt;"",E17=""),"Cod necunoscut. ","")&amp;IF(N(H17)&lt;=0,"Lipsește cantitatea. ","")&amp;IF(M17="","Alege etapa. ","")&amp;IF(AND(M17="Suplimentar",N17=""),"Cere acordul clientului. ","")))</f>
        <v/>
      </c>
    </row>
    <row r="18" spans="2:21" x14ac:dyDescent="0.2">
      <c r="B18" s="24">
        <v>1021</v>
      </c>
      <c r="C18" s="25">
        <f>IF(B18="","",COUNTIF(INDEX($B:$B,5):B18,B18))</f>
        <v>14</v>
      </c>
      <c r="D18" s="24" t="s">
        <v>75</v>
      </c>
      <c r="E18" s="25" t="str">
        <f t="shared" si="0"/>
        <v>Manoperă</v>
      </c>
      <c r="F18" s="13" t="str">
        <f t="shared" si="1"/>
        <v>Înlocuire amortizor față</v>
      </c>
      <c r="G18" s="25" t="str">
        <f t="shared" si="2"/>
        <v>op.</v>
      </c>
      <c r="H18" s="6">
        <v>2</v>
      </c>
      <c r="I18" s="26">
        <f t="shared" si="3"/>
        <v>2.4</v>
      </c>
      <c r="J18" s="27">
        <f t="shared" si="4"/>
        <v>216</v>
      </c>
      <c r="K18" s="28"/>
      <c r="L18" s="27">
        <f t="shared" si="5"/>
        <v>432</v>
      </c>
      <c r="M18" s="24" t="s">
        <v>26</v>
      </c>
      <c r="N18" s="24" t="s">
        <v>29</v>
      </c>
      <c r="O18" s="6"/>
      <c r="P18" s="27">
        <f t="shared" si="6"/>
        <v>522.72</v>
      </c>
      <c r="Q18" s="25">
        <f t="shared" si="7"/>
        <v>0</v>
      </c>
      <c r="R18" s="25" t="str">
        <f t="shared" si="8"/>
        <v/>
      </c>
      <c r="S18" s="13" t="str">
        <f>IF(B18="","",IF(M18="Inițial",B18&amp;"|E|"&amp;COUNTIFS(INDEX($B:$B,5):B18,B18,INDEX($M:$M,5):M18,"Inițial"),""))</f>
        <v/>
      </c>
      <c r="T18" s="13" t="str">
        <f>IF(OR(B18="",Q18&lt;&gt;1),"",B18&amp;"|F|"&amp;COUNTIFS(INDEX($B:$B,5):B18,B18,INDEX($Q:$Q,5):Q18,1))</f>
        <v/>
      </c>
      <c r="U18" s="29" t="str">
        <f>IF(B18="","",TRIM(IF(COUNTIF('Registru devize'!$B$5:$B$304,B18)=0,"Deviz inexistent în registru. ","")&amp;IF(AND(D18&lt;&gt;"",E18=""),"Cod necunoscut. ","")&amp;IF(N(H18)&lt;=0,"Lipsește cantitatea. ","")&amp;IF(M18="","Alege etapa. ","")&amp;IF(AND(M18="Suplimentar",N18=""),"Cere acordul clientului. ","")))</f>
        <v/>
      </c>
    </row>
    <row r="19" spans="2:21" x14ac:dyDescent="0.2">
      <c r="B19" s="24">
        <v>1022</v>
      </c>
      <c r="C19" s="25">
        <f>IF(B19="","",COUNTIF(INDEX($B:$B,5):B19,B19))</f>
        <v>1</v>
      </c>
      <c r="D19" s="24" t="s">
        <v>48</v>
      </c>
      <c r="E19" s="25" t="str">
        <f t="shared" si="0"/>
        <v>Piesă</v>
      </c>
      <c r="F19" s="13" t="str">
        <f t="shared" si="1"/>
        <v>Ulei motor 5W-30</v>
      </c>
      <c r="G19" s="25" t="str">
        <f t="shared" si="2"/>
        <v>l</v>
      </c>
      <c r="H19" s="6">
        <v>4</v>
      </c>
      <c r="I19" s="26" t="str">
        <f t="shared" si="3"/>
        <v/>
      </c>
      <c r="J19" s="27">
        <f t="shared" si="4"/>
        <v>58</v>
      </c>
      <c r="K19" s="28"/>
      <c r="L19" s="27">
        <f t="shared" si="5"/>
        <v>232</v>
      </c>
      <c r="M19" s="24" t="s">
        <v>25</v>
      </c>
      <c r="N19" s="24"/>
      <c r="O19" s="6"/>
      <c r="P19" s="27">
        <f t="shared" si="6"/>
        <v>280.72000000000003</v>
      </c>
      <c r="Q19" s="25">
        <f t="shared" si="7"/>
        <v>1</v>
      </c>
      <c r="R19" s="25" t="str">
        <f t="shared" si="8"/>
        <v/>
      </c>
      <c r="S19" s="13" t="str">
        <f>IF(B19="","",IF(M19="Inițial",B19&amp;"|E|"&amp;COUNTIFS(INDEX($B:$B,5):B19,B19,INDEX($M:$M,5):M19,"Inițial"),""))</f>
        <v>1022|E|1</v>
      </c>
      <c r="T19" s="13" t="str">
        <f>IF(OR(B19="",Q19&lt;&gt;1),"",B19&amp;"|F|"&amp;COUNTIFS(INDEX($B:$B,5):B19,B19,INDEX($Q:$Q,5):Q19,1))</f>
        <v>1022|F|1</v>
      </c>
      <c r="U19" s="29" t="str">
        <f>IF(B19="","",TRIM(IF(COUNTIF('Registru devize'!$B$5:$B$304,B19)=0,"Deviz inexistent în registru. ","")&amp;IF(AND(D19&lt;&gt;"",E19=""),"Cod necunoscut. ","")&amp;IF(N(H19)&lt;=0,"Lipsește cantitatea. ","")&amp;IF(M19="","Alege etapa. ","")&amp;IF(AND(M19="Suplimentar",N19=""),"Cere acordul clientului. ","")))</f>
        <v/>
      </c>
    </row>
    <row r="20" spans="2:21" x14ac:dyDescent="0.2">
      <c r="B20" s="24">
        <v>1022</v>
      </c>
      <c r="C20" s="25">
        <f>IF(B20="","",COUNTIF(INDEX($B:$B,5):B20,B20))</f>
        <v>2</v>
      </c>
      <c r="D20" s="24" t="s">
        <v>51</v>
      </c>
      <c r="E20" s="25" t="str">
        <f t="shared" si="0"/>
        <v>Piesă</v>
      </c>
      <c r="F20" s="13" t="str">
        <f t="shared" si="1"/>
        <v>Filtru ulei</v>
      </c>
      <c r="G20" s="25" t="str">
        <f t="shared" si="2"/>
        <v>buc</v>
      </c>
      <c r="H20" s="6">
        <v>1</v>
      </c>
      <c r="I20" s="26" t="str">
        <f t="shared" si="3"/>
        <v/>
      </c>
      <c r="J20" s="27">
        <f t="shared" si="4"/>
        <v>48</v>
      </c>
      <c r="K20" s="28"/>
      <c r="L20" s="27">
        <f t="shared" si="5"/>
        <v>48</v>
      </c>
      <c r="M20" s="24" t="s">
        <v>25</v>
      </c>
      <c r="N20" s="24"/>
      <c r="O20" s="6"/>
      <c r="P20" s="27">
        <f t="shared" si="6"/>
        <v>58.08</v>
      </c>
      <c r="Q20" s="25">
        <f t="shared" si="7"/>
        <v>1</v>
      </c>
      <c r="R20" s="25" t="str">
        <f t="shared" si="8"/>
        <v>12</v>
      </c>
      <c r="S20" s="13" t="str">
        <f>IF(B20="","",IF(M20="Inițial",B20&amp;"|E|"&amp;COUNTIFS(INDEX($B:$B,5):B20,B20,INDEX($M:$M,5):M20,"Inițial"),""))</f>
        <v>1022|E|2</v>
      </c>
      <c r="T20" s="13" t="str">
        <f>IF(OR(B20="",Q20&lt;&gt;1),"",B20&amp;"|F|"&amp;COUNTIFS(INDEX($B:$B,5):B20,B20,INDEX($Q:$Q,5):Q20,1))</f>
        <v>1022|F|2</v>
      </c>
      <c r="U20" s="29" t="str">
        <f>IF(B20="","",TRIM(IF(COUNTIF('Registru devize'!$B$5:$B$304,B20)=0,"Deviz inexistent în registru. ","")&amp;IF(AND(D20&lt;&gt;"",E20=""),"Cod necunoscut. ","")&amp;IF(N(H20)&lt;=0,"Lipsește cantitatea. ","")&amp;IF(M20="","Alege etapa. ","")&amp;IF(AND(M20="Suplimentar",N20=""),"Cere acordul clientului. ","")))</f>
        <v/>
      </c>
    </row>
    <row r="21" spans="2:21" x14ac:dyDescent="0.2">
      <c r="B21" s="24">
        <v>1022</v>
      </c>
      <c r="C21" s="25">
        <f>IF(B21="","",COUNTIF(INDEX($B:$B,5):B21,B21))</f>
        <v>3</v>
      </c>
      <c r="D21" s="24" t="s">
        <v>54</v>
      </c>
      <c r="E21" s="25" t="str">
        <f t="shared" si="0"/>
        <v>Piesă</v>
      </c>
      <c r="F21" s="13" t="str">
        <f t="shared" si="1"/>
        <v>Filtru aer</v>
      </c>
      <c r="G21" s="25" t="str">
        <f t="shared" si="2"/>
        <v>buc</v>
      </c>
      <c r="H21" s="6">
        <v>1</v>
      </c>
      <c r="I21" s="26" t="str">
        <f t="shared" si="3"/>
        <v/>
      </c>
      <c r="J21" s="27">
        <f t="shared" si="4"/>
        <v>72</v>
      </c>
      <c r="K21" s="28"/>
      <c r="L21" s="27">
        <f t="shared" si="5"/>
        <v>72</v>
      </c>
      <c r="M21" s="24" t="s">
        <v>25</v>
      </c>
      <c r="N21" s="24"/>
      <c r="O21" s="6"/>
      <c r="P21" s="27">
        <f t="shared" si="6"/>
        <v>87.12</v>
      </c>
      <c r="Q21" s="25">
        <f t="shared" si="7"/>
        <v>1</v>
      </c>
      <c r="R21" s="25" t="str">
        <f t="shared" si="8"/>
        <v>12</v>
      </c>
      <c r="S21" s="13" t="str">
        <f>IF(B21="","",IF(M21="Inițial",B21&amp;"|E|"&amp;COUNTIFS(INDEX($B:$B,5):B21,B21,INDEX($M:$M,5):M21,"Inițial"),""))</f>
        <v>1022|E|3</v>
      </c>
      <c r="T21" s="13" t="str">
        <f>IF(OR(B21="",Q21&lt;&gt;1),"",B21&amp;"|F|"&amp;COUNTIFS(INDEX($B:$B,5):B21,B21,INDEX($Q:$Q,5):Q21,1))</f>
        <v>1022|F|3</v>
      </c>
      <c r="U21" s="29" t="str">
        <f>IF(B21="","",TRIM(IF(COUNTIF('Registru devize'!$B$5:$B$304,B21)=0,"Deviz inexistent în registru. ","")&amp;IF(AND(D21&lt;&gt;"",E21=""),"Cod necunoscut. ","")&amp;IF(N(H21)&lt;=0,"Lipsește cantitatea. ","")&amp;IF(M21="","Alege etapa. ","")&amp;IF(AND(M21="Suplimentar",N21=""),"Cere acordul clientului. ","")))</f>
        <v/>
      </c>
    </row>
    <row r="22" spans="2:21" x14ac:dyDescent="0.2">
      <c r="B22" s="24">
        <v>1022</v>
      </c>
      <c r="C22" s="25">
        <f>IF(B22="","",COUNTIF(INDEX($B:$B,5):B22,B22))</f>
        <v>4</v>
      </c>
      <c r="D22" s="24" t="s">
        <v>56</v>
      </c>
      <c r="E22" s="25" t="str">
        <f t="shared" si="0"/>
        <v>Piesă</v>
      </c>
      <c r="F22" s="13" t="str">
        <f t="shared" si="1"/>
        <v>Filtru polen</v>
      </c>
      <c r="G22" s="25" t="str">
        <f t="shared" si="2"/>
        <v>buc</v>
      </c>
      <c r="H22" s="6">
        <v>1</v>
      </c>
      <c r="I22" s="26" t="str">
        <f t="shared" si="3"/>
        <v/>
      </c>
      <c r="J22" s="27">
        <f t="shared" si="4"/>
        <v>65</v>
      </c>
      <c r="K22" s="28"/>
      <c r="L22" s="27">
        <f t="shared" si="5"/>
        <v>65</v>
      </c>
      <c r="M22" s="24" t="s">
        <v>25</v>
      </c>
      <c r="N22" s="24"/>
      <c r="O22" s="6"/>
      <c r="P22" s="27">
        <f t="shared" si="6"/>
        <v>78.650000000000006</v>
      </c>
      <c r="Q22" s="25">
        <f t="shared" si="7"/>
        <v>1</v>
      </c>
      <c r="R22" s="25" t="str">
        <f t="shared" si="8"/>
        <v>12</v>
      </c>
      <c r="S22" s="13" t="str">
        <f>IF(B22="","",IF(M22="Inițial",B22&amp;"|E|"&amp;COUNTIFS(INDEX($B:$B,5):B22,B22,INDEX($M:$M,5):M22,"Inițial"),""))</f>
        <v>1022|E|4</v>
      </c>
      <c r="T22" s="13" t="str">
        <f>IF(OR(B22="",Q22&lt;&gt;1),"",B22&amp;"|F|"&amp;COUNTIFS(INDEX($B:$B,5):B22,B22,INDEX($Q:$Q,5):Q22,1))</f>
        <v>1022|F|4</v>
      </c>
      <c r="U22" s="29" t="str">
        <f>IF(B22="","",TRIM(IF(COUNTIF('Registru devize'!$B$5:$B$304,B22)=0,"Deviz inexistent în registru. ","")&amp;IF(AND(D22&lt;&gt;"",E22=""),"Cod necunoscut. ","")&amp;IF(N(H22)&lt;=0,"Lipsește cantitatea. ","")&amp;IF(M22="","Alege etapa. ","")&amp;IF(AND(M22="Suplimentar",N22=""),"Cere acordul clientului. ","")))</f>
        <v/>
      </c>
    </row>
    <row r="23" spans="2:21" x14ac:dyDescent="0.2">
      <c r="B23" s="24">
        <v>1022</v>
      </c>
      <c r="C23" s="25">
        <f>IF(B23="","",COUNTIF(INDEX($B:$B,5):B23,B23))</f>
        <v>5</v>
      </c>
      <c r="D23" s="24" t="s">
        <v>71</v>
      </c>
      <c r="E23" s="25" t="str">
        <f t="shared" si="0"/>
        <v>Manoperă</v>
      </c>
      <c r="F23" s="13" t="str">
        <f t="shared" si="1"/>
        <v>Revizie: schimb ulei și filtre</v>
      </c>
      <c r="G23" s="25" t="str">
        <f t="shared" si="2"/>
        <v>op.</v>
      </c>
      <c r="H23" s="6">
        <v>1</v>
      </c>
      <c r="I23" s="26">
        <f t="shared" si="3"/>
        <v>0.8</v>
      </c>
      <c r="J23" s="27">
        <f t="shared" si="4"/>
        <v>144</v>
      </c>
      <c r="K23" s="28"/>
      <c r="L23" s="27">
        <f t="shared" si="5"/>
        <v>144</v>
      </c>
      <c r="M23" s="24" t="s">
        <v>25</v>
      </c>
      <c r="N23" s="24"/>
      <c r="O23" s="6"/>
      <c r="P23" s="27">
        <f t="shared" si="6"/>
        <v>174.24</v>
      </c>
      <c r="Q23" s="25">
        <f t="shared" si="7"/>
        <v>1</v>
      </c>
      <c r="R23" s="25" t="str">
        <f t="shared" si="8"/>
        <v/>
      </c>
      <c r="S23" s="13" t="str">
        <f>IF(B23="","",IF(M23="Inițial",B23&amp;"|E|"&amp;COUNTIFS(INDEX($B:$B,5):B23,B23,INDEX($M:$M,5):M23,"Inițial"),""))</f>
        <v>1022|E|5</v>
      </c>
      <c r="T23" s="13" t="str">
        <f>IF(OR(B23="",Q23&lt;&gt;1),"",B23&amp;"|F|"&amp;COUNTIFS(INDEX($B:$B,5):B23,B23,INDEX($Q:$Q,5):Q23,1))</f>
        <v>1022|F|5</v>
      </c>
      <c r="U23" s="29" t="str">
        <f>IF(B23="","",TRIM(IF(COUNTIF('Registru devize'!$B$5:$B$304,B23)=0,"Deviz inexistent în registru. ","")&amp;IF(AND(D23&lt;&gt;"",E23=""),"Cod necunoscut. ","")&amp;IF(N(H23)&lt;=0,"Lipsește cantitatea. ","")&amp;IF(M23="","Alege etapa. ","")&amp;IF(AND(M23="Suplimentar",N23=""),"Cere acordul clientului. ","")))</f>
        <v/>
      </c>
    </row>
    <row r="24" spans="2:21" x14ac:dyDescent="0.2">
      <c r="B24" s="24">
        <v>1023</v>
      </c>
      <c r="C24" s="25">
        <f>IF(B24="","",COUNTIF(INDEX($B:$B,5):B24,B24))</f>
        <v>1</v>
      </c>
      <c r="D24" s="24" t="s">
        <v>65</v>
      </c>
      <c r="E24" s="25" t="str">
        <f t="shared" si="0"/>
        <v>Manoperă</v>
      </c>
      <c r="F24" s="13" t="str">
        <f t="shared" si="1"/>
        <v>Diagnoză computerizată</v>
      </c>
      <c r="G24" s="25" t="str">
        <f t="shared" si="2"/>
        <v>op.</v>
      </c>
      <c r="H24" s="6">
        <v>1</v>
      </c>
      <c r="I24" s="26">
        <f t="shared" si="3"/>
        <v>0.5</v>
      </c>
      <c r="J24" s="27">
        <f t="shared" si="4"/>
        <v>90</v>
      </c>
      <c r="K24" s="28"/>
      <c r="L24" s="27">
        <f t="shared" si="5"/>
        <v>90</v>
      </c>
      <c r="M24" s="24" t="s">
        <v>25</v>
      </c>
      <c r="N24" s="24"/>
      <c r="O24" s="6"/>
      <c r="P24" s="27">
        <f t="shared" si="6"/>
        <v>108.9</v>
      </c>
      <c r="Q24" s="25">
        <f t="shared" si="7"/>
        <v>1</v>
      </c>
      <c r="R24" s="25" t="str">
        <f t="shared" si="8"/>
        <v/>
      </c>
      <c r="S24" s="13" t="str">
        <f>IF(B24="","",IF(M24="Inițial",B24&amp;"|E|"&amp;COUNTIFS(INDEX($B:$B,5):B24,B24,INDEX($M:$M,5):M24,"Inițial"),""))</f>
        <v>1023|E|1</v>
      </c>
      <c r="T24" s="13" t="str">
        <f>IF(OR(B24="",Q24&lt;&gt;1),"",B24&amp;"|F|"&amp;COUNTIFS(INDEX($B:$B,5):B24,B24,INDEX($Q:$Q,5):Q24,1))</f>
        <v>1023|F|1</v>
      </c>
      <c r="U24" s="29" t="str">
        <f>IF(B24="","",TRIM(IF(COUNTIF('Registru devize'!$B$5:$B$304,B24)=0,"Deviz inexistent în registru. ","")&amp;IF(AND(D24&lt;&gt;"",E24=""),"Cod necunoscut. ","")&amp;IF(N(H24)&lt;=0,"Lipsește cantitatea. ","")&amp;IF(M24="","Alege etapa. ","")&amp;IF(AND(M24="Suplimentar",N24=""),"Cere acordul clientului. ","")))</f>
        <v/>
      </c>
    </row>
    <row r="25" spans="2:21" x14ac:dyDescent="0.2">
      <c r="B25" s="24">
        <v>1023</v>
      </c>
      <c r="C25" s="25">
        <f>IF(B25="","",COUNTIF(INDEX($B:$B,5):B25,B25))</f>
        <v>2</v>
      </c>
      <c r="D25" s="24" t="s">
        <v>77</v>
      </c>
      <c r="E25" s="25" t="str">
        <f t="shared" si="0"/>
        <v>Manoperă</v>
      </c>
      <c r="F25" s="13" t="str">
        <f t="shared" si="1"/>
        <v>Verificare tren de rulare</v>
      </c>
      <c r="G25" s="25" t="str">
        <f t="shared" si="2"/>
        <v>op.</v>
      </c>
      <c r="H25" s="6">
        <v>1</v>
      </c>
      <c r="I25" s="26">
        <f t="shared" si="3"/>
        <v>0.5</v>
      </c>
      <c r="J25" s="27">
        <f t="shared" si="4"/>
        <v>90</v>
      </c>
      <c r="K25" s="28"/>
      <c r="L25" s="27">
        <f t="shared" si="5"/>
        <v>90</v>
      </c>
      <c r="M25" s="24" t="s">
        <v>25</v>
      </c>
      <c r="N25" s="24"/>
      <c r="O25" s="6"/>
      <c r="P25" s="27">
        <f t="shared" si="6"/>
        <v>108.9</v>
      </c>
      <c r="Q25" s="25">
        <f t="shared" si="7"/>
        <v>1</v>
      </c>
      <c r="R25" s="25" t="str">
        <f t="shared" si="8"/>
        <v/>
      </c>
      <c r="S25" s="13" t="str">
        <f>IF(B25="","",IF(M25="Inițial",B25&amp;"|E|"&amp;COUNTIFS(INDEX($B:$B,5):B25,B25,INDEX($M:$M,5):M25,"Inițial"),""))</f>
        <v>1023|E|2</v>
      </c>
      <c r="T25" s="13" t="str">
        <f>IF(OR(B25="",Q25&lt;&gt;1),"",B25&amp;"|F|"&amp;COUNTIFS(INDEX($B:$B,5):B25,B25,INDEX($Q:$Q,5):Q25,1))</f>
        <v>1023|F|2</v>
      </c>
      <c r="U25" s="29" t="str">
        <f>IF(B25="","",TRIM(IF(COUNTIF('Registru devize'!$B$5:$B$304,B25)=0,"Deviz inexistent în registru. ","")&amp;IF(AND(D25&lt;&gt;"",E25=""),"Cod necunoscut. ","")&amp;IF(N(H25)&lt;=0,"Lipsește cantitatea. ","")&amp;IF(M25="","Alege etapa. ","")&amp;IF(AND(M25="Suplimentar",N25=""),"Cere acordul clientului. ","")))</f>
        <v/>
      </c>
    </row>
    <row r="26" spans="2:21" x14ac:dyDescent="0.2">
      <c r="B26" s="24">
        <v>1023</v>
      </c>
      <c r="C26" s="25">
        <f>IF(B26="","",COUNTIF(INDEX($B:$B,5):B26,B26))</f>
        <v>3</v>
      </c>
      <c r="D26" s="24" t="s">
        <v>60</v>
      </c>
      <c r="E26" s="25" t="str">
        <f t="shared" si="0"/>
        <v>Piesă</v>
      </c>
      <c r="F26" s="13" t="str">
        <f t="shared" si="1"/>
        <v>Amortizor față</v>
      </c>
      <c r="G26" s="25" t="str">
        <f t="shared" si="2"/>
        <v>buc</v>
      </c>
      <c r="H26" s="6">
        <v>2</v>
      </c>
      <c r="I26" s="26" t="str">
        <f t="shared" si="3"/>
        <v/>
      </c>
      <c r="J26" s="27">
        <f t="shared" si="4"/>
        <v>410</v>
      </c>
      <c r="K26" s="28"/>
      <c r="L26" s="27">
        <f t="shared" si="5"/>
        <v>820</v>
      </c>
      <c r="M26" s="24" t="s">
        <v>25</v>
      </c>
      <c r="N26" s="24"/>
      <c r="O26" s="6"/>
      <c r="P26" s="27">
        <f t="shared" si="6"/>
        <v>992.2</v>
      </c>
      <c r="Q26" s="25">
        <f t="shared" si="7"/>
        <v>1</v>
      </c>
      <c r="R26" s="25" t="str">
        <f t="shared" si="8"/>
        <v>24</v>
      </c>
      <c r="S26" s="13" t="str">
        <f>IF(B26="","",IF(M26="Inițial",B26&amp;"|E|"&amp;COUNTIFS(INDEX($B:$B,5):B26,B26,INDEX($M:$M,5):M26,"Inițial"),""))</f>
        <v>1023|E|3</v>
      </c>
      <c r="T26" s="13" t="str">
        <f>IF(OR(B26="",Q26&lt;&gt;1),"",B26&amp;"|F|"&amp;COUNTIFS(INDEX($B:$B,5):B26,B26,INDEX($Q:$Q,5):Q26,1))</f>
        <v>1023|F|3</v>
      </c>
      <c r="U26" s="29" t="str">
        <f>IF(B26="","",TRIM(IF(COUNTIF('Registru devize'!$B$5:$B$304,B26)=0,"Deviz inexistent în registru. ","")&amp;IF(AND(D26&lt;&gt;"",E26=""),"Cod necunoscut. ","")&amp;IF(N(H26)&lt;=0,"Lipsește cantitatea. ","")&amp;IF(M26="","Alege etapa. ","")&amp;IF(AND(M26="Suplimentar",N26=""),"Cere acordul clientului. ","")))</f>
        <v/>
      </c>
    </row>
    <row r="27" spans="2:21" x14ac:dyDescent="0.2">
      <c r="B27" s="24">
        <v>1023</v>
      </c>
      <c r="C27" s="25">
        <f>IF(B27="","",COUNTIF(INDEX($B:$B,5):B27,B27))</f>
        <v>4</v>
      </c>
      <c r="D27" s="24" t="s">
        <v>75</v>
      </c>
      <c r="E27" s="25" t="str">
        <f t="shared" si="0"/>
        <v>Manoperă</v>
      </c>
      <c r="F27" s="13" t="str">
        <f t="shared" si="1"/>
        <v>Înlocuire amortizor față</v>
      </c>
      <c r="G27" s="25" t="str">
        <f t="shared" si="2"/>
        <v>op.</v>
      </c>
      <c r="H27" s="6">
        <v>2</v>
      </c>
      <c r="I27" s="26">
        <f t="shared" si="3"/>
        <v>2.4</v>
      </c>
      <c r="J27" s="27">
        <f t="shared" si="4"/>
        <v>216</v>
      </c>
      <c r="K27" s="28"/>
      <c r="L27" s="27">
        <f t="shared" si="5"/>
        <v>432</v>
      </c>
      <c r="M27" s="24" t="s">
        <v>25</v>
      </c>
      <c r="N27" s="24"/>
      <c r="O27" s="6"/>
      <c r="P27" s="27">
        <f t="shared" si="6"/>
        <v>522.72</v>
      </c>
      <c r="Q27" s="25">
        <f t="shared" si="7"/>
        <v>1</v>
      </c>
      <c r="R27" s="25" t="str">
        <f t="shared" si="8"/>
        <v/>
      </c>
      <c r="S27" s="13" t="str">
        <f>IF(B27="","",IF(M27="Inițial",B27&amp;"|E|"&amp;COUNTIFS(INDEX($B:$B,5):B27,B27,INDEX($M:$M,5):M27,"Inițial"),""))</f>
        <v>1023|E|4</v>
      </c>
      <c r="T27" s="13" t="str">
        <f>IF(OR(B27="",Q27&lt;&gt;1),"",B27&amp;"|F|"&amp;COUNTIFS(INDEX($B:$B,5):B27,B27,INDEX($Q:$Q,5):Q27,1))</f>
        <v>1023|F|4</v>
      </c>
      <c r="U27" s="29" t="str">
        <f>IF(B27="","",TRIM(IF(COUNTIF('Registru devize'!$B$5:$B$304,B27)=0,"Deviz inexistent în registru. ","")&amp;IF(AND(D27&lt;&gt;"",E27=""),"Cod necunoscut. ","")&amp;IF(N(H27)&lt;=0,"Lipsește cantitatea. ","")&amp;IF(M27="","Alege etapa. ","")&amp;IF(AND(M27="Suplimentar",N27=""),"Cere acordul clientului. ","")))</f>
        <v/>
      </c>
    </row>
    <row r="28" spans="2:21" x14ac:dyDescent="0.2">
      <c r="B28" s="24">
        <v>1023</v>
      </c>
      <c r="C28" s="25">
        <f>IF(B28="","",COUNTIF(INDEX($B:$B,5):B28,B28))</f>
        <v>5</v>
      </c>
      <c r="D28" s="24" t="s">
        <v>58</v>
      </c>
      <c r="E28" s="25" t="str">
        <f t="shared" si="0"/>
        <v>Piesă</v>
      </c>
      <c r="F28" s="13" t="str">
        <f t="shared" si="1"/>
        <v>Bieletă bară stabilizatoare față</v>
      </c>
      <c r="G28" s="25" t="str">
        <f t="shared" si="2"/>
        <v>buc</v>
      </c>
      <c r="H28" s="6">
        <v>2</v>
      </c>
      <c r="I28" s="26" t="str">
        <f t="shared" si="3"/>
        <v/>
      </c>
      <c r="J28" s="27">
        <f t="shared" si="4"/>
        <v>135</v>
      </c>
      <c r="K28" s="28"/>
      <c r="L28" s="27">
        <f t="shared" si="5"/>
        <v>270</v>
      </c>
      <c r="M28" s="24" t="s">
        <v>26</v>
      </c>
      <c r="N28" s="24"/>
      <c r="O28" s="6"/>
      <c r="P28" s="27">
        <f t="shared" si="6"/>
        <v>326.7</v>
      </c>
      <c r="Q28" s="25">
        <f t="shared" si="7"/>
        <v>0</v>
      </c>
      <c r="R28" s="25" t="str">
        <f t="shared" si="8"/>
        <v>24</v>
      </c>
      <c r="S28" s="13" t="str">
        <f>IF(B28="","",IF(M28="Inițial",B28&amp;"|E|"&amp;COUNTIFS(INDEX($B:$B,5):B28,B28,INDEX($M:$M,5):M28,"Inițial"),""))</f>
        <v/>
      </c>
      <c r="T28" s="13" t="str">
        <f>IF(OR(B28="",Q28&lt;&gt;1),"",B28&amp;"|F|"&amp;COUNTIFS(INDEX($B:$B,5):B28,B28,INDEX($Q:$Q,5):Q28,1))</f>
        <v/>
      </c>
      <c r="U28" s="29" t="str">
        <f>IF(B28="","",TRIM(IF(COUNTIF('Registru devize'!$B$5:$B$304,B28)=0,"Deviz inexistent în registru. ","")&amp;IF(AND(D28&lt;&gt;"",E28=""),"Cod necunoscut. ","")&amp;IF(N(H28)&lt;=0,"Lipsește cantitatea. ","")&amp;IF(M28="","Alege etapa. ","")&amp;IF(AND(M28="Suplimentar",N28=""),"Cere acordul clientului. ","")))</f>
        <v>Cere acordul clientului.</v>
      </c>
    </row>
    <row r="29" spans="2:21" x14ac:dyDescent="0.2">
      <c r="B29" s="24">
        <v>1023</v>
      </c>
      <c r="C29" s="25">
        <f>IF(B29="","",COUNTIF(INDEX($B:$B,5):B29,B29))</f>
        <v>6</v>
      </c>
      <c r="D29" s="24" t="s">
        <v>73</v>
      </c>
      <c r="E29" s="25" t="str">
        <f t="shared" si="0"/>
        <v>Manoperă</v>
      </c>
      <c r="F29" s="13" t="str">
        <f t="shared" si="1"/>
        <v>Înlocuire bieletă stabilizator</v>
      </c>
      <c r="G29" s="25" t="str">
        <f t="shared" si="2"/>
        <v>op.</v>
      </c>
      <c r="H29" s="6">
        <v>2</v>
      </c>
      <c r="I29" s="26">
        <f t="shared" si="3"/>
        <v>1</v>
      </c>
      <c r="J29" s="27">
        <f t="shared" si="4"/>
        <v>90</v>
      </c>
      <c r="K29" s="28"/>
      <c r="L29" s="27">
        <f t="shared" si="5"/>
        <v>180</v>
      </c>
      <c r="M29" s="24" t="s">
        <v>26</v>
      </c>
      <c r="N29" s="24"/>
      <c r="O29" s="6"/>
      <c r="P29" s="27">
        <f t="shared" si="6"/>
        <v>217.8</v>
      </c>
      <c r="Q29" s="25">
        <f t="shared" si="7"/>
        <v>0</v>
      </c>
      <c r="R29" s="25" t="str">
        <f t="shared" si="8"/>
        <v/>
      </c>
      <c r="S29" s="13" t="str">
        <f>IF(B29="","",IF(M29="Inițial",B29&amp;"|E|"&amp;COUNTIFS(INDEX($B:$B,5):B29,B29,INDEX($M:$M,5):M29,"Inițial"),""))</f>
        <v/>
      </c>
      <c r="T29" s="13" t="str">
        <f>IF(OR(B29="",Q29&lt;&gt;1),"",B29&amp;"|F|"&amp;COUNTIFS(INDEX($B:$B,5):B29,B29,INDEX($Q:$Q,5):Q29,1))</f>
        <v/>
      </c>
      <c r="U29" s="29" t="str">
        <f>IF(B29="","",TRIM(IF(COUNTIF('Registru devize'!$B$5:$B$304,B29)=0,"Deviz inexistent în registru. ","")&amp;IF(AND(D29&lt;&gt;"",E29=""),"Cod necunoscut. ","")&amp;IF(N(H29)&lt;=0,"Lipsește cantitatea. ","")&amp;IF(M29="","Alege etapa. ","")&amp;IF(AND(M29="Suplimentar",N29=""),"Cere acordul clientului. ","")))</f>
        <v>Cere acordul clientului.</v>
      </c>
    </row>
    <row r="30" spans="2:21" x14ac:dyDescent="0.2">
      <c r="B30" s="24"/>
      <c r="C30" s="25" t="str">
        <f>IF(B30="","",COUNTIF(INDEX($B:$B,5):B30,B30))</f>
        <v/>
      </c>
      <c r="D30" s="24"/>
      <c r="E30" s="25" t="str">
        <f t="shared" si="0"/>
        <v/>
      </c>
      <c r="F30" s="13" t="str">
        <f t="shared" si="1"/>
        <v/>
      </c>
      <c r="G30" s="25" t="str">
        <f t="shared" si="2"/>
        <v/>
      </c>
      <c r="H30" s="6"/>
      <c r="I30" s="26" t="str">
        <f t="shared" si="3"/>
        <v/>
      </c>
      <c r="J30" s="27" t="str">
        <f t="shared" si="4"/>
        <v/>
      </c>
      <c r="K30" s="28"/>
      <c r="L30" s="27" t="str">
        <f t="shared" si="5"/>
        <v/>
      </c>
      <c r="M30" s="24"/>
      <c r="N30" s="24"/>
      <c r="O30" s="6"/>
      <c r="P30" s="27" t="str">
        <f t="shared" si="6"/>
        <v/>
      </c>
      <c r="Q30" s="25" t="str">
        <f t="shared" si="7"/>
        <v/>
      </c>
      <c r="R30" s="25" t="str">
        <f t="shared" si="8"/>
        <v/>
      </c>
      <c r="S30" s="13" t="str">
        <f>IF(B30="","",IF(M30="Inițial",B30&amp;"|E|"&amp;COUNTIFS(INDEX($B:$B,5):B30,B30,INDEX($M:$M,5):M30,"Inițial"),""))</f>
        <v/>
      </c>
      <c r="T30" s="13" t="str">
        <f>IF(OR(B30="",Q30&lt;&gt;1),"",B30&amp;"|F|"&amp;COUNTIFS(INDEX($B:$B,5):B30,B30,INDEX($Q:$Q,5):Q30,1))</f>
        <v/>
      </c>
      <c r="U30" s="29" t="str">
        <f>IF(B30="","",TRIM(IF(COUNTIF('Registru devize'!$B$5:$B$304,B30)=0,"Deviz inexistent în registru. ","")&amp;IF(AND(D30&lt;&gt;"",E30=""),"Cod necunoscut. ","")&amp;IF(N(H30)&lt;=0,"Lipsește cantitatea. ","")&amp;IF(M30="","Alege etapa. ","")&amp;IF(AND(M30="Suplimentar",N30=""),"Cere acordul clientului. ","")))</f>
        <v/>
      </c>
    </row>
    <row r="31" spans="2:21" x14ac:dyDescent="0.2">
      <c r="B31" s="24"/>
      <c r="C31" s="25" t="str">
        <f>IF(B31="","",COUNTIF(INDEX($B:$B,5):B31,B31))</f>
        <v/>
      </c>
      <c r="D31" s="24"/>
      <c r="E31" s="25" t="str">
        <f t="shared" si="0"/>
        <v/>
      </c>
      <c r="F31" s="13" t="str">
        <f t="shared" si="1"/>
        <v/>
      </c>
      <c r="G31" s="25" t="str">
        <f t="shared" si="2"/>
        <v/>
      </c>
      <c r="H31" s="6"/>
      <c r="I31" s="26" t="str">
        <f t="shared" si="3"/>
        <v/>
      </c>
      <c r="J31" s="27" t="str">
        <f t="shared" si="4"/>
        <v/>
      </c>
      <c r="K31" s="28"/>
      <c r="L31" s="27" t="str">
        <f t="shared" si="5"/>
        <v/>
      </c>
      <c r="M31" s="24"/>
      <c r="N31" s="24"/>
      <c r="O31" s="6"/>
      <c r="P31" s="27" t="str">
        <f t="shared" si="6"/>
        <v/>
      </c>
      <c r="Q31" s="25" t="str">
        <f t="shared" si="7"/>
        <v/>
      </c>
      <c r="R31" s="25" t="str">
        <f t="shared" si="8"/>
        <v/>
      </c>
      <c r="S31" s="13" t="str">
        <f>IF(B31="","",IF(M31="Inițial",B31&amp;"|E|"&amp;COUNTIFS(INDEX($B:$B,5):B31,B31,INDEX($M:$M,5):M31,"Inițial"),""))</f>
        <v/>
      </c>
      <c r="T31" s="13" t="str">
        <f>IF(OR(B31="",Q31&lt;&gt;1),"",B31&amp;"|F|"&amp;COUNTIFS(INDEX($B:$B,5):B31,B31,INDEX($Q:$Q,5):Q31,1))</f>
        <v/>
      </c>
      <c r="U31" s="29" t="str">
        <f>IF(B31="","",TRIM(IF(COUNTIF('Registru devize'!$B$5:$B$304,B31)=0,"Deviz inexistent în registru. ","")&amp;IF(AND(D31&lt;&gt;"",E31=""),"Cod necunoscut. ","")&amp;IF(N(H31)&lt;=0,"Lipsește cantitatea. ","")&amp;IF(M31="","Alege etapa. ","")&amp;IF(AND(M31="Suplimentar",N31=""),"Cere acordul clientului. ","")))</f>
        <v/>
      </c>
    </row>
    <row r="32" spans="2:21" x14ac:dyDescent="0.2">
      <c r="B32" s="24"/>
      <c r="C32" s="25" t="str">
        <f>IF(B32="","",COUNTIF(INDEX($B:$B,5):B32,B32))</f>
        <v/>
      </c>
      <c r="D32" s="24"/>
      <c r="E32" s="25" t="str">
        <f t="shared" si="0"/>
        <v/>
      </c>
      <c r="F32" s="13" t="str">
        <f t="shared" si="1"/>
        <v/>
      </c>
      <c r="G32" s="25" t="str">
        <f t="shared" si="2"/>
        <v/>
      </c>
      <c r="H32" s="6"/>
      <c r="I32" s="26" t="str">
        <f t="shared" si="3"/>
        <v/>
      </c>
      <c r="J32" s="27" t="str">
        <f t="shared" si="4"/>
        <v/>
      </c>
      <c r="K32" s="28"/>
      <c r="L32" s="27" t="str">
        <f t="shared" si="5"/>
        <v/>
      </c>
      <c r="M32" s="24"/>
      <c r="N32" s="24"/>
      <c r="O32" s="6"/>
      <c r="P32" s="27" t="str">
        <f t="shared" si="6"/>
        <v/>
      </c>
      <c r="Q32" s="25" t="str">
        <f t="shared" si="7"/>
        <v/>
      </c>
      <c r="R32" s="25" t="str">
        <f t="shared" si="8"/>
        <v/>
      </c>
      <c r="S32" s="13" t="str">
        <f>IF(B32="","",IF(M32="Inițial",B32&amp;"|E|"&amp;COUNTIFS(INDEX($B:$B,5):B32,B32,INDEX($M:$M,5):M32,"Inițial"),""))</f>
        <v/>
      </c>
      <c r="T32" s="13" t="str">
        <f>IF(OR(B32="",Q32&lt;&gt;1),"",B32&amp;"|F|"&amp;COUNTIFS(INDEX($B:$B,5):B32,B32,INDEX($Q:$Q,5):Q32,1))</f>
        <v/>
      </c>
      <c r="U32" s="29" t="str">
        <f>IF(B32="","",TRIM(IF(COUNTIF('Registru devize'!$B$5:$B$304,B32)=0,"Deviz inexistent în registru. ","")&amp;IF(AND(D32&lt;&gt;"",E32=""),"Cod necunoscut. ","")&amp;IF(N(H32)&lt;=0,"Lipsește cantitatea. ","")&amp;IF(M32="","Alege etapa. ","")&amp;IF(AND(M32="Suplimentar",N32=""),"Cere acordul clientului. ","")))</f>
        <v/>
      </c>
    </row>
    <row r="33" spans="2:21" x14ac:dyDescent="0.2">
      <c r="B33" s="24"/>
      <c r="C33" s="25" t="str">
        <f>IF(B33="","",COUNTIF(INDEX($B:$B,5):B33,B33))</f>
        <v/>
      </c>
      <c r="D33" s="24"/>
      <c r="E33" s="25" t="str">
        <f t="shared" si="0"/>
        <v/>
      </c>
      <c r="F33" s="13" t="str">
        <f t="shared" si="1"/>
        <v/>
      </c>
      <c r="G33" s="25" t="str">
        <f t="shared" si="2"/>
        <v/>
      </c>
      <c r="H33" s="6"/>
      <c r="I33" s="26" t="str">
        <f t="shared" si="3"/>
        <v/>
      </c>
      <c r="J33" s="27" t="str">
        <f t="shared" si="4"/>
        <v/>
      </c>
      <c r="K33" s="28"/>
      <c r="L33" s="27" t="str">
        <f t="shared" si="5"/>
        <v/>
      </c>
      <c r="M33" s="24"/>
      <c r="N33" s="24"/>
      <c r="O33" s="6"/>
      <c r="P33" s="27" t="str">
        <f t="shared" si="6"/>
        <v/>
      </c>
      <c r="Q33" s="25" t="str">
        <f t="shared" si="7"/>
        <v/>
      </c>
      <c r="R33" s="25" t="str">
        <f t="shared" si="8"/>
        <v/>
      </c>
      <c r="S33" s="13" t="str">
        <f>IF(B33="","",IF(M33="Inițial",B33&amp;"|E|"&amp;COUNTIFS(INDEX($B:$B,5):B33,B33,INDEX($M:$M,5):M33,"Inițial"),""))</f>
        <v/>
      </c>
      <c r="T33" s="13" t="str">
        <f>IF(OR(B33="",Q33&lt;&gt;1),"",B33&amp;"|F|"&amp;COUNTIFS(INDEX($B:$B,5):B33,B33,INDEX($Q:$Q,5):Q33,1))</f>
        <v/>
      </c>
      <c r="U33" s="29" t="str">
        <f>IF(B33="","",TRIM(IF(COUNTIF('Registru devize'!$B$5:$B$304,B33)=0,"Deviz inexistent în registru. ","")&amp;IF(AND(D33&lt;&gt;"",E33=""),"Cod necunoscut. ","")&amp;IF(N(H33)&lt;=0,"Lipsește cantitatea. ","")&amp;IF(M33="","Alege etapa. ","")&amp;IF(AND(M33="Suplimentar",N33=""),"Cere acordul clientului. ","")))</f>
        <v/>
      </c>
    </row>
    <row r="34" spans="2:21" x14ac:dyDescent="0.2">
      <c r="B34" s="24"/>
      <c r="C34" s="25" t="str">
        <f>IF(B34="","",COUNTIF(INDEX($B:$B,5):B34,B34))</f>
        <v/>
      </c>
      <c r="D34" s="24"/>
      <c r="E34" s="25" t="str">
        <f t="shared" si="0"/>
        <v/>
      </c>
      <c r="F34" s="13" t="str">
        <f t="shared" si="1"/>
        <v/>
      </c>
      <c r="G34" s="25" t="str">
        <f t="shared" si="2"/>
        <v/>
      </c>
      <c r="H34" s="6"/>
      <c r="I34" s="26" t="str">
        <f t="shared" si="3"/>
        <v/>
      </c>
      <c r="J34" s="27" t="str">
        <f t="shared" si="4"/>
        <v/>
      </c>
      <c r="K34" s="28"/>
      <c r="L34" s="27" t="str">
        <f t="shared" si="5"/>
        <v/>
      </c>
      <c r="M34" s="24"/>
      <c r="N34" s="24"/>
      <c r="O34" s="6"/>
      <c r="P34" s="27" t="str">
        <f t="shared" si="6"/>
        <v/>
      </c>
      <c r="Q34" s="25" t="str">
        <f t="shared" si="7"/>
        <v/>
      </c>
      <c r="R34" s="25" t="str">
        <f t="shared" si="8"/>
        <v/>
      </c>
      <c r="S34" s="13" t="str">
        <f>IF(B34="","",IF(M34="Inițial",B34&amp;"|E|"&amp;COUNTIFS(INDEX($B:$B,5):B34,B34,INDEX($M:$M,5):M34,"Inițial"),""))</f>
        <v/>
      </c>
      <c r="T34" s="13" t="str">
        <f>IF(OR(B34="",Q34&lt;&gt;1),"",B34&amp;"|F|"&amp;COUNTIFS(INDEX($B:$B,5):B34,B34,INDEX($Q:$Q,5):Q34,1))</f>
        <v/>
      </c>
      <c r="U34" s="29" t="str">
        <f>IF(B34="","",TRIM(IF(COUNTIF('Registru devize'!$B$5:$B$304,B34)=0,"Deviz inexistent în registru. ","")&amp;IF(AND(D34&lt;&gt;"",E34=""),"Cod necunoscut. ","")&amp;IF(N(H34)&lt;=0,"Lipsește cantitatea. ","")&amp;IF(M34="","Alege etapa. ","")&amp;IF(AND(M34="Suplimentar",N34=""),"Cere acordul clientului. ","")))</f>
        <v/>
      </c>
    </row>
    <row r="35" spans="2:21" x14ac:dyDescent="0.2">
      <c r="B35" s="24"/>
      <c r="C35" s="25" t="str">
        <f>IF(B35="","",COUNTIF(INDEX($B:$B,5):B35,B35))</f>
        <v/>
      </c>
      <c r="D35" s="24"/>
      <c r="E35" s="25" t="str">
        <f t="shared" si="0"/>
        <v/>
      </c>
      <c r="F35" s="13" t="str">
        <f t="shared" si="1"/>
        <v/>
      </c>
      <c r="G35" s="25" t="str">
        <f t="shared" si="2"/>
        <v/>
      </c>
      <c r="H35" s="6"/>
      <c r="I35" s="26" t="str">
        <f t="shared" si="3"/>
        <v/>
      </c>
      <c r="J35" s="27" t="str">
        <f t="shared" si="4"/>
        <v/>
      </c>
      <c r="K35" s="28"/>
      <c r="L35" s="27" t="str">
        <f t="shared" si="5"/>
        <v/>
      </c>
      <c r="M35" s="24"/>
      <c r="N35" s="24"/>
      <c r="O35" s="6"/>
      <c r="P35" s="27" t="str">
        <f t="shared" si="6"/>
        <v/>
      </c>
      <c r="Q35" s="25" t="str">
        <f t="shared" si="7"/>
        <v/>
      </c>
      <c r="R35" s="25" t="str">
        <f t="shared" si="8"/>
        <v/>
      </c>
      <c r="S35" s="13" t="str">
        <f>IF(B35="","",IF(M35="Inițial",B35&amp;"|E|"&amp;COUNTIFS(INDEX($B:$B,5):B35,B35,INDEX($M:$M,5):M35,"Inițial"),""))</f>
        <v/>
      </c>
      <c r="T35" s="13" t="str">
        <f>IF(OR(B35="",Q35&lt;&gt;1),"",B35&amp;"|F|"&amp;COUNTIFS(INDEX($B:$B,5):B35,B35,INDEX($Q:$Q,5):Q35,1))</f>
        <v/>
      </c>
      <c r="U35" s="29" t="str">
        <f>IF(B35="","",TRIM(IF(COUNTIF('Registru devize'!$B$5:$B$304,B35)=0,"Deviz inexistent în registru. ","")&amp;IF(AND(D35&lt;&gt;"",E35=""),"Cod necunoscut. ","")&amp;IF(N(H35)&lt;=0,"Lipsește cantitatea. ","")&amp;IF(M35="","Alege etapa. ","")&amp;IF(AND(M35="Suplimentar",N35=""),"Cere acordul clientului. ","")))</f>
        <v/>
      </c>
    </row>
    <row r="36" spans="2:21" x14ac:dyDescent="0.2">
      <c r="B36" s="24"/>
      <c r="C36" s="25" t="str">
        <f>IF(B36="","",COUNTIF(INDEX($B:$B,5):B36,B36))</f>
        <v/>
      </c>
      <c r="D36" s="24"/>
      <c r="E36" s="25" t="str">
        <f t="shared" si="0"/>
        <v/>
      </c>
      <c r="F36" s="13" t="str">
        <f t="shared" si="1"/>
        <v/>
      </c>
      <c r="G36" s="25" t="str">
        <f t="shared" si="2"/>
        <v/>
      </c>
      <c r="H36" s="6"/>
      <c r="I36" s="26" t="str">
        <f t="shared" si="3"/>
        <v/>
      </c>
      <c r="J36" s="27" t="str">
        <f t="shared" si="4"/>
        <v/>
      </c>
      <c r="K36" s="28"/>
      <c r="L36" s="27" t="str">
        <f t="shared" si="5"/>
        <v/>
      </c>
      <c r="M36" s="24"/>
      <c r="N36" s="24"/>
      <c r="O36" s="6"/>
      <c r="P36" s="27" t="str">
        <f t="shared" si="6"/>
        <v/>
      </c>
      <c r="Q36" s="25" t="str">
        <f t="shared" si="7"/>
        <v/>
      </c>
      <c r="R36" s="25" t="str">
        <f t="shared" si="8"/>
        <v/>
      </c>
      <c r="S36" s="13" t="str">
        <f>IF(B36="","",IF(M36="Inițial",B36&amp;"|E|"&amp;COUNTIFS(INDEX($B:$B,5):B36,B36,INDEX($M:$M,5):M36,"Inițial"),""))</f>
        <v/>
      </c>
      <c r="T36" s="13" t="str">
        <f>IF(OR(B36="",Q36&lt;&gt;1),"",B36&amp;"|F|"&amp;COUNTIFS(INDEX($B:$B,5):B36,B36,INDEX($Q:$Q,5):Q36,1))</f>
        <v/>
      </c>
      <c r="U36" s="29" t="str">
        <f>IF(B36="","",TRIM(IF(COUNTIF('Registru devize'!$B$5:$B$304,B36)=0,"Deviz inexistent în registru. ","")&amp;IF(AND(D36&lt;&gt;"",E36=""),"Cod necunoscut. ","")&amp;IF(N(H36)&lt;=0,"Lipsește cantitatea. ","")&amp;IF(M36="","Alege etapa. ","")&amp;IF(AND(M36="Suplimentar",N36=""),"Cere acordul clientului. ","")))</f>
        <v/>
      </c>
    </row>
    <row r="37" spans="2:21" x14ac:dyDescent="0.2">
      <c r="B37" s="24"/>
      <c r="C37" s="25" t="str">
        <f>IF(B37="","",COUNTIF(INDEX($B:$B,5):B37,B37))</f>
        <v/>
      </c>
      <c r="D37" s="24"/>
      <c r="E37" s="25" t="str">
        <f t="shared" si="0"/>
        <v/>
      </c>
      <c r="F37" s="13" t="str">
        <f t="shared" si="1"/>
        <v/>
      </c>
      <c r="G37" s="25" t="str">
        <f t="shared" si="2"/>
        <v/>
      </c>
      <c r="H37" s="6"/>
      <c r="I37" s="26" t="str">
        <f t="shared" si="3"/>
        <v/>
      </c>
      <c r="J37" s="27" t="str">
        <f t="shared" si="4"/>
        <v/>
      </c>
      <c r="K37" s="28"/>
      <c r="L37" s="27" t="str">
        <f t="shared" si="5"/>
        <v/>
      </c>
      <c r="M37" s="24"/>
      <c r="N37" s="24"/>
      <c r="O37" s="6"/>
      <c r="P37" s="27" t="str">
        <f t="shared" si="6"/>
        <v/>
      </c>
      <c r="Q37" s="25" t="str">
        <f t="shared" si="7"/>
        <v/>
      </c>
      <c r="R37" s="25" t="str">
        <f t="shared" si="8"/>
        <v/>
      </c>
      <c r="S37" s="13" t="str">
        <f>IF(B37="","",IF(M37="Inițial",B37&amp;"|E|"&amp;COUNTIFS(INDEX($B:$B,5):B37,B37,INDEX($M:$M,5):M37,"Inițial"),""))</f>
        <v/>
      </c>
      <c r="T37" s="13" t="str">
        <f>IF(OR(B37="",Q37&lt;&gt;1),"",B37&amp;"|F|"&amp;COUNTIFS(INDEX($B:$B,5):B37,B37,INDEX($Q:$Q,5):Q37,1))</f>
        <v/>
      </c>
      <c r="U37" s="29" t="str">
        <f>IF(B37="","",TRIM(IF(COUNTIF('Registru devize'!$B$5:$B$304,B37)=0,"Deviz inexistent în registru. ","")&amp;IF(AND(D37&lt;&gt;"",E37=""),"Cod necunoscut. ","")&amp;IF(N(H37)&lt;=0,"Lipsește cantitatea. ","")&amp;IF(M37="","Alege etapa. ","")&amp;IF(AND(M37="Suplimentar",N37=""),"Cere acordul clientului. ","")))</f>
        <v/>
      </c>
    </row>
    <row r="38" spans="2:21" x14ac:dyDescent="0.2">
      <c r="B38" s="24"/>
      <c r="C38" s="25" t="str">
        <f>IF(B38="","",COUNTIF(INDEX($B:$B,5):B38,B38))</f>
        <v/>
      </c>
      <c r="D38" s="24"/>
      <c r="E38" s="25" t="str">
        <f t="shared" si="0"/>
        <v/>
      </c>
      <c r="F38" s="13" t="str">
        <f t="shared" si="1"/>
        <v/>
      </c>
      <c r="G38" s="25" t="str">
        <f t="shared" si="2"/>
        <v/>
      </c>
      <c r="H38" s="6"/>
      <c r="I38" s="26" t="str">
        <f t="shared" si="3"/>
        <v/>
      </c>
      <c r="J38" s="27" t="str">
        <f t="shared" si="4"/>
        <v/>
      </c>
      <c r="K38" s="28"/>
      <c r="L38" s="27" t="str">
        <f t="shared" si="5"/>
        <v/>
      </c>
      <c r="M38" s="24"/>
      <c r="N38" s="24"/>
      <c r="O38" s="6"/>
      <c r="P38" s="27" t="str">
        <f t="shared" si="6"/>
        <v/>
      </c>
      <c r="Q38" s="25" t="str">
        <f t="shared" si="7"/>
        <v/>
      </c>
      <c r="R38" s="25" t="str">
        <f t="shared" si="8"/>
        <v/>
      </c>
      <c r="S38" s="13" t="str">
        <f>IF(B38="","",IF(M38="Inițial",B38&amp;"|E|"&amp;COUNTIFS(INDEX($B:$B,5):B38,B38,INDEX($M:$M,5):M38,"Inițial"),""))</f>
        <v/>
      </c>
      <c r="T38" s="13" t="str">
        <f>IF(OR(B38="",Q38&lt;&gt;1),"",B38&amp;"|F|"&amp;COUNTIFS(INDEX($B:$B,5):B38,B38,INDEX($Q:$Q,5):Q38,1))</f>
        <v/>
      </c>
      <c r="U38" s="29" t="str">
        <f>IF(B38="","",TRIM(IF(COUNTIF('Registru devize'!$B$5:$B$304,B38)=0,"Deviz inexistent în registru. ","")&amp;IF(AND(D38&lt;&gt;"",E38=""),"Cod necunoscut. ","")&amp;IF(N(H38)&lt;=0,"Lipsește cantitatea. ","")&amp;IF(M38="","Alege etapa. ","")&amp;IF(AND(M38="Suplimentar",N38=""),"Cere acordul clientului. ","")))</f>
        <v/>
      </c>
    </row>
    <row r="39" spans="2:21" x14ac:dyDescent="0.2">
      <c r="B39" s="24"/>
      <c r="C39" s="25" t="str">
        <f>IF(B39="","",COUNTIF(INDEX($B:$B,5):B39,B39))</f>
        <v/>
      </c>
      <c r="D39" s="24"/>
      <c r="E39" s="25" t="str">
        <f t="shared" si="0"/>
        <v/>
      </c>
      <c r="F39" s="13" t="str">
        <f t="shared" si="1"/>
        <v/>
      </c>
      <c r="G39" s="25" t="str">
        <f t="shared" si="2"/>
        <v/>
      </c>
      <c r="H39" s="6"/>
      <c r="I39" s="26" t="str">
        <f t="shared" si="3"/>
        <v/>
      </c>
      <c r="J39" s="27" t="str">
        <f t="shared" si="4"/>
        <v/>
      </c>
      <c r="K39" s="28"/>
      <c r="L39" s="27" t="str">
        <f t="shared" si="5"/>
        <v/>
      </c>
      <c r="M39" s="24"/>
      <c r="N39" s="24"/>
      <c r="O39" s="6"/>
      <c r="P39" s="27" t="str">
        <f t="shared" si="6"/>
        <v/>
      </c>
      <c r="Q39" s="25" t="str">
        <f t="shared" si="7"/>
        <v/>
      </c>
      <c r="R39" s="25" t="str">
        <f t="shared" si="8"/>
        <v/>
      </c>
      <c r="S39" s="13" t="str">
        <f>IF(B39="","",IF(M39="Inițial",B39&amp;"|E|"&amp;COUNTIFS(INDEX($B:$B,5):B39,B39,INDEX($M:$M,5):M39,"Inițial"),""))</f>
        <v/>
      </c>
      <c r="T39" s="13" t="str">
        <f>IF(OR(B39="",Q39&lt;&gt;1),"",B39&amp;"|F|"&amp;COUNTIFS(INDEX($B:$B,5):B39,B39,INDEX($Q:$Q,5):Q39,1))</f>
        <v/>
      </c>
      <c r="U39" s="29" t="str">
        <f>IF(B39="","",TRIM(IF(COUNTIF('Registru devize'!$B$5:$B$304,B39)=0,"Deviz inexistent în registru. ","")&amp;IF(AND(D39&lt;&gt;"",E39=""),"Cod necunoscut. ","")&amp;IF(N(H39)&lt;=0,"Lipsește cantitatea. ","")&amp;IF(M39="","Alege etapa. ","")&amp;IF(AND(M39="Suplimentar",N39=""),"Cere acordul clientului. ","")))</f>
        <v/>
      </c>
    </row>
    <row r="40" spans="2:21" x14ac:dyDescent="0.2">
      <c r="B40" s="24"/>
      <c r="C40" s="25" t="str">
        <f>IF(B40="","",COUNTIF(INDEX($B:$B,5):B40,B40))</f>
        <v/>
      </c>
      <c r="D40" s="24"/>
      <c r="E40" s="25" t="str">
        <f t="shared" si="0"/>
        <v/>
      </c>
      <c r="F40" s="13" t="str">
        <f t="shared" si="1"/>
        <v/>
      </c>
      <c r="G40" s="25" t="str">
        <f t="shared" si="2"/>
        <v/>
      </c>
      <c r="H40" s="6"/>
      <c r="I40" s="26" t="str">
        <f t="shared" si="3"/>
        <v/>
      </c>
      <c r="J40" s="27" t="str">
        <f t="shared" si="4"/>
        <v/>
      </c>
      <c r="K40" s="28"/>
      <c r="L40" s="27" t="str">
        <f t="shared" si="5"/>
        <v/>
      </c>
      <c r="M40" s="24"/>
      <c r="N40" s="24"/>
      <c r="O40" s="6"/>
      <c r="P40" s="27" t="str">
        <f t="shared" si="6"/>
        <v/>
      </c>
      <c r="Q40" s="25" t="str">
        <f t="shared" si="7"/>
        <v/>
      </c>
      <c r="R40" s="25" t="str">
        <f t="shared" si="8"/>
        <v/>
      </c>
      <c r="S40" s="13" t="str">
        <f>IF(B40="","",IF(M40="Inițial",B40&amp;"|E|"&amp;COUNTIFS(INDEX($B:$B,5):B40,B40,INDEX($M:$M,5):M40,"Inițial"),""))</f>
        <v/>
      </c>
      <c r="T40" s="13" t="str">
        <f>IF(OR(B40="",Q40&lt;&gt;1),"",B40&amp;"|F|"&amp;COUNTIFS(INDEX($B:$B,5):B40,B40,INDEX($Q:$Q,5):Q40,1))</f>
        <v/>
      </c>
      <c r="U40" s="29" t="str">
        <f>IF(B40="","",TRIM(IF(COUNTIF('Registru devize'!$B$5:$B$304,B40)=0,"Deviz inexistent în registru. ","")&amp;IF(AND(D40&lt;&gt;"",E40=""),"Cod necunoscut. ","")&amp;IF(N(H40)&lt;=0,"Lipsește cantitatea. ","")&amp;IF(M40="","Alege etapa. ","")&amp;IF(AND(M40="Suplimentar",N40=""),"Cere acordul clientului. ","")))</f>
        <v/>
      </c>
    </row>
    <row r="41" spans="2:21" x14ac:dyDescent="0.2">
      <c r="B41" s="24"/>
      <c r="C41" s="25" t="str">
        <f>IF(B41="","",COUNTIF(INDEX($B:$B,5):B41,B41))</f>
        <v/>
      </c>
      <c r="D41" s="24"/>
      <c r="E41" s="25" t="str">
        <f t="shared" si="0"/>
        <v/>
      </c>
      <c r="F41" s="13" t="str">
        <f t="shared" si="1"/>
        <v/>
      </c>
      <c r="G41" s="25" t="str">
        <f t="shared" si="2"/>
        <v/>
      </c>
      <c r="H41" s="6"/>
      <c r="I41" s="26" t="str">
        <f t="shared" si="3"/>
        <v/>
      </c>
      <c r="J41" s="27" t="str">
        <f t="shared" si="4"/>
        <v/>
      </c>
      <c r="K41" s="28"/>
      <c r="L41" s="27" t="str">
        <f t="shared" si="5"/>
        <v/>
      </c>
      <c r="M41" s="24"/>
      <c r="N41" s="24"/>
      <c r="O41" s="6"/>
      <c r="P41" s="27" t="str">
        <f t="shared" si="6"/>
        <v/>
      </c>
      <c r="Q41" s="25" t="str">
        <f t="shared" si="7"/>
        <v/>
      </c>
      <c r="R41" s="25" t="str">
        <f t="shared" si="8"/>
        <v/>
      </c>
      <c r="S41" s="13" t="str">
        <f>IF(B41="","",IF(M41="Inițial",B41&amp;"|E|"&amp;COUNTIFS(INDEX($B:$B,5):B41,B41,INDEX($M:$M,5):M41,"Inițial"),""))</f>
        <v/>
      </c>
      <c r="T41" s="13" t="str">
        <f>IF(OR(B41="",Q41&lt;&gt;1),"",B41&amp;"|F|"&amp;COUNTIFS(INDEX($B:$B,5):B41,B41,INDEX($Q:$Q,5):Q41,1))</f>
        <v/>
      </c>
      <c r="U41" s="29" t="str">
        <f>IF(B41="","",TRIM(IF(COUNTIF('Registru devize'!$B$5:$B$304,B41)=0,"Deviz inexistent în registru. ","")&amp;IF(AND(D41&lt;&gt;"",E41=""),"Cod necunoscut. ","")&amp;IF(N(H41)&lt;=0,"Lipsește cantitatea. ","")&amp;IF(M41="","Alege etapa. ","")&amp;IF(AND(M41="Suplimentar",N41=""),"Cere acordul clientului. ","")))</f>
        <v/>
      </c>
    </row>
    <row r="42" spans="2:21" x14ac:dyDescent="0.2">
      <c r="B42" s="24"/>
      <c r="C42" s="25" t="str">
        <f>IF(B42="","",COUNTIF(INDEX($B:$B,5):B42,B42))</f>
        <v/>
      </c>
      <c r="D42" s="24"/>
      <c r="E42" s="25" t="str">
        <f t="shared" si="0"/>
        <v/>
      </c>
      <c r="F42" s="13" t="str">
        <f t="shared" si="1"/>
        <v/>
      </c>
      <c r="G42" s="25" t="str">
        <f t="shared" si="2"/>
        <v/>
      </c>
      <c r="H42" s="6"/>
      <c r="I42" s="26" t="str">
        <f t="shared" si="3"/>
        <v/>
      </c>
      <c r="J42" s="27" t="str">
        <f t="shared" si="4"/>
        <v/>
      </c>
      <c r="K42" s="28"/>
      <c r="L42" s="27" t="str">
        <f t="shared" si="5"/>
        <v/>
      </c>
      <c r="M42" s="24"/>
      <c r="N42" s="24"/>
      <c r="O42" s="6"/>
      <c r="P42" s="27" t="str">
        <f t="shared" si="6"/>
        <v/>
      </c>
      <c r="Q42" s="25" t="str">
        <f t="shared" si="7"/>
        <v/>
      </c>
      <c r="R42" s="25" t="str">
        <f t="shared" si="8"/>
        <v/>
      </c>
      <c r="S42" s="13" t="str">
        <f>IF(B42="","",IF(M42="Inițial",B42&amp;"|E|"&amp;COUNTIFS(INDEX($B:$B,5):B42,B42,INDEX($M:$M,5):M42,"Inițial"),""))</f>
        <v/>
      </c>
      <c r="T42" s="13" t="str">
        <f>IF(OR(B42="",Q42&lt;&gt;1),"",B42&amp;"|F|"&amp;COUNTIFS(INDEX($B:$B,5):B42,B42,INDEX($Q:$Q,5):Q42,1))</f>
        <v/>
      </c>
      <c r="U42" s="29" t="str">
        <f>IF(B42="","",TRIM(IF(COUNTIF('Registru devize'!$B$5:$B$304,B42)=0,"Deviz inexistent în registru. ","")&amp;IF(AND(D42&lt;&gt;"",E42=""),"Cod necunoscut. ","")&amp;IF(N(H42)&lt;=0,"Lipsește cantitatea. ","")&amp;IF(M42="","Alege etapa. ","")&amp;IF(AND(M42="Suplimentar",N42=""),"Cere acordul clientului. ","")))</f>
        <v/>
      </c>
    </row>
    <row r="43" spans="2:21" x14ac:dyDescent="0.2">
      <c r="B43" s="24"/>
      <c r="C43" s="25" t="str">
        <f>IF(B43="","",COUNTIF(INDEX($B:$B,5):B43,B43))</f>
        <v/>
      </c>
      <c r="D43" s="24"/>
      <c r="E43" s="25" t="str">
        <f t="shared" si="0"/>
        <v/>
      </c>
      <c r="F43" s="13" t="str">
        <f t="shared" si="1"/>
        <v/>
      </c>
      <c r="G43" s="25" t="str">
        <f t="shared" si="2"/>
        <v/>
      </c>
      <c r="H43" s="6"/>
      <c r="I43" s="26" t="str">
        <f t="shared" si="3"/>
        <v/>
      </c>
      <c r="J43" s="27" t="str">
        <f t="shared" si="4"/>
        <v/>
      </c>
      <c r="K43" s="28"/>
      <c r="L43" s="27" t="str">
        <f t="shared" si="5"/>
        <v/>
      </c>
      <c r="M43" s="24"/>
      <c r="N43" s="24"/>
      <c r="O43" s="6"/>
      <c r="P43" s="27" t="str">
        <f t="shared" si="6"/>
        <v/>
      </c>
      <c r="Q43" s="25" t="str">
        <f t="shared" si="7"/>
        <v/>
      </c>
      <c r="R43" s="25" t="str">
        <f t="shared" si="8"/>
        <v/>
      </c>
      <c r="S43" s="13" t="str">
        <f>IF(B43="","",IF(M43="Inițial",B43&amp;"|E|"&amp;COUNTIFS(INDEX($B:$B,5):B43,B43,INDEX($M:$M,5):M43,"Inițial"),""))</f>
        <v/>
      </c>
      <c r="T43" s="13" t="str">
        <f>IF(OR(B43="",Q43&lt;&gt;1),"",B43&amp;"|F|"&amp;COUNTIFS(INDEX($B:$B,5):B43,B43,INDEX($Q:$Q,5):Q43,1))</f>
        <v/>
      </c>
      <c r="U43" s="29" t="str">
        <f>IF(B43="","",TRIM(IF(COUNTIF('Registru devize'!$B$5:$B$304,B43)=0,"Deviz inexistent în registru. ","")&amp;IF(AND(D43&lt;&gt;"",E43=""),"Cod necunoscut. ","")&amp;IF(N(H43)&lt;=0,"Lipsește cantitatea. ","")&amp;IF(M43="","Alege etapa. ","")&amp;IF(AND(M43="Suplimentar",N43=""),"Cere acordul clientului. ","")))</f>
        <v/>
      </c>
    </row>
    <row r="44" spans="2:21" x14ac:dyDescent="0.2">
      <c r="B44" s="24"/>
      <c r="C44" s="25" t="str">
        <f>IF(B44="","",COUNTIF(INDEX($B:$B,5):B44,B44))</f>
        <v/>
      </c>
      <c r="D44" s="24"/>
      <c r="E44" s="25" t="str">
        <f t="shared" si="0"/>
        <v/>
      </c>
      <c r="F44" s="13" t="str">
        <f t="shared" si="1"/>
        <v/>
      </c>
      <c r="G44" s="25" t="str">
        <f t="shared" si="2"/>
        <v/>
      </c>
      <c r="H44" s="6"/>
      <c r="I44" s="26" t="str">
        <f t="shared" si="3"/>
        <v/>
      </c>
      <c r="J44" s="27" t="str">
        <f t="shared" si="4"/>
        <v/>
      </c>
      <c r="K44" s="28"/>
      <c r="L44" s="27" t="str">
        <f t="shared" si="5"/>
        <v/>
      </c>
      <c r="M44" s="24"/>
      <c r="N44" s="24"/>
      <c r="O44" s="6"/>
      <c r="P44" s="27" t="str">
        <f t="shared" si="6"/>
        <v/>
      </c>
      <c r="Q44" s="25" t="str">
        <f t="shared" si="7"/>
        <v/>
      </c>
      <c r="R44" s="25" t="str">
        <f t="shared" si="8"/>
        <v/>
      </c>
      <c r="S44" s="13" t="str">
        <f>IF(B44="","",IF(M44="Inițial",B44&amp;"|E|"&amp;COUNTIFS(INDEX($B:$B,5):B44,B44,INDEX($M:$M,5):M44,"Inițial"),""))</f>
        <v/>
      </c>
      <c r="T44" s="13" t="str">
        <f>IF(OR(B44="",Q44&lt;&gt;1),"",B44&amp;"|F|"&amp;COUNTIFS(INDEX($B:$B,5):B44,B44,INDEX($Q:$Q,5):Q44,1))</f>
        <v/>
      </c>
      <c r="U44" s="29" t="str">
        <f>IF(B44="","",TRIM(IF(COUNTIF('Registru devize'!$B$5:$B$304,B44)=0,"Deviz inexistent în registru. ","")&amp;IF(AND(D44&lt;&gt;"",E44=""),"Cod necunoscut. ","")&amp;IF(N(H44)&lt;=0,"Lipsește cantitatea. ","")&amp;IF(M44="","Alege etapa. ","")&amp;IF(AND(M44="Suplimentar",N44=""),"Cere acordul clientului. ","")))</f>
        <v/>
      </c>
    </row>
    <row r="45" spans="2:21" x14ac:dyDescent="0.2">
      <c r="B45" s="24"/>
      <c r="C45" s="25" t="str">
        <f>IF(B45="","",COUNTIF(INDEX($B:$B,5):B45,B45))</f>
        <v/>
      </c>
      <c r="D45" s="24"/>
      <c r="E45" s="25" t="str">
        <f t="shared" si="0"/>
        <v/>
      </c>
      <c r="F45" s="13" t="str">
        <f t="shared" si="1"/>
        <v/>
      </c>
      <c r="G45" s="25" t="str">
        <f t="shared" si="2"/>
        <v/>
      </c>
      <c r="H45" s="6"/>
      <c r="I45" s="26" t="str">
        <f t="shared" si="3"/>
        <v/>
      </c>
      <c r="J45" s="27" t="str">
        <f t="shared" si="4"/>
        <v/>
      </c>
      <c r="K45" s="28"/>
      <c r="L45" s="27" t="str">
        <f t="shared" si="5"/>
        <v/>
      </c>
      <c r="M45" s="24"/>
      <c r="N45" s="24"/>
      <c r="O45" s="6"/>
      <c r="P45" s="27" t="str">
        <f t="shared" si="6"/>
        <v/>
      </c>
      <c r="Q45" s="25" t="str">
        <f t="shared" si="7"/>
        <v/>
      </c>
      <c r="R45" s="25" t="str">
        <f t="shared" si="8"/>
        <v/>
      </c>
      <c r="S45" s="13" t="str">
        <f>IF(B45="","",IF(M45="Inițial",B45&amp;"|E|"&amp;COUNTIFS(INDEX($B:$B,5):B45,B45,INDEX($M:$M,5):M45,"Inițial"),""))</f>
        <v/>
      </c>
      <c r="T45" s="13" t="str">
        <f>IF(OR(B45="",Q45&lt;&gt;1),"",B45&amp;"|F|"&amp;COUNTIFS(INDEX($B:$B,5):B45,B45,INDEX($Q:$Q,5):Q45,1))</f>
        <v/>
      </c>
      <c r="U45" s="29" t="str">
        <f>IF(B45="","",TRIM(IF(COUNTIF('Registru devize'!$B$5:$B$304,B45)=0,"Deviz inexistent în registru. ","")&amp;IF(AND(D45&lt;&gt;"",E45=""),"Cod necunoscut. ","")&amp;IF(N(H45)&lt;=0,"Lipsește cantitatea. ","")&amp;IF(M45="","Alege etapa. ","")&amp;IF(AND(M45="Suplimentar",N45=""),"Cere acordul clientului. ","")))</f>
        <v/>
      </c>
    </row>
    <row r="46" spans="2:21" x14ac:dyDescent="0.2">
      <c r="B46" s="24"/>
      <c r="C46" s="25" t="str">
        <f>IF(B46="","",COUNTIF(INDEX($B:$B,5):B46,B46))</f>
        <v/>
      </c>
      <c r="D46" s="24"/>
      <c r="E46" s="25" t="str">
        <f t="shared" si="0"/>
        <v/>
      </c>
      <c r="F46" s="13" t="str">
        <f t="shared" si="1"/>
        <v/>
      </c>
      <c r="G46" s="25" t="str">
        <f t="shared" si="2"/>
        <v/>
      </c>
      <c r="H46" s="6"/>
      <c r="I46" s="26" t="str">
        <f t="shared" si="3"/>
        <v/>
      </c>
      <c r="J46" s="27" t="str">
        <f t="shared" si="4"/>
        <v/>
      </c>
      <c r="K46" s="28"/>
      <c r="L46" s="27" t="str">
        <f t="shared" si="5"/>
        <v/>
      </c>
      <c r="M46" s="24"/>
      <c r="N46" s="24"/>
      <c r="O46" s="6"/>
      <c r="P46" s="27" t="str">
        <f t="shared" si="6"/>
        <v/>
      </c>
      <c r="Q46" s="25" t="str">
        <f t="shared" si="7"/>
        <v/>
      </c>
      <c r="R46" s="25" t="str">
        <f t="shared" si="8"/>
        <v/>
      </c>
      <c r="S46" s="13" t="str">
        <f>IF(B46="","",IF(M46="Inițial",B46&amp;"|E|"&amp;COUNTIFS(INDEX($B:$B,5):B46,B46,INDEX($M:$M,5):M46,"Inițial"),""))</f>
        <v/>
      </c>
      <c r="T46" s="13" t="str">
        <f>IF(OR(B46="",Q46&lt;&gt;1),"",B46&amp;"|F|"&amp;COUNTIFS(INDEX($B:$B,5):B46,B46,INDEX($Q:$Q,5):Q46,1))</f>
        <v/>
      </c>
      <c r="U46" s="29" t="str">
        <f>IF(B46="","",TRIM(IF(COUNTIF('Registru devize'!$B$5:$B$304,B46)=0,"Deviz inexistent în registru. ","")&amp;IF(AND(D46&lt;&gt;"",E46=""),"Cod necunoscut. ","")&amp;IF(N(H46)&lt;=0,"Lipsește cantitatea. ","")&amp;IF(M46="","Alege etapa. ","")&amp;IF(AND(M46="Suplimentar",N46=""),"Cere acordul clientului. ","")))</f>
        <v/>
      </c>
    </row>
    <row r="47" spans="2:21" x14ac:dyDescent="0.2">
      <c r="B47" s="24"/>
      <c r="C47" s="25" t="str">
        <f>IF(B47="","",COUNTIF(INDEX($B:$B,5):B47,B47))</f>
        <v/>
      </c>
      <c r="D47" s="24"/>
      <c r="E47" s="25" t="str">
        <f t="shared" si="0"/>
        <v/>
      </c>
      <c r="F47" s="13" t="str">
        <f t="shared" si="1"/>
        <v/>
      </c>
      <c r="G47" s="25" t="str">
        <f t="shared" si="2"/>
        <v/>
      </c>
      <c r="H47" s="6"/>
      <c r="I47" s="26" t="str">
        <f t="shared" si="3"/>
        <v/>
      </c>
      <c r="J47" s="27" t="str">
        <f t="shared" si="4"/>
        <v/>
      </c>
      <c r="K47" s="28"/>
      <c r="L47" s="27" t="str">
        <f t="shared" si="5"/>
        <v/>
      </c>
      <c r="M47" s="24"/>
      <c r="N47" s="24"/>
      <c r="O47" s="6"/>
      <c r="P47" s="27" t="str">
        <f t="shared" si="6"/>
        <v/>
      </c>
      <c r="Q47" s="25" t="str">
        <f t="shared" si="7"/>
        <v/>
      </c>
      <c r="R47" s="25" t="str">
        <f t="shared" si="8"/>
        <v/>
      </c>
      <c r="S47" s="13" t="str">
        <f>IF(B47="","",IF(M47="Inițial",B47&amp;"|E|"&amp;COUNTIFS(INDEX($B:$B,5):B47,B47,INDEX($M:$M,5):M47,"Inițial"),""))</f>
        <v/>
      </c>
      <c r="T47" s="13" t="str">
        <f>IF(OR(B47="",Q47&lt;&gt;1),"",B47&amp;"|F|"&amp;COUNTIFS(INDEX($B:$B,5):B47,B47,INDEX($Q:$Q,5):Q47,1))</f>
        <v/>
      </c>
      <c r="U47" s="29" t="str">
        <f>IF(B47="","",TRIM(IF(COUNTIF('Registru devize'!$B$5:$B$304,B47)=0,"Deviz inexistent în registru. ","")&amp;IF(AND(D47&lt;&gt;"",E47=""),"Cod necunoscut. ","")&amp;IF(N(H47)&lt;=0,"Lipsește cantitatea. ","")&amp;IF(M47="","Alege etapa. ","")&amp;IF(AND(M47="Suplimentar",N47=""),"Cere acordul clientului. ","")))</f>
        <v/>
      </c>
    </row>
    <row r="48" spans="2:21" x14ac:dyDescent="0.2">
      <c r="B48" s="24"/>
      <c r="C48" s="25" t="str">
        <f>IF(B48="","",COUNTIF(INDEX($B:$B,5):B48,B48))</f>
        <v/>
      </c>
      <c r="D48" s="24"/>
      <c r="E48" s="25" t="str">
        <f t="shared" si="0"/>
        <v/>
      </c>
      <c r="F48" s="13" t="str">
        <f t="shared" si="1"/>
        <v/>
      </c>
      <c r="G48" s="25" t="str">
        <f t="shared" si="2"/>
        <v/>
      </c>
      <c r="H48" s="6"/>
      <c r="I48" s="26" t="str">
        <f t="shared" si="3"/>
        <v/>
      </c>
      <c r="J48" s="27" t="str">
        <f t="shared" si="4"/>
        <v/>
      </c>
      <c r="K48" s="28"/>
      <c r="L48" s="27" t="str">
        <f t="shared" si="5"/>
        <v/>
      </c>
      <c r="M48" s="24"/>
      <c r="N48" s="24"/>
      <c r="O48" s="6"/>
      <c r="P48" s="27" t="str">
        <f t="shared" si="6"/>
        <v/>
      </c>
      <c r="Q48" s="25" t="str">
        <f t="shared" si="7"/>
        <v/>
      </c>
      <c r="R48" s="25" t="str">
        <f t="shared" si="8"/>
        <v/>
      </c>
      <c r="S48" s="13" t="str">
        <f>IF(B48="","",IF(M48="Inițial",B48&amp;"|E|"&amp;COUNTIFS(INDEX($B:$B,5):B48,B48,INDEX($M:$M,5):M48,"Inițial"),""))</f>
        <v/>
      </c>
      <c r="T48" s="13" t="str">
        <f>IF(OR(B48="",Q48&lt;&gt;1),"",B48&amp;"|F|"&amp;COUNTIFS(INDEX($B:$B,5):B48,B48,INDEX($Q:$Q,5):Q48,1))</f>
        <v/>
      </c>
      <c r="U48" s="29" t="str">
        <f>IF(B48="","",TRIM(IF(COUNTIF('Registru devize'!$B$5:$B$304,B48)=0,"Deviz inexistent în registru. ","")&amp;IF(AND(D48&lt;&gt;"",E48=""),"Cod necunoscut. ","")&amp;IF(N(H48)&lt;=0,"Lipsește cantitatea. ","")&amp;IF(M48="","Alege etapa. ","")&amp;IF(AND(M48="Suplimentar",N48=""),"Cere acordul clientului. ","")))</f>
        <v/>
      </c>
    </row>
    <row r="49" spans="2:21" x14ac:dyDescent="0.2">
      <c r="B49" s="24"/>
      <c r="C49" s="25" t="str">
        <f>IF(B49="","",COUNTIF(INDEX($B:$B,5):B49,B49))</f>
        <v/>
      </c>
      <c r="D49" s="24"/>
      <c r="E49" s="25" t="str">
        <f t="shared" si="0"/>
        <v/>
      </c>
      <c r="F49" s="13" t="str">
        <f t="shared" si="1"/>
        <v/>
      </c>
      <c r="G49" s="25" t="str">
        <f t="shared" si="2"/>
        <v/>
      </c>
      <c r="H49" s="6"/>
      <c r="I49" s="26" t="str">
        <f t="shared" si="3"/>
        <v/>
      </c>
      <c r="J49" s="27" t="str">
        <f t="shared" si="4"/>
        <v/>
      </c>
      <c r="K49" s="28"/>
      <c r="L49" s="27" t="str">
        <f t="shared" si="5"/>
        <v/>
      </c>
      <c r="M49" s="24"/>
      <c r="N49" s="24"/>
      <c r="O49" s="6"/>
      <c r="P49" s="27" t="str">
        <f t="shared" si="6"/>
        <v/>
      </c>
      <c r="Q49" s="25" t="str">
        <f t="shared" si="7"/>
        <v/>
      </c>
      <c r="R49" s="25" t="str">
        <f t="shared" si="8"/>
        <v/>
      </c>
      <c r="S49" s="13" t="str">
        <f>IF(B49="","",IF(M49="Inițial",B49&amp;"|E|"&amp;COUNTIFS(INDEX($B:$B,5):B49,B49,INDEX($M:$M,5):M49,"Inițial"),""))</f>
        <v/>
      </c>
      <c r="T49" s="13" t="str">
        <f>IF(OR(B49="",Q49&lt;&gt;1),"",B49&amp;"|F|"&amp;COUNTIFS(INDEX($B:$B,5):B49,B49,INDEX($Q:$Q,5):Q49,1))</f>
        <v/>
      </c>
      <c r="U49" s="29" t="str">
        <f>IF(B49="","",TRIM(IF(COUNTIF('Registru devize'!$B$5:$B$304,B49)=0,"Deviz inexistent în registru. ","")&amp;IF(AND(D49&lt;&gt;"",E49=""),"Cod necunoscut. ","")&amp;IF(N(H49)&lt;=0,"Lipsește cantitatea. ","")&amp;IF(M49="","Alege etapa. ","")&amp;IF(AND(M49="Suplimentar",N49=""),"Cere acordul clientului. ","")))</f>
        <v/>
      </c>
    </row>
    <row r="50" spans="2:21" x14ac:dyDescent="0.2">
      <c r="B50" s="24"/>
      <c r="C50" s="25" t="str">
        <f>IF(B50="","",COUNTIF(INDEX($B:$B,5):B50,B50))</f>
        <v/>
      </c>
      <c r="D50" s="24"/>
      <c r="E50" s="25" t="str">
        <f t="shared" si="0"/>
        <v/>
      </c>
      <c r="F50" s="13" t="str">
        <f t="shared" si="1"/>
        <v/>
      </c>
      <c r="G50" s="25" t="str">
        <f t="shared" si="2"/>
        <v/>
      </c>
      <c r="H50" s="6"/>
      <c r="I50" s="26" t="str">
        <f t="shared" si="3"/>
        <v/>
      </c>
      <c r="J50" s="27" t="str">
        <f t="shared" si="4"/>
        <v/>
      </c>
      <c r="K50" s="28"/>
      <c r="L50" s="27" t="str">
        <f t="shared" si="5"/>
        <v/>
      </c>
      <c r="M50" s="24"/>
      <c r="N50" s="24"/>
      <c r="O50" s="6"/>
      <c r="P50" s="27" t="str">
        <f t="shared" si="6"/>
        <v/>
      </c>
      <c r="Q50" s="25" t="str">
        <f t="shared" si="7"/>
        <v/>
      </c>
      <c r="R50" s="25" t="str">
        <f t="shared" si="8"/>
        <v/>
      </c>
      <c r="S50" s="13" t="str">
        <f>IF(B50="","",IF(M50="Inițial",B50&amp;"|E|"&amp;COUNTIFS(INDEX($B:$B,5):B50,B50,INDEX($M:$M,5):M50,"Inițial"),""))</f>
        <v/>
      </c>
      <c r="T50" s="13" t="str">
        <f>IF(OR(B50="",Q50&lt;&gt;1),"",B50&amp;"|F|"&amp;COUNTIFS(INDEX($B:$B,5):B50,B50,INDEX($Q:$Q,5):Q50,1))</f>
        <v/>
      </c>
      <c r="U50" s="29" t="str">
        <f>IF(B50="","",TRIM(IF(COUNTIF('Registru devize'!$B$5:$B$304,B50)=0,"Deviz inexistent în registru. ","")&amp;IF(AND(D50&lt;&gt;"",E50=""),"Cod necunoscut. ","")&amp;IF(N(H50)&lt;=0,"Lipsește cantitatea. ","")&amp;IF(M50="","Alege etapa. ","")&amp;IF(AND(M50="Suplimentar",N50=""),"Cere acordul clientului. ","")))</f>
        <v/>
      </c>
    </row>
    <row r="51" spans="2:21" x14ac:dyDescent="0.2">
      <c r="B51" s="24"/>
      <c r="C51" s="25" t="str">
        <f>IF(B51="","",COUNTIF(INDEX($B:$B,5):B51,B51))</f>
        <v/>
      </c>
      <c r="D51" s="24"/>
      <c r="E51" s="25" t="str">
        <f t="shared" si="0"/>
        <v/>
      </c>
      <c r="F51" s="13" t="str">
        <f t="shared" si="1"/>
        <v/>
      </c>
      <c r="G51" s="25" t="str">
        <f t="shared" si="2"/>
        <v/>
      </c>
      <c r="H51" s="6"/>
      <c r="I51" s="26" t="str">
        <f t="shared" si="3"/>
        <v/>
      </c>
      <c r="J51" s="27" t="str">
        <f t="shared" si="4"/>
        <v/>
      </c>
      <c r="K51" s="28"/>
      <c r="L51" s="27" t="str">
        <f t="shared" si="5"/>
        <v/>
      </c>
      <c r="M51" s="24"/>
      <c r="N51" s="24"/>
      <c r="O51" s="6"/>
      <c r="P51" s="27" t="str">
        <f t="shared" si="6"/>
        <v/>
      </c>
      <c r="Q51" s="25" t="str">
        <f t="shared" si="7"/>
        <v/>
      </c>
      <c r="R51" s="25" t="str">
        <f t="shared" si="8"/>
        <v/>
      </c>
      <c r="S51" s="13" t="str">
        <f>IF(B51="","",IF(M51="Inițial",B51&amp;"|E|"&amp;COUNTIFS(INDEX($B:$B,5):B51,B51,INDEX($M:$M,5):M51,"Inițial"),""))</f>
        <v/>
      </c>
      <c r="T51" s="13" t="str">
        <f>IF(OR(B51="",Q51&lt;&gt;1),"",B51&amp;"|F|"&amp;COUNTIFS(INDEX($B:$B,5):B51,B51,INDEX($Q:$Q,5):Q51,1))</f>
        <v/>
      </c>
      <c r="U51" s="29" t="str">
        <f>IF(B51="","",TRIM(IF(COUNTIF('Registru devize'!$B$5:$B$304,B51)=0,"Deviz inexistent în registru. ","")&amp;IF(AND(D51&lt;&gt;"",E51=""),"Cod necunoscut. ","")&amp;IF(N(H51)&lt;=0,"Lipsește cantitatea. ","")&amp;IF(M51="","Alege etapa. ","")&amp;IF(AND(M51="Suplimentar",N51=""),"Cere acordul clientului. ","")))</f>
        <v/>
      </c>
    </row>
    <row r="52" spans="2:21" x14ac:dyDescent="0.2">
      <c r="B52" s="24"/>
      <c r="C52" s="25" t="str">
        <f>IF(B52="","",COUNTIF(INDEX($B:$B,5):B52,B52))</f>
        <v/>
      </c>
      <c r="D52" s="24"/>
      <c r="E52" s="25" t="str">
        <f t="shared" si="0"/>
        <v/>
      </c>
      <c r="F52" s="13" t="str">
        <f t="shared" si="1"/>
        <v/>
      </c>
      <c r="G52" s="25" t="str">
        <f t="shared" si="2"/>
        <v/>
      </c>
      <c r="H52" s="6"/>
      <c r="I52" s="26" t="str">
        <f t="shared" si="3"/>
        <v/>
      </c>
      <c r="J52" s="27" t="str">
        <f t="shared" si="4"/>
        <v/>
      </c>
      <c r="K52" s="28"/>
      <c r="L52" s="27" t="str">
        <f t="shared" si="5"/>
        <v/>
      </c>
      <c r="M52" s="24"/>
      <c r="N52" s="24"/>
      <c r="O52" s="6"/>
      <c r="P52" s="27" t="str">
        <f t="shared" si="6"/>
        <v/>
      </c>
      <c r="Q52" s="25" t="str">
        <f t="shared" si="7"/>
        <v/>
      </c>
      <c r="R52" s="25" t="str">
        <f t="shared" si="8"/>
        <v/>
      </c>
      <c r="S52" s="13" t="str">
        <f>IF(B52="","",IF(M52="Inițial",B52&amp;"|E|"&amp;COUNTIFS(INDEX($B:$B,5):B52,B52,INDEX($M:$M,5):M52,"Inițial"),""))</f>
        <v/>
      </c>
      <c r="T52" s="13" t="str">
        <f>IF(OR(B52="",Q52&lt;&gt;1),"",B52&amp;"|F|"&amp;COUNTIFS(INDEX($B:$B,5):B52,B52,INDEX($Q:$Q,5):Q52,1))</f>
        <v/>
      </c>
      <c r="U52" s="29" t="str">
        <f>IF(B52="","",TRIM(IF(COUNTIF('Registru devize'!$B$5:$B$304,B52)=0,"Deviz inexistent în registru. ","")&amp;IF(AND(D52&lt;&gt;"",E52=""),"Cod necunoscut. ","")&amp;IF(N(H52)&lt;=0,"Lipsește cantitatea. ","")&amp;IF(M52="","Alege etapa. ","")&amp;IF(AND(M52="Suplimentar",N52=""),"Cere acordul clientului. ","")))</f>
        <v/>
      </c>
    </row>
    <row r="53" spans="2:21" x14ac:dyDescent="0.2">
      <c r="B53" s="24"/>
      <c r="C53" s="25" t="str">
        <f>IF(B53="","",COUNTIF(INDEX($B:$B,5):B53,B53))</f>
        <v/>
      </c>
      <c r="D53" s="24"/>
      <c r="E53" s="25" t="str">
        <f t="shared" si="0"/>
        <v/>
      </c>
      <c r="F53" s="13" t="str">
        <f t="shared" si="1"/>
        <v/>
      </c>
      <c r="G53" s="25" t="str">
        <f t="shared" si="2"/>
        <v/>
      </c>
      <c r="H53" s="6"/>
      <c r="I53" s="26" t="str">
        <f t="shared" si="3"/>
        <v/>
      </c>
      <c r="J53" s="27" t="str">
        <f t="shared" si="4"/>
        <v/>
      </c>
      <c r="K53" s="28"/>
      <c r="L53" s="27" t="str">
        <f t="shared" si="5"/>
        <v/>
      </c>
      <c r="M53" s="24"/>
      <c r="N53" s="24"/>
      <c r="O53" s="6"/>
      <c r="P53" s="27" t="str">
        <f t="shared" si="6"/>
        <v/>
      </c>
      <c r="Q53" s="25" t="str">
        <f t="shared" si="7"/>
        <v/>
      </c>
      <c r="R53" s="25" t="str">
        <f t="shared" si="8"/>
        <v/>
      </c>
      <c r="S53" s="13" t="str">
        <f>IF(B53="","",IF(M53="Inițial",B53&amp;"|E|"&amp;COUNTIFS(INDEX($B:$B,5):B53,B53,INDEX($M:$M,5):M53,"Inițial"),""))</f>
        <v/>
      </c>
      <c r="T53" s="13" t="str">
        <f>IF(OR(B53="",Q53&lt;&gt;1),"",B53&amp;"|F|"&amp;COUNTIFS(INDEX($B:$B,5):B53,B53,INDEX($Q:$Q,5):Q53,1))</f>
        <v/>
      </c>
      <c r="U53" s="29" t="str">
        <f>IF(B53="","",TRIM(IF(COUNTIF('Registru devize'!$B$5:$B$304,B53)=0,"Deviz inexistent în registru. ","")&amp;IF(AND(D53&lt;&gt;"",E53=""),"Cod necunoscut. ","")&amp;IF(N(H53)&lt;=0,"Lipsește cantitatea. ","")&amp;IF(M53="","Alege etapa. ","")&amp;IF(AND(M53="Suplimentar",N53=""),"Cere acordul clientului. ","")))</f>
        <v/>
      </c>
    </row>
    <row r="54" spans="2:21" x14ac:dyDescent="0.2">
      <c r="B54" s="24"/>
      <c r="C54" s="25" t="str">
        <f>IF(B54="","",COUNTIF(INDEX($B:$B,5):B54,B54))</f>
        <v/>
      </c>
      <c r="D54" s="24"/>
      <c r="E54" s="25" t="str">
        <f t="shared" si="0"/>
        <v/>
      </c>
      <c r="F54" s="13" t="str">
        <f t="shared" si="1"/>
        <v/>
      </c>
      <c r="G54" s="25" t="str">
        <f t="shared" si="2"/>
        <v/>
      </c>
      <c r="H54" s="6"/>
      <c r="I54" s="26" t="str">
        <f t="shared" si="3"/>
        <v/>
      </c>
      <c r="J54" s="27" t="str">
        <f t="shared" si="4"/>
        <v/>
      </c>
      <c r="K54" s="28"/>
      <c r="L54" s="27" t="str">
        <f t="shared" si="5"/>
        <v/>
      </c>
      <c r="M54" s="24"/>
      <c r="N54" s="24"/>
      <c r="O54" s="6"/>
      <c r="P54" s="27" t="str">
        <f t="shared" si="6"/>
        <v/>
      </c>
      <c r="Q54" s="25" t="str">
        <f t="shared" si="7"/>
        <v/>
      </c>
      <c r="R54" s="25" t="str">
        <f t="shared" si="8"/>
        <v/>
      </c>
      <c r="S54" s="13" t="str">
        <f>IF(B54="","",IF(M54="Inițial",B54&amp;"|E|"&amp;COUNTIFS(INDEX($B:$B,5):B54,B54,INDEX($M:$M,5):M54,"Inițial"),""))</f>
        <v/>
      </c>
      <c r="T54" s="13" t="str">
        <f>IF(OR(B54="",Q54&lt;&gt;1),"",B54&amp;"|F|"&amp;COUNTIFS(INDEX($B:$B,5):B54,B54,INDEX($Q:$Q,5):Q54,1))</f>
        <v/>
      </c>
      <c r="U54" s="29" t="str">
        <f>IF(B54="","",TRIM(IF(COUNTIF('Registru devize'!$B$5:$B$304,B54)=0,"Deviz inexistent în registru. ","")&amp;IF(AND(D54&lt;&gt;"",E54=""),"Cod necunoscut. ","")&amp;IF(N(H54)&lt;=0,"Lipsește cantitatea. ","")&amp;IF(M54="","Alege etapa. ","")&amp;IF(AND(M54="Suplimentar",N54=""),"Cere acordul clientului. ","")))</f>
        <v/>
      </c>
    </row>
    <row r="55" spans="2:21" x14ac:dyDescent="0.2">
      <c r="B55" s="24"/>
      <c r="C55" s="25" t="str">
        <f>IF(B55="","",COUNTIF(INDEX($B:$B,5):B55,B55))</f>
        <v/>
      </c>
      <c r="D55" s="24"/>
      <c r="E55" s="25" t="str">
        <f t="shared" si="0"/>
        <v/>
      </c>
      <c r="F55" s="13" t="str">
        <f t="shared" si="1"/>
        <v/>
      </c>
      <c r="G55" s="25" t="str">
        <f t="shared" si="2"/>
        <v/>
      </c>
      <c r="H55" s="6"/>
      <c r="I55" s="26" t="str">
        <f t="shared" si="3"/>
        <v/>
      </c>
      <c r="J55" s="27" t="str">
        <f t="shared" si="4"/>
        <v/>
      </c>
      <c r="K55" s="28"/>
      <c r="L55" s="27" t="str">
        <f t="shared" si="5"/>
        <v/>
      </c>
      <c r="M55" s="24"/>
      <c r="N55" s="24"/>
      <c r="O55" s="6"/>
      <c r="P55" s="27" t="str">
        <f t="shared" si="6"/>
        <v/>
      </c>
      <c r="Q55" s="25" t="str">
        <f t="shared" si="7"/>
        <v/>
      </c>
      <c r="R55" s="25" t="str">
        <f t="shared" si="8"/>
        <v/>
      </c>
      <c r="S55" s="13" t="str">
        <f>IF(B55="","",IF(M55="Inițial",B55&amp;"|E|"&amp;COUNTIFS(INDEX($B:$B,5):B55,B55,INDEX($M:$M,5):M55,"Inițial"),""))</f>
        <v/>
      </c>
      <c r="T55" s="13" t="str">
        <f>IF(OR(B55="",Q55&lt;&gt;1),"",B55&amp;"|F|"&amp;COUNTIFS(INDEX($B:$B,5):B55,B55,INDEX($Q:$Q,5):Q55,1))</f>
        <v/>
      </c>
      <c r="U55" s="29" t="str">
        <f>IF(B55="","",TRIM(IF(COUNTIF('Registru devize'!$B$5:$B$304,B55)=0,"Deviz inexistent în registru. ","")&amp;IF(AND(D55&lt;&gt;"",E55=""),"Cod necunoscut. ","")&amp;IF(N(H55)&lt;=0,"Lipsește cantitatea. ","")&amp;IF(M55="","Alege etapa. ","")&amp;IF(AND(M55="Suplimentar",N55=""),"Cere acordul clientului. ","")))</f>
        <v/>
      </c>
    </row>
    <row r="56" spans="2:21" x14ac:dyDescent="0.2">
      <c r="B56" s="24"/>
      <c r="C56" s="25" t="str">
        <f>IF(B56="","",COUNTIF(INDEX($B:$B,5):B56,B56))</f>
        <v/>
      </c>
      <c r="D56" s="24"/>
      <c r="E56" s="25" t="str">
        <f t="shared" si="0"/>
        <v/>
      </c>
      <c r="F56" s="13" t="str">
        <f t="shared" si="1"/>
        <v/>
      </c>
      <c r="G56" s="25" t="str">
        <f t="shared" si="2"/>
        <v/>
      </c>
      <c r="H56" s="6"/>
      <c r="I56" s="26" t="str">
        <f t="shared" si="3"/>
        <v/>
      </c>
      <c r="J56" s="27" t="str">
        <f t="shared" si="4"/>
        <v/>
      </c>
      <c r="K56" s="28"/>
      <c r="L56" s="27" t="str">
        <f t="shared" si="5"/>
        <v/>
      </c>
      <c r="M56" s="24"/>
      <c r="N56" s="24"/>
      <c r="O56" s="6"/>
      <c r="P56" s="27" t="str">
        <f t="shared" si="6"/>
        <v/>
      </c>
      <c r="Q56" s="25" t="str">
        <f t="shared" si="7"/>
        <v/>
      </c>
      <c r="R56" s="25" t="str">
        <f t="shared" si="8"/>
        <v/>
      </c>
      <c r="S56" s="13" t="str">
        <f>IF(B56="","",IF(M56="Inițial",B56&amp;"|E|"&amp;COUNTIFS(INDEX($B:$B,5):B56,B56,INDEX($M:$M,5):M56,"Inițial"),""))</f>
        <v/>
      </c>
      <c r="T56" s="13" t="str">
        <f>IF(OR(B56="",Q56&lt;&gt;1),"",B56&amp;"|F|"&amp;COUNTIFS(INDEX($B:$B,5):B56,B56,INDEX($Q:$Q,5):Q56,1))</f>
        <v/>
      </c>
      <c r="U56" s="29" t="str">
        <f>IF(B56="","",TRIM(IF(COUNTIF('Registru devize'!$B$5:$B$304,B56)=0,"Deviz inexistent în registru. ","")&amp;IF(AND(D56&lt;&gt;"",E56=""),"Cod necunoscut. ","")&amp;IF(N(H56)&lt;=0,"Lipsește cantitatea. ","")&amp;IF(M56="","Alege etapa. ","")&amp;IF(AND(M56="Suplimentar",N56=""),"Cere acordul clientului. ","")))</f>
        <v/>
      </c>
    </row>
    <row r="57" spans="2:21" x14ac:dyDescent="0.2">
      <c r="B57" s="24"/>
      <c r="C57" s="25" t="str">
        <f>IF(B57="","",COUNTIF(INDEX($B:$B,5):B57,B57))</f>
        <v/>
      </c>
      <c r="D57" s="24"/>
      <c r="E57" s="25" t="str">
        <f t="shared" si="0"/>
        <v/>
      </c>
      <c r="F57" s="13" t="str">
        <f t="shared" si="1"/>
        <v/>
      </c>
      <c r="G57" s="25" t="str">
        <f t="shared" si="2"/>
        <v/>
      </c>
      <c r="H57" s="6"/>
      <c r="I57" s="26" t="str">
        <f t="shared" si="3"/>
        <v/>
      </c>
      <c r="J57" s="27" t="str">
        <f t="shared" si="4"/>
        <v/>
      </c>
      <c r="K57" s="28"/>
      <c r="L57" s="27" t="str">
        <f t="shared" si="5"/>
        <v/>
      </c>
      <c r="M57" s="24"/>
      <c r="N57" s="24"/>
      <c r="O57" s="6"/>
      <c r="P57" s="27" t="str">
        <f t="shared" si="6"/>
        <v/>
      </c>
      <c r="Q57" s="25" t="str">
        <f t="shared" si="7"/>
        <v/>
      </c>
      <c r="R57" s="25" t="str">
        <f t="shared" si="8"/>
        <v/>
      </c>
      <c r="S57" s="13" t="str">
        <f>IF(B57="","",IF(M57="Inițial",B57&amp;"|E|"&amp;COUNTIFS(INDEX($B:$B,5):B57,B57,INDEX($M:$M,5):M57,"Inițial"),""))</f>
        <v/>
      </c>
      <c r="T57" s="13" t="str">
        <f>IF(OR(B57="",Q57&lt;&gt;1),"",B57&amp;"|F|"&amp;COUNTIFS(INDEX($B:$B,5):B57,B57,INDEX($Q:$Q,5):Q57,1))</f>
        <v/>
      </c>
      <c r="U57" s="29" t="str">
        <f>IF(B57="","",TRIM(IF(COUNTIF('Registru devize'!$B$5:$B$304,B57)=0,"Deviz inexistent în registru. ","")&amp;IF(AND(D57&lt;&gt;"",E57=""),"Cod necunoscut. ","")&amp;IF(N(H57)&lt;=0,"Lipsește cantitatea. ","")&amp;IF(M57="","Alege etapa. ","")&amp;IF(AND(M57="Suplimentar",N57=""),"Cere acordul clientului. ","")))</f>
        <v/>
      </c>
    </row>
    <row r="58" spans="2:21" x14ac:dyDescent="0.2">
      <c r="B58" s="24"/>
      <c r="C58" s="25" t="str">
        <f>IF(B58="","",COUNTIF(INDEX($B:$B,5):B58,B58))</f>
        <v/>
      </c>
      <c r="D58" s="24"/>
      <c r="E58" s="25" t="str">
        <f t="shared" si="0"/>
        <v/>
      </c>
      <c r="F58" s="13" t="str">
        <f t="shared" si="1"/>
        <v/>
      </c>
      <c r="G58" s="25" t="str">
        <f t="shared" si="2"/>
        <v/>
      </c>
      <c r="H58" s="6"/>
      <c r="I58" s="26" t="str">
        <f t="shared" si="3"/>
        <v/>
      </c>
      <c r="J58" s="27" t="str">
        <f t="shared" si="4"/>
        <v/>
      </c>
      <c r="K58" s="28"/>
      <c r="L58" s="27" t="str">
        <f t="shared" si="5"/>
        <v/>
      </c>
      <c r="M58" s="24"/>
      <c r="N58" s="24"/>
      <c r="O58" s="6"/>
      <c r="P58" s="27" t="str">
        <f t="shared" si="6"/>
        <v/>
      </c>
      <c r="Q58" s="25" t="str">
        <f t="shared" si="7"/>
        <v/>
      </c>
      <c r="R58" s="25" t="str">
        <f t="shared" si="8"/>
        <v/>
      </c>
      <c r="S58" s="13" t="str">
        <f>IF(B58="","",IF(M58="Inițial",B58&amp;"|E|"&amp;COUNTIFS(INDEX($B:$B,5):B58,B58,INDEX($M:$M,5):M58,"Inițial"),""))</f>
        <v/>
      </c>
      <c r="T58" s="13" t="str">
        <f>IF(OR(B58="",Q58&lt;&gt;1),"",B58&amp;"|F|"&amp;COUNTIFS(INDEX($B:$B,5):B58,B58,INDEX($Q:$Q,5):Q58,1))</f>
        <v/>
      </c>
      <c r="U58" s="29" t="str">
        <f>IF(B58="","",TRIM(IF(COUNTIF('Registru devize'!$B$5:$B$304,B58)=0,"Deviz inexistent în registru. ","")&amp;IF(AND(D58&lt;&gt;"",E58=""),"Cod necunoscut. ","")&amp;IF(N(H58)&lt;=0,"Lipsește cantitatea. ","")&amp;IF(M58="","Alege etapa. ","")&amp;IF(AND(M58="Suplimentar",N58=""),"Cere acordul clientului. ","")))</f>
        <v/>
      </c>
    </row>
    <row r="59" spans="2:21" x14ac:dyDescent="0.2">
      <c r="B59" s="24"/>
      <c r="C59" s="25" t="str">
        <f>IF(B59="","",COUNTIF(INDEX($B:$B,5):B59,B59))</f>
        <v/>
      </c>
      <c r="D59" s="24"/>
      <c r="E59" s="25" t="str">
        <f t="shared" si="0"/>
        <v/>
      </c>
      <c r="F59" s="13" t="str">
        <f t="shared" si="1"/>
        <v/>
      </c>
      <c r="G59" s="25" t="str">
        <f t="shared" si="2"/>
        <v/>
      </c>
      <c r="H59" s="6"/>
      <c r="I59" s="26" t="str">
        <f t="shared" si="3"/>
        <v/>
      </c>
      <c r="J59" s="27" t="str">
        <f t="shared" si="4"/>
        <v/>
      </c>
      <c r="K59" s="28"/>
      <c r="L59" s="27" t="str">
        <f t="shared" si="5"/>
        <v/>
      </c>
      <c r="M59" s="24"/>
      <c r="N59" s="24"/>
      <c r="O59" s="6"/>
      <c r="P59" s="27" t="str">
        <f t="shared" si="6"/>
        <v/>
      </c>
      <c r="Q59" s="25" t="str">
        <f t="shared" si="7"/>
        <v/>
      </c>
      <c r="R59" s="25" t="str">
        <f t="shared" si="8"/>
        <v/>
      </c>
      <c r="S59" s="13" t="str">
        <f>IF(B59="","",IF(M59="Inițial",B59&amp;"|E|"&amp;COUNTIFS(INDEX($B:$B,5):B59,B59,INDEX($M:$M,5):M59,"Inițial"),""))</f>
        <v/>
      </c>
      <c r="T59" s="13" t="str">
        <f>IF(OR(B59="",Q59&lt;&gt;1),"",B59&amp;"|F|"&amp;COUNTIFS(INDEX($B:$B,5):B59,B59,INDEX($Q:$Q,5):Q59,1))</f>
        <v/>
      </c>
      <c r="U59" s="29" t="str">
        <f>IF(B59="","",TRIM(IF(COUNTIF('Registru devize'!$B$5:$B$304,B59)=0,"Deviz inexistent în registru. ","")&amp;IF(AND(D59&lt;&gt;"",E59=""),"Cod necunoscut. ","")&amp;IF(N(H59)&lt;=0,"Lipsește cantitatea. ","")&amp;IF(M59="","Alege etapa. ","")&amp;IF(AND(M59="Suplimentar",N59=""),"Cere acordul clientului. ","")))</f>
        <v/>
      </c>
    </row>
    <row r="60" spans="2:21" x14ac:dyDescent="0.2">
      <c r="B60" s="24"/>
      <c r="C60" s="25" t="str">
        <f>IF(B60="","",COUNTIF(INDEX($B:$B,5):B60,B60))</f>
        <v/>
      </c>
      <c r="D60" s="24"/>
      <c r="E60" s="25" t="str">
        <f t="shared" si="0"/>
        <v/>
      </c>
      <c r="F60" s="13" t="str">
        <f t="shared" si="1"/>
        <v/>
      </c>
      <c r="G60" s="25" t="str">
        <f t="shared" si="2"/>
        <v/>
      </c>
      <c r="H60" s="6"/>
      <c r="I60" s="26" t="str">
        <f t="shared" si="3"/>
        <v/>
      </c>
      <c r="J60" s="27" t="str">
        <f t="shared" si="4"/>
        <v/>
      </c>
      <c r="K60" s="28"/>
      <c r="L60" s="27" t="str">
        <f t="shared" si="5"/>
        <v/>
      </c>
      <c r="M60" s="24"/>
      <c r="N60" s="24"/>
      <c r="O60" s="6"/>
      <c r="P60" s="27" t="str">
        <f t="shared" si="6"/>
        <v/>
      </c>
      <c r="Q60" s="25" t="str">
        <f t="shared" si="7"/>
        <v/>
      </c>
      <c r="R60" s="25" t="str">
        <f t="shared" si="8"/>
        <v/>
      </c>
      <c r="S60" s="13" t="str">
        <f>IF(B60="","",IF(M60="Inițial",B60&amp;"|E|"&amp;COUNTIFS(INDEX($B:$B,5):B60,B60,INDEX($M:$M,5):M60,"Inițial"),""))</f>
        <v/>
      </c>
      <c r="T60" s="13" t="str">
        <f>IF(OR(B60="",Q60&lt;&gt;1),"",B60&amp;"|F|"&amp;COUNTIFS(INDEX($B:$B,5):B60,B60,INDEX($Q:$Q,5):Q60,1))</f>
        <v/>
      </c>
      <c r="U60" s="29" t="str">
        <f>IF(B60="","",TRIM(IF(COUNTIF('Registru devize'!$B$5:$B$304,B60)=0,"Deviz inexistent în registru. ","")&amp;IF(AND(D60&lt;&gt;"",E60=""),"Cod necunoscut. ","")&amp;IF(N(H60)&lt;=0,"Lipsește cantitatea. ","")&amp;IF(M60="","Alege etapa. ","")&amp;IF(AND(M60="Suplimentar",N60=""),"Cere acordul clientului. ","")))</f>
        <v/>
      </c>
    </row>
    <row r="61" spans="2:21" x14ac:dyDescent="0.2">
      <c r="B61" s="24"/>
      <c r="C61" s="25" t="str">
        <f>IF(B61="","",COUNTIF(INDEX($B:$B,5):B61,B61))</f>
        <v/>
      </c>
      <c r="D61" s="24"/>
      <c r="E61" s="25" t="str">
        <f t="shared" si="0"/>
        <v/>
      </c>
      <c r="F61" s="13" t="str">
        <f t="shared" si="1"/>
        <v/>
      </c>
      <c r="G61" s="25" t="str">
        <f t="shared" si="2"/>
        <v/>
      </c>
      <c r="H61" s="6"/>
      <c r="I61" s="26" t="str">
        <f t="shared" si="3"/>
        <v/>
      </c>
      <c r="J61" s="27" t="str">
        <f t="shared" si="4"/>
        <v/>
      </c>
      <c r="K61" s="28"/>
      <c r="L61" s="27" t="str">
        <f t="shared" si="5"/>
        <v/>
      </c>
      <c r="M61" s="24"/>
      <c r="N61" s="24"/>
      <c r="O61" s="6"/>
      <c r="P61" s="27" t="str">
        <f t="shared" si="6"/>
        <v/>
      </c>
      <c r="Q61" s="25" t="str">
        <f t="shared" si="7"/>
        <v/>
      </c>
      <c r="R61" s="25" t="str">
        <f t="shared" si="8"/>
        <v/>
      </c>
      <c r="S61" s="13" t="str">
        <f>IF(B61="","",IF(M61="Inițial",B61&amp;"|E|"&amp;COUNTIFS(INDEX($B:$B,5):B61,B61,INDEX($M:$M,5):M61,"Inițial"),""))</f>
        <v/>
      </c>
      <c r="T61" s="13" t="str">
        <f>IF(OR(B61="",Q61&lt;&gt;1),"",B61&amp;"|F|"&amp;COUNTIFS(INDEX($B:$B,5):B61,B61,INDEX($Q:$Q,5):Q61,1))</f>
        <v/>
      </c>
      <c r="U61" s="29" t="str">
        <f>IF(B61="","",TRIM(IF(COUNTIF('Registru devize'!$B$5:$B$304,B61)=0,"Deviz inexistent în registru. ","")&amp;IF(AND(D61&lt;&gt;"",E61=""),"Cod necunoscut. ","")&amp;IF(N(H61)&lt;=0,"Lipsește cantitatea. ","")&amp;IF(M61="","Alege etapa. ","")&amp;IF(AND(M61="Suplimentar",N61=""),"Cere acordul clientului. ","")))</f>
        <v/>
      </c>
    </row>
    <row r="62" spans="2:21" x14ac:dyDescent="0.2">
      <c r="B62" s="24"/>
      <c r="C62" s="25" t="str">
        <f>IF(B62="","",COUNTIF(INDEX($B:$B,5):B62,B62))</f>
        <v/>
      </c>
      <c r="D62" s="24"/>
      <c r="E62" s="25" t="str">
        <f t="shared" si="0"/>
        <v/>
      </c>
      <c r="F62" s="13" t="str">
        <f t="shared" si="1"/>
        <v/>
      </c>
      <c r="G62" s="25" t="str">
        <f t="shared" si="2"/>
        <v/>
      </c>
      <c r="H62" s="6"/>
      <c r="I62" s="26" t="str">
        <f t="shared" si="3"/>
        <v/>
      </c>
      <c r="J62" s="27" t="str">
        <f t="shared" si="4"/>
        <v/>
      </c>
      <c r="K62" s="28"/>
      <c r="L62" s="27" t="str">
        <f t="shared" si="5"/>
        <v/>
      </c>
      <c r="M62" s="24"/>
      <c r="N62" s="24"/>
      <c r="O62" s="6"/>
      <c r="P62" s="27" t="str">
        <f t="shared" si="6"/>
        <v/>
      </c>
      <c r="Q62" s="25" t="str">
        <f t="shared" si="7"/>
        <v/>
      </c>
      <c r="R62" s="25" t="str">
        <f t="shared" si="8"/>
        <v/>
      </c>
      <c r="S62" s="13" t="str">
        <f>IF(B62="","",IF(M62="Inițial",B62&amp;"|E|"&amp;COUNTIFS(INDEX($B:$B,5):B62,B62,INDEX($M:$M,5):M62,"Inițial"),""))</f>
        <v/>
      </c>
      <c r="T62" s="13" t="str">
        <f>IF(OR(B62="",Q62&lt;&gt;1),"",B62&amp;"|F|"&amp;COUNTIFS(INDEX($B:$B,5):B62,B62,INDEX($Q:$Q,5):Q62,1))</f>
        <v/>
      </c>
      <c r="U62" s="29" t="str">
        <f>IF(B62="","",TRIM(IF(COUNTIF('Registru devize'!$B$5:$B$304,B62)=0,"Deviz inexistent în registru. ","")&amp;IF(AND(D62&lt;&gt;"",E62=""),"Cod necunoscut. ","")&amp;IF(N(H62)&lt;=0,"Lipsește cantitatea. ","")&amp;IF(M62="","Alege etapa. ","")&amp;IF(AND(M62="Suplimentar",N62=""),"Cere acordul clientului. ","")))</f>
        <v/>
      </c>
    </row>
    <row r="63" spans="2:21" x14ac:dyDescent="0.2">
      <c r="B63" s="24"/>
      <c r="C63" s="25" t="str">
        <f>IF(B63="","",COUNTIF(INDEX($B:$B,5):B63,B63))</f>
        <v/>
      </c>
      <c r="D63" s="24"/>
      <c r="E63" s="25" t="str">
        <f t="shared" si="0"/>
        <v/>
      </c>
      <c r="F63" s="13" t="str">
        <f t="shared" si="1"/>
        <v/>
      </c>
      <c r="G63" s="25" t="str">
        <f t="shared" si="2"/>
        <v/>
      </c>
      <c r="H63" s="6"/>
      <c r="I63" s="26" t="str">
        <f t="shared" si="3"/>
        <v/>
      </c>
      <c r="J63" s="27" t="str">
        <f t="shared" si="4"/>
        <v/>
      </c>
      <c r="K63" s="28"/>
      <c r="L63" s="27" t="str">
        <f t="shared" si="5"/>
        <v/>
      </c>
      <c r="M63" s="24"/>
      <c r="N63" s="24"/>
      <c r="O63" s="6"/>
      <c r="P63" s="27" t="str">
        <f t="shared" si="6"/>
        <v/>
      </c>
      <c r="Q63" s="25" t="str">
        <f t="shared" si="7"/>
        <v/>
      </c>
      <c r="R63" s="25" t="str">
        <f t="shared" si="8"/>
        <v/>
      </c>
      <c r="S63" s="13" t="str">
        <f>IF(B63="","",IF(M63="Inițial",B63&amp;"|E|"&amp;COUNTIFS(INDEX($B:$B,5):B63,B63,INDEX($M:$M,5):M63,"Inițial"),""))</f>
        <v/>
      </c>
      <c r="T63" s="13" t="str">
        <f>IF(OR(B63="",Q63&lt;&gt;1),"",B63&amp;"|F|"&amp;COUNTIFS(INDEX($B:$B,5):B63,B63,INDEX($Q:$Q,5):Q63,1))</f>
        <v/>
      </c>
      <c r="U63" s="29" t="str">
        <f>IF(B63="","",TRIM(IF(COUNTIF('Registru devize'!$B$5:$B$304,B63)=0,"Deviz inexistent în registru. ","")&amp;IF(AND(D63&lt;&gt;"",E63=""),"Cod necunoscut. ","")&amp;IF(N(H63)&lt;=0,"Lipsește cantitatea. ","")&amp;IF(M63="","Alege etapa. ","")&amp;IF(AND(M63="Suplimentar",N63=""),"Cere acordul clientului. ","")))</f>
        <v/>
      </c>
    </row>
    <row r="64" spans="2:21" x14ac:dyDescent="0.2">
      <c r="B64" s="24"/>
      <c r="C64" s="25" t="str">
        <f>IF(B64="","",COUNTIF(INDEX($B:$B,5):B64,B64))</f>
        <v/>
      </c>
      <c r="D64" s="24"/>
      <c r="E64" s="25" t="str">
        <f t="shared" si="0"/>
        <v/>
      </c>
      <c r="F64" s="13" t="str">
        <f t="shared" si="1"/>
        <v/>
      </c>
      <c r="G64" s="25" t="str">
        <f t="shared" si="2"/>
        <v/>
      </c>
      <c r="H64" s="6"/>
      <c r="I64" s="26" t="str">
        <f t="shared" si="3"/>
        <v/>
      </c>
      <c r="J64" s="27" t="str">
        <f t="shared" si="4"/>
        <v/>
      </c>
      <c r="K64" s="28"/>
      <c r="L64" s="27" t="str">
        <f t="shared" si="5"/>
        <v/>
      </c>
      <c r="M64" s="24"/>
      <c r="N64" s="24"/>
      <c r="O64" s="6"/>
      <c r="P64" s="27" t="str">
        <f t="shared" si="6"/>
        <v/>
      </c>
      <c r="Q64" s="25" t="str">
        <f t="shared" si="7"/>
        <v/>
      </c>
      <c r="R64" s="25" t="str">
        <f t="shared" si="8"/>
        <v/>
      </c>
      <c r="S64" s="13" t="str">
        <f>IF(B64="","",IF(M64="Inițial",B64&amp;"|E|"&amp;COUNTIFS(INDEX($B:$B,5):B64,B64,INDEX($M:$M,5):M64,"Inițial"),""))</f>
        <v/>
      </c>
      <c r="T64" s="13" t="str">
        <f>IF(OR(B64="",Q64&lt;&gt;1),"",B64&amp;"|F|"&amp;COUNTIFS(INDEX($B:$B,5):B64,B64,INDEX($Q:$Q,5):Q64,1))</f>
        <v/>
      </c>
      <c r="U64" s="29" t="str">
        <f>IF(B64="","",TRIM(IF(COUNTIF('Registru devize'!$B$5:$B$304,B64)=0,"Deviz inexistent în registru. ","")&amp;IF(AND(D64&lt;&gt;"",E64=""),"Cod necunoscut. ","")&amp;IF(N(H64)&lt;=0,"Lipsește cantitatea. ","")&amp;IF(M64="","Alege etapa. ","")&amp;IF(AND(M64="Suplimentar",N64=""),"Cere acordul clientului. ","")))</f>
        <v/>
      </c>
    </row>
    <row r="65" spans="2:21" x14ac:dyDescent="0.2">
      <c r="B65" s="24"/>
      <c r="C65" s="25" t="str">
        <f>IF(B65="","",COUNTIF(INDEX($B:$B,5):B65,B65))</f>
        <v/>
      </c>
      <c r="D65" s="24"/>
      <c r="E65" s="25" t="str">
        <f t="shared" si="0"/>
        <v/>
      </c>
      <c r="F65" s="13" t="str">
        <f t="shared" si="1"/>
        <v/>
      </c>
      <c r="G65" s="25" t="str">
        <f t="shared" si="2"/>
        <v/>
      </c>
      <c r="H65" s="6"/>
      <c r="I65" s="26" t="str">
        <f t="shared" si="3"/>
        <v/>
      </c>
      <c r="J65" s="27" t="str">
        <f t="shared" si="4"/>
        <v/>
      </c>
      <c r="K65" s="28"/>
      <c r="L65" s="27" t="str">
        <f t="shared" si="5"/>
        <v/>
      </c>
      <c r="M65" s="24"/>
      <c r="N65" s="24"/>
      <c r="O65" s="6"/>
      <c r="P65" s="27" t="str">
        <f t="shared" si="6"/>
        <v/>
      </c>
      <c r="Q65" s="25" t="str">
        <f t="shared" si="7"/>
        <v/>
      </c>
      <c r="R65" s="25" t="str">
        <f t="shared" si="8"/>
        <v/>
      </c>
      <c r="S65" s="13" t="str">
        <f>IF(B65="","",IF(M65="Inițial",B65&amp;"|E|"&amp;COUNTIFS(INDEX($B:$B,5):B65,B65,INDEX($M:$M,5):M65,"Inițial"),""))</f>
        <v/>
      </c>
      <c r="T65" s="13" t="str">
        <f>IF(OR(B65="",Q65&lt;&gt;1),"",B65&amp;"|F|"&amp;COUNTIFS(INDEX($B:$B,5):B65,B65,INDEX($Q:$Q,5):Q65,1))</f>
        <v/>
      </c>
      <c r="U65" s="29" t="str">
        <f>IF(B65="","",TRIM(IF(COUNTIF('Registru devize'!$B$5:$B$304,B65)=0,"Deviz inexistent în registru. ","")&amp;IF(AND(D65&lt;&gt;"",E65=""),"Cod necunoscut. ","")&amp;IF(N(H65)&lt;=0,"Lipsește cantitatea. ","")&amp;IF(M65="","Alege etapa. ","")&amp;IF(AND(M65="Suplimentar",N65=""),"Cere acordul clientului. ","")))</f>
        <v/>
      </c>
    </row>
    <row r="66" spans="2:21" x14ac:dyDescent="0.2">
      <c r="B66" s="24"/>
      <c r="C66" s="25" t="str">
        <f>IF(B66="","",COUNTIF(INDEX($B:$B,5):B66,B66))</f>
        <v/>
      </c>
      <c r="D66" s="24"/>
      <c r="E66" s="25" t="str">
        <f t="shared" si="0"/>
        <v/>
      </c>
      <c r="F66" s="13" t="str">
        <f t="shared" si="1"/>
        <v/>
      </c>
      <c r="G66" s="25" t="str">
        <f t="shared" si="2"/>
        <v/>
      </c>
      <c r="H66" s="6"/>
      <c r="I66" s="26" t="str">
        <f t="shared" si="3"/>
        <v/>
      </c>
      <c r="J66" s="27" t="str">
        <f t="shared" si="4"/>
        <v/>
      </c>
      <c r="K66" s="28"/>
      <c r="L66" s="27" t="str">
        <f t="shared" si="5"/>
        <v/>
      </c>
      <c r="M66" s="24"/>
      <c r="N66" s="24"/>
      <c r="O66" s="6"/>
      <c r="P66" s="27" t="str">
        <f t="shared" si="6"/>
        <v/>
      </c>
      <c r="Q66" s="25" t="str">
        <f t="shared" si="7"/>
        <v/>
      </c>
      <c r="R66" s="25" t="str">
        <f t="shared" si="8"/>
        <v/>
      </c>
      <c r="S66" s="13" t="str">
        <f>IF(B66="","",IF(M66="Inițial",B66&amp;"|E|"&amp;COUNTIFS(INDEX($B:$B,5):B66,B66,INDEX($M:$M,5):M66,"Inițial"),""))</f>
        <v/>
      </c>
      <c r="T66" s="13" t="str">
        <f>IF(OR(B66="",Q66&lt;&gt;1),"",B66&amp;"|F|"&amp;COUNTIFS(INDEX($B:$B,5):B66,B66,INDEX($Q:$Q,5):Q66,1))</f>
        <v/>
      </c>
      <c r="U66" s="29" t="str">
        <f>IF(B66="","",TRIM(IF(COUNTIF('Registru devize'!$B$5:$B$304,B66)=0,"Deviz inexistent în registru. ","")&amp;IF(AND(D66&lt;&gt;"",E66=""),"Cod necunoscut. ","")&amp;IF(N(H66)&lt;=0,"Lipsește cantitatea. ","")&amp;IF(M66="","Alege etapa. ","")&amp;IF(AND(M66="Suplimentar",N66=""),"Cere acordul clientului. ","")))</f>
        <v/>
      </c>
    </row>
    <row r="67" spans="2:21" x14ac:dyDescent="0.2">
      <c r="B67" s="24"/>
      <c r="C67" s="25" t="str">
        <f>IF(B67="","",COUNTIF(INDEX($B:$B,5):B67,B67))</f>
        <v/>
      </c>
      <c r="D67" s="24"/>
      <c r="E67" s="25" t="str">
        <f t="shared" si="0"/>
        <v/>
      </c>
      <c r="F67" s="13" t="str">
        <f t="shared" si="1"/>
        <v/>
      </c>
      <c r="G67" s="25" t="str">
        <f t="shared" si="2"/>
        <v/>
      </c>
      <c r="H67" s="6"/>
      <c r="I67" s="26" t="str">
        <f t="shared" si="3"/>
        <v/>
      </c>
      <c r="J67" s="27" t="str">
        <f t="shared" si="4"/>
        <v/>
      </c>
      <c r="K67" s="28"/>
      <c r="L67" s="27" t="str">
        <f t="shared" si="5"/>
        <v/>
      </c>
      <c r="M67" s="24"/>
      <c r="N67" s="24"/>
      <c r="O67" s="6"/>
      <c r="P67" s="27" t="str">
        <f t="shared" si="6"/>
        <v/>
      </c>
      <c r="Q67" s="25" t="str">
        <f t="shared" si="7"/>
        <v/>
      </c>
      <c r="R67" s="25" t="str">
        <f t="shared" si="8"/>
        <v/>
      </c>
      <c r="S67" s="13" t="str">
        <f>IF(B67="","",IF(M67="Inițial",B67&amp;"|E|"&amp;COUNTIFS(INDEX($B:$B,5):B67,B67,INDEX($M:$M,5):M67,"Inițial"),""))</f>
        <v/>
      </c>
      <c r="T67" s="13" t="str">
        <f>IF(OR(B67="",Q67&lt;&gt;1),"",B67&amp;"|F|"&amp;COUNTIFS(INDEX($B:$B,5):B67,B67,INDEX($Q:$Q,5):Q67,1))</f>
        <v/>
      </c>
      <c r="U67" s="29" t="str">
        <f>IF(B67="","",TRIM(IF(COUNTIF('Registru devize'!$B$5:$B$304,B67)=0,"Deviz inexistent în registru. ","")&amp;IF(AND(D67&lt;&gt;"",E67=""),"Cod necunoscut. ","")&amp;IF(N(H67)&lt;=0,"Lipsește cantitatea. ","")&amp;IF(M67="","Alege etapa. ","")&amp;IF(AND(M67="Suplimentar",N67=""),"Cere acordul clientului. ","")))</f>
        <v/>
      </c>
    </row>
    <row r="68" spans="2:21" x14ac:dyDescent="0.2">
      <c r="B68" s="24"/>
      <c r="C68" s="25" t="str">
        <f>IF(B68="","",COUNTIF(INDEX($B:$B,5):B68,B68))</f>
        <v/>
      </c>
      <c r="D68" s="24"/>
      <c r="E68" s="25" t="str">
        <f t="shared" si="0"/>
        <v/>
      </c>
      <c r="F68" s="13" t="str">
        <f t="shared" si="1"/>
        <v/>
      </c>
      <c r="G68" s="25" t="str">
        <f t="shared" si="2"/>
        <v/>
      </c>
      <c r="H68" s="6"/>
      <c r="I68" s="26" t="str">
        <f t="shared" si="3"/>
        <v/>
      </c>
      <c r="J68" s="27" t="str">
        <f t="shared" si="4"/>
        <v/>
      </c>
      <c r="K68" s="28"/>
      <c r="L68" s="27" t="str">
        <f t="shared" si="5"/>
        <v/>
      </c>
      <c r="M68" s="24"/>
      <c r="N68" s="24"/>
      <c r="O68" s="6"/>
      <c r="P68" s="27" t="str">
        <f t="shared" si="6"/>
        <v/>
      </c>
      <c r="Q68" s="25" t="str">
        <f t="shared" si="7"/>
        <v/>
      </c>
      <c r="R68" s="25" t="str">
        <f t="shared" si="8"/>
        <v/>
      </c>
      <c r="S68" s="13" t="str">
        <f>IF(B68="","",IF(M68="Inițial",B68&amp;"|E|"&amp;COUNTIFS(INDEX($B:$B,5):B68,B68,INDEX($M:$M,5):M68,"Inițial"),""))</f>
        <v/>
      </c>
      <c r="T68" s="13" t="str">
        <f>IF(OR(B68="",Q68&lt;&gt;1),"",B68&amp;"|F|"&amp;COUNTIFS(INDEX($B:$B,5):B68,B68,INDEX($Q:$Q,5):Q68,1))</f>
        <v/>
      </c>
      <c r="U68" s="29" t="str">
        <f>IF(B68="","",TRIM(IF(COUNTIF('Registru devize'!$B$5:$B$304,B68)=0,"Deviz inexistent în registru. ","")&amp;IF(AND(D68&lt;&gt;"",E68=""),"Cod necunoscut. ","")&amp;IF(N(H68)&lt;=0,"Lipsește cantitatea. ","")&amp;IF(M68="","Alege etapa. ","")&amp;IF(AND(M68="Suplimentar",N68=""),"Cere acordul clientului. ","")))</f>
        <v/>
      </c>
    </row>
    <row r="69" spans="2:21" x14ac:dyDescent="0.2">
      <c r="B69" s="24"/>
      <c r="C69" s="25" t="str">
        <f>IF(B69="","",COUNTIF(INDEX($B:$B,5):B69,B69))</f>
        <v/>
      </c>
      <c r="D69" s="24"/>
      <c r="E69" s="25" t="str">
        <f t="shared" ref="E69:E132" si="9">IF(D69="","",IFERROR(VLOOKUP(D69,Catalog,2,FALSE),""))</f>
        <v/>
      </c>
      <c r="F69" s="13" t="str">
        <f t="shared" ref="F69:F132" si="10">IF(D69="","",IFERROR(VLOOKUP(D69,Catalog,3,FALSE),""))</f>
        <v/>
      </c>
      <c r="G69" s="25" t="str">
        <f t="shared" ref="G69:G132" si="11">IF(D69="","",IFERROR(VLOOKUP(D69,Catalog,4,FALSE),""))</f>
        <v/>
      </c>
      <c r="H69" s="6"/>
      <c r="I69" s="26" t="str">
        <f t="shared" ref="I69:I132" si="12">IF(E69&lt;&gt;"Manoperă","",N(H69)*IFERROR(VLOOKUP(D69,Catalog,6,FALSE),0))</f>
        <v/>
      </c>
      <c r="J69" s="27" t="str">
        <f t="shared" ref="J69:J132" si="13">IF(D69="","",IF(E69="Manoperă",IFERROR(VLOOKUP(D69,Catalog,6,FALSE),0)*TarifOra,IFERROR(VLOOKUP(D69,Catalog,5,FALSE),0)))</f>
        <v/>
      </c>
      <c r="K69" s="28"/>
      <c r="L69" s="27" t="str">
        <f t="shared" ref="L69:L132" si="14">IF(OR(H69="",J69=""),"",ROUND(H69*J69*(1-N(K69)),2))</f>
        <v/>
      </c>
      <c r="M69" s="24"/>
      <c r="N69" s="24"/>
      <c r="O69" s="6"/>
      <c r="P69" s="27" t="str">
        <f t="shared" ref="P69:P132" si="15">IF(L69="","",ROUND(L69*(1+CotaTVA),2))</f>
        <v/>
      </c>
      <c r="Q69" s="25" t="str">
        <f t="shared" ref="Q69:Q132" si="16">IF(B69="","",IF(OR(M69="Inițial",AND(M69="Suplimentar",N69="Da")),1,0))</f>
        <v/>
      </c>
      <c r="R69" s="25" t="str">
        <f t="shared" ref="R69:R132" si="17">IF(OR(D69="",E69&lt;&gt;"Piesă"),"",IFERROR(VLOOKUP(D69,Catalog,7,FALSE)&amp;"",""))</f>
        <v/>
      </c>
      <c r="S69" s="13" t="str">
        <f>IF(B69="","",IF(M69="Inițial",B69&amp;"|E|"&amp;COUNTIFS(INDEX($B:$B,5):B69,B69,INDEX($M:$M,5):M69,"Inițial"),""))</f>
        <v/>
      </c>
      <c r="T69" s="13" t="str">
        <f>IF(OR(B69="",Q69&lt;&gt;1),"",B69&amp;"|F|"&amp;COUNTIFS(INDEX($B:$B,5):B69,B69,INDEX($Q:$Q,5):Q69,1))</f>
        <v/>
      </c>
      <c r="U69" s="29" t="str">
        <f>IF(B69="","",TRIM(IF(COUNTIF('Registru devize'!$B$5:$B$304,B69)=0,"Deviz inexistent în registru. ","")&amp;IF(AND(D69&lt;&gt;"",E69=""),"Cod necunoscut. ","")&amp;IF(N(H69)&lt;=0,"Lipsește cantitatea. ","")&amp;IF(M69="","Alege etapa. ","")&amp;IF(AND(M69="Suplimentar",N69=""),"Cere acordul clientului. ","")))</f>
        <v/>
      </c>
    </row>
    <row r="70" spans="2:21" x14ac:dyDescent="0.2">
      <c r="B70" s="24"/>
      <c r="C70" s="25" t="str">
        <f>IF(B70="","",COUNTIF(INDEX($B:$B,5):B70,B70))</f>
        <v/>
      </c>
      <c r="D70" s="24"/>
      <c r="E70" s="25" t="str">
        <f t="shared" si="9"/>
        <v/>
      </c>
      <c r="F70" s="13" t="str">
        <f t="shared" si="10"/>
        <v/>
      </c>
      <c r="G70" s="25" t="str">
        <f t="shared" si="11"/>
        <v/>
      </c>
      <c r="H70" s="6"/>
      <c r="I70" s="26" t="str">
        <f t="shared" si="12"/>
        <v/>
      </c>
      <c r="J70" s="27" t="str">
        <f t="shared" si="13"/>
        <v/>
      </c>
      <c r="K70" s="28"/>
      <c r="L70" s="27" t="str">
        <f t="shared" si="14"/>
        <v/>
      </c>
      <c r="M70" s="24"/>
      <c r="N70" s="24"/>
      <c r="O70" s="6"/>
      <c r="P70" s="27" t="str">
        <f t="shared" si="15"/>
        <v/>
      </c>
      <c r="Q70" s="25" t="str">
        <f t="shared" si="16"/>
        <v/>
      </c>
      <c r="R70" s="25" t="str">
        <f t="shared" si="17"/>
        <v/>
      </c>
      <c r="S70" s="13" t="str">
        <f>IF(B70="","",IF(M70="Inițial",B70&amp;"|E|"&amp;COUNTIFS(INDEX($B:$B,5):B70,B70,INDEX($M:$M,5):M70,"Inițial"),""))</f>
        <v/>
      </c>
      <c r="T70" s="13" t="str">
        <f>IF(OR(B70="",Q70&lt;&gt;1),"",B70&amp;"|F|"&amp;COUNTIFS(INDEX($B:$B,5):B70,B70,INDEX($Q:$Q,5):Q70,1))</f>
        <v/>
      </c>
      <c r="U70" s="29" t="str">
        <f>IF(B70="","",TRIM(IF(COUNTIF('Registru devize'!$B$5:$B$304,B70)=0,"Deviz inexistent în registru. ","")&amp;IF(AND(D70&lt;&gt;"",E70=""),"Cod necunoscut. ","")&amp;IF(N(H70)&lt;=0,"Lipsește cantitatea. ","")&amp;IF(M70="","Alege etapa. ","")&amp;IF(AND(M70="Suplimentar",N70=""),"Cere acordul clientului. ","")))</f>
        <v/>
      </c>
    </row>
    <row r="71" spans="2:21" x14ac:dyDescent="0.2">
      <c r="B71" s="24"/>
      <c r="C71" s="25" t="str">
        <f>IF(B71="","",COUNTIF(INDEX($B:$B,5):B71,B71))</f>
        <v/>
      </c>
      <c r="D71" s="24"/>
      <c r="E71" s="25" t="str">
        <f t="shared" si="9"/>
        <v/>
      </c>
      <c r="F71" s="13" t="str">
        <f t="shared" si="10"/>
        <v/>
      </c>
      <c r="G71" s="25" t="str">
        <f t="shared" si="11"/>
        <v/>
      </c>
      <c r="H71" s="6"/>
      <c r="I71" s="26" t="str">
        <f t="shared" si="12"/>
        <v/>
      </c>
      <c r="J71" s="27" t="str">
        <f t="shared" si="13"/>
        <v/>
      </c>
      <c r="K71" s="28"/>
      <c r="L71" s="27" t="str">
        <f t="shared" si="14"/>
        <v/>
      </c>
      <c r="M71" s="24"/>
      <c r="N71" s="24"/>
      <c r="O71" s="6"/>
      <c r="P71" s="27" t="str">
        <f t="shared" si="15"/>
        <v/>
      </c>
      <c r="Q71" s="25" t="str">
        <f t="shared" si="16"/>
        <v/>
      </c>
      <c r="R71" s="25" t="str">
        <f t="shared" si="17"/>
        <v/>
      </c>
      <c r="S71" s="13" t="str">
        <f>IF(B71="","",IF(M71="Inițial",B71&amp;"|E|"&amp;COUNTIFS(INDEX($B:$B,5):B71,B71,INDEX($M:$M,5):M71,"Inițial"),""))</f>
        <v/>
      </c>
      <c r="T71" s="13" t="str">
        <f>IF(OR(B71="",Q71&lt;&gt;1),"",B71&amp;"|F|"&amp;COUNTIFS(INDEX($B:$B,5):B71,B71,INDEX($Q:$Q,5):Q71,1))</f>
        <v/>
      </c>
      <c r="U71" s="29" t="str">
        <f>IF(B71="","",TRIM(IF(COUNTIF('Registru devize'!$B$5:$B$304,B71)=0,"Deviz inexistent în registru. ","")&amp;IF(AND(D71&lt;&gt;"",E71=""),"Cod necunoscut. ","")&amp;IF(N(H71)&lt;=0,"Lipsește cantitatea. ","")&amp;IF(M71="","Alege etapa. ","")&amp;IF(AND(M71="Suplimentar",N71=""),"Cere acordul clientului. ","")))</f>
        <v/>
      </c>
    </row>
    <row r="72" spans="2:21" x14ac:dyDescent="0.2">
      <c r="B72" s="24"/>
      <c r="C72" s="25" t="str">
        <f>IF(B72="","",COUNTIF(INDEX($B:$B,5):B72,B72))</f>
        <v/>
      </c>
      <c r="D72" s="24"/>
      <c r="E72" s="25" t="str">
        <f t="shared" si="9"/>
        <v/>
      </c>
      <c r="F72" s="13" t="str">
        <f t="shared" si="10"/>
        <v/>
      </c>
      <c r="G72" s="25" t="str">
        <f t="shared" si="11"/>
        <v/>
      </c>
      <c r="H72" s="6"/>
      <c r="I72" s="26" t="str">
        <f t="shared" si="12"/>
        <v/>
      </c>
      <c r="J72" s="27" t="str">
        <f t="shared" si="13"/>
        <v/>
      </c>
      <c r="K72" s="28"/>
      <c r="L72" s="27" t="str">
        <f t="shared" si="14"/>
        <v/>
      </c>
      <c r="M72" s="24"/>
      <c r="N72" s="24"/>
      <c r="O72" s="6"/>
      <c r="P72" s="27" t="str">
        <f t="shared" si="15"/>
        <v/>
      </c>
      <c r="Q72" s="25" t="str">
        <f t="shared" si="16"/>
        <v/>
      </c>
      <c r="R72" s="25" t="str">
        <f t="shared" si="17"/>
        <v/>
      </c>
      <c r="S72" s="13" t="str">
        <f>IF(B72="","",IF(M72="Inițial",B72&amp;"|E|"&amp;COUNTIFS(INDEX($B:$B,5):B72,B72,INDEX($M:$M,5):M72,"Inițial"),""))</f>
        <v/>
      </c>
      <c r="T72" s="13" t="str">
        <f>IF(OR(B72="",Q72&lt;&gt;1),"",B72&amp;"|F|"&amp;COUNTIFS(INDEX($B:$B,5):B72,B72,INDEX($Q:$Q,5):Q72,1))</f>
        <v/>
      </c>
      <c r="U72" s="29" t="str">
        <f>IF(B72="","",TRIM(IF(COUNTIF('Registru devize'!$B$5:$B$304,B72)=0,"Deviz inexistent în registru. ","")&amp;IF(AND(D72&lt;&gt;"",E72=""),"Cod necunoscut. ","")&amp;IF(N(H72)&lt;=0,"Lipsește cantitatea. ","")&amp;IF(M72="","Alege etapa. ","")&amp;IF(AND(M72="Suplimentar",N72=""),"Cere acordul clientului. ","")))</f>
        <v/>
      </c>
    </row>
    <row r="73" spans="2:21" x14ac:dyDescent="0.2">
      <c r="B73" s="24"/>
      <c r="C73" s="25" t="str">
        <f>IF(B73="","",COUNTIF(INDEX($B:$B,5):B73,B73))</f>
        <v/>
      </c>
      <c r="D73" s="24"/>
      <c r="E73" s="25" t="str">
        <f t="shared" si="9"/>
        <v/>
      </c>
      <c r="F73" s="13" t="str">
        <f t="shared" si="10"/>
        <v/>
      </c>
      <c r="G73" s="25" t="str">
        <f t="shared" si="11"/>
        <v/>
      </c>
      <c r="H73" s="6"/>
      <c r="I73" s="26" t="str">
        <f t="shared" si="12"/>
        <v/>
      </c>
      <c r="J73" s="27" t="str">
        <f t="shared" si="13"/>
        <v/>
      </c>
      <c r="K73" s="28"/>
      <c r="L73" s="27" t="str">
        <f t="shared" si="14"/>
        <v/>
      </c>
      <c r="M73" s="24"/>
      <c r="N73" s="24"/>
      <c r="O73" s="6"/>
      <c r="P73" s="27" t="str">
        <f t="shared" si="15"/>
        <v/>
      </c>
      <c r="Q73" s="25" t="str">
        <f t="shared" si="16"/>
        <v/>
      </c>
      <c r="R73" s="25" t="str">
        <f t="shared" si="17"/>
        <v/>
      </c>
      <c r="S73" s="13" t="str">
        <f>IF(B73="","",IF(M73="Inițial",B73&amp;"|E|"&amp;COUNTIFS(INDEX($B:$B,5):B73,B73,INDEX($M:$M,5):M73,"Inițial"),""))</f>
        <v/>
      </c>
      <c r="T73" s="13" t="str">
        <f>IF(OR(B73="",Q73&lt;&gt;1),"",B73&amp;"|F|"&amp;COUNTIFS(INDEX($B:$B,5):B73,B73,INDEX($Q:$Q,5):Q73,1))</f>
        <v/>
      </c>
      <c r="U73" s="29" t="str">
        <f>IF(B73="","",TRIM(IF(COUNTIF('Registru devize'!$B$5:$B$304,B73)=0,"Deviz inexistent în registru. ","")&amp;IF(AND(D73&lt;&gt;"",E73=""),"Cod necunoscut. ","")&amp;IF(N(H73)&lt;=0,"Lipsește cantitatea. ","")&amp;IF(M73="","Alege etapa. ","")&amp;IF(AND(M73="Suplimentar",N73=""),"Cere acordul clientului. ","")))</f>
        <v/>
      </c>
    </row>
    <row r="74" spans="2:21" x14ac:dyDescent="0.2">
      <c r="B74" s="24"/>
      <c r="C74" s="25" t="str">
        <f>IF(B74="","",COUNTIF(INDEX($B:$B,5):B74,B74))</f>
        <v/>
      </c>
      <c r="D74" s="24"/>
      <c r="E74" s="25" t="str">
        <f t="shared" si="9"/>
        <v/>
      </c>
      <c r="F74" s="13" t="str">
        <f t="shared" si="10"/>
        <v/>
      </c>
      <c r="G74" s="25" t="str">
        <f t="shared" si="11"/>
        <v/>
      </c>
      <c r="H74" s="6"/>
      <c r="I74" s="26" t="str">
        <f t="shared" si="12"/>
        <v/>
      </c>
      <c r="J74" s="27" t="str">
        <f t="shared" si="13"/>
        <v/>
      </c>
      <c r="K74" s="28"/>
      <c r="L74" s="27" t="str">
        <f t="shared" si="14"/>
        <v/>
      </c>
      <c r="M74" s="24"/>
      <c r="N74" s="24"/>
      <c r="O74" s="6"/>
      <c r="P74" s="27" t="str">
        <f t="shared" si="15"/>
        <v/>
      </c>
      <c r="Q74" s="25" t="str">
        <f t="shared" si="16"/>
        <v/>
      </c>
      <c r="R74" s="25" t="str">
        <f t="shared" si="17"/>
        <v/>
      </c>
      <c r="S74" s="13" t="str">
        <f>IF(B74="","",IF(M74="Inițial",B74&amp;"|E|"&amp;COUNTIFS(INDEX($B:$B,5):B74,B74,INDEX($M:$M,5):M74,"Inițial"),""))</f>
        <v/>
      </c>
      <c r="T74" s="13" t="str">
        <f>IF(OR(B74="",Q74&lt;&gt;1),"",B74&amp;"|F|"&amp;COUNTIFS(INDEX($B:$B,5):B74,B74,INDEX($Q:$Q,5):Q74,1))</f>
        <v/>
      </c>
      <c r="U74" s="29" t="str">
        <f>IF(B74="","",TRIM(IF(COUNTIF('Registru devize'!$B$5:$B$304,B74)=0,"Deviz inexistent în registru. ","")&amp;IF(AND(D74&lt;&gt;"",E74=""),"Cod necunoscut. ","")&amp;IF(N(H74)&lt;=0,"Lipsește cantitatea. ","")&amp;IF(M74="","Alege etapa. ","")&amp;IF(AND(M74="Suplimentar",N74=""),"Cere acordul clientului. ","")))</f>
        <v/>
      </c>
    </row>
    <row r="75" spans="2:21" x14ac:dyDescent="0.2">
      <c r="B75" s="24"/>
      <c r="C75" s="25" t="str">
        <f>IF(B75="","",COUNTIF(INDEX($B:$B,5):B75,B75))</f>
        <v/>
      </c>
      <c r="D75" s="24"/>
      <c r="E75" s="25" t="str">
        <f t="shared" si="9"/>
        <v/>
      </c>
      <c r="F75" s="13" t="str">
        <f t="shared" si="10"/>
        <v/>
      </c>
      <c r="G75" s="25" t="str">
        <f t="shared" si="11"/>
        <v/>
      </c>
      <c r="H75" s="6"/>
      <c r="I75" s="26" t="str">
        <f t="shared" si="12"/>
        <v/>
      </c>
      <c r="J75" s="27" t="str">
        <f t="shared" si="13"/>
        <v/>
      </c>
      <c r="K75" s="28"/>
      <c r="L75" s="27" t="str">
        <f t="shared" si="14"/>
        <v/>
      </c>
      <c r="M75" s="24"/>
      <c r="N75" s="24"/>
      <c r="O75" s="6"/>
      <c r="P75" s="27" t="str">
        <f t="shared" si="15"/>
        <v/>
      </c>
      <c r="Q75" s="25" t="str">
        <f t="shared" si="16"/>
        <v/>
      </c>
      <c r="R75" s="25" t="str">
        <f t="shared" si="17"/>
        <v/>
      </c>
      <c r="S75" s="13" t="str">
        <f>IF(B75="","",IF(M75="Inițial",B75&amp;"|E|"&amp;COUNTIFS(INDEX($B:$B,5):B75,B75,INDEX($M:$M,5):M75,"Inițial"),""))</f>
        <v/>
      </c>
      <c r="T75" s="13" t="str">
        <f>IF(OR(B75="",Q75&lt;&gt;1),"",B75&amp;"|F|"&amp;COUNTIFS(INDEX($B:$B,5):B75,B75,INDEX($Q:$Q,5):Q75,1))</f>
        <v/>
      </c>
      <c r="U75" s="29" t="str">
        <f>IF(B75="","",TRIM(IF(COUNTIF('Registru devize'!$B$5:$B$304,B75)=0,"Deviz inexistent în registru. ","")&amp;IF(AND(D75&lt;&gt;"",E75=""),"Cod necunoscut. ","")&amp;IF(N(H75)&lt;=0,"Lipsește cantitatea. ","")&amp;IF(M75="","Alege etapa. ","")&amp;IF(AND(M75="Suplimentar",N75=""),"Cere acordul clientului. ","")))</f>
        <v/>
      </c>
    </row>
    <row r="76" spans="2:21" x14ac:dyDescent="0.2">
      <c r="B76" s="24"/>
      <c r="C76" s="25" t="str">
        <f>IF(B76="","",COUNTIF(INDEX($B:$B,5):B76,B76))</f>
        <v/>
      </c>
      <c r="D76" s="24"/>
      <c r="E76" s="25" t="str">
        <f t="shared" si="9"/>
        <v/>
      </c>
      <c r="F76" s="13" t="str">
        <f t="shared" si="10"/>
        <v/>
      </c>
      <c r="G76" s="25" t="str">
        <f t="shared" si="11"/>
        <v/>
      </c>
      <c r="H76" s="6"/>
      <c r="I76" s="26" t="str">
        <f t="shared" si="12"/>
        <v/>
      </c>
      <c r="J76" s="27" t="str">
        <f t="shared" si="13"/>
        <v/>
      </c>
      <c r="K76" s="28"/>
      <c r="L76" s="27" t="str">
        <f t="shared" si="14"/>
        <v/>
      </c>
      <c r="M76" s="24"/>
      <c r="N76" s="24"/>
      <c r="O76" s="6"/>
      <c r="P76" s="27" t="str">
        <f t="shared" si="15"/>
        <v/>
      </c>
      <c r="Q76" s="25" t="str">
        <f t="shared" si="16"/>
        <v/>
      </c>
      <c r="R76" s="25" t="str">
        <f t="shared" si="17"/>
        <v/>
      </c>
      <c r="S76" s="13" t="str">
        <f>IF(B76="","",IF(M76="Inițial",B76&amp;"|E|"&amp;COUNTIFS(INDEX($B:$B,5):B76,B76,INDEX($M:$M,5):M76,"Inițial"),""))</f>
        <v/>
      </c>
      <c r="T76" s="13" t="str">
        <f>IF(OR(B76="",Q76&lt;&gt;1),"",B76&amp;"|F|"&amp;COUNTIFS(INDEX($B:$B,5):B76,B76,INDEX($Q:$Q,5):Q76,1))</f>
        <v/>
      </c>
      <c r="U76" s="29" t="str">
        <f>IF(B76="","",TRIM(IF(COUNTIF('Registru devize'!$B$5:$B$304,B76)=0,"Deviz inexistent în registru. ","")&amp;IF(AND(D76&lt;&gt;"",E76=""),"Cod necunoscut. ","")&amp;IF(N(H76)&lt;=0,"Lipsește cantitatea. ","")&amp;IF(M76="","Alege etapa. ","")&amp;IF(AND(M76="Suplimentar",N76=""),"Cere acordul clientului. ","")))</f>
        <v/>
      </c>
    </row>
    <row r="77" spans="2:21" x14ac:dyDescent="0.2">
      <c r="B77" s="24"/>
      <c r="C77" s="25" t="str">
        <f>IF(B77="","",COUNTIF(INDEX($B:$B,5):B77,B77))</f>
        <v/>
      </c>
      <c r="D77" s="24"/>
      <c r="E77" s="25" t="str">
        <f t="shared" si="9"/>
        <v/>
      </c>
      <c r="F77" s="13" t="str">
        <f t="shared" si="10"/>
        <v/>
      </c>
      <c r="G77" s="25" t="str">
        <f t="shared" si="11"/>
        <v/>
      </c>
      <c r="H77" s="6"/>
      <c r="I77" s="26" t="str">
        <f t="shared" si="12"/>
        <v/>
      </c>
      <c r="J77" s="27" t="str">
        <f t="shared" si="13"/>
        <v/>
      </c>
      <c r="K77" s="28"/>
      <c r="L77" s="27" t="str">
        <f t="shared" si="14"/>
        <v/>
      </c>
      <c r="M77" s="24"/>
      <c r="N77" s="24"/>
      <c r="O77" s="6"/>
      <c r="P77" s="27" t="str">
        <f t="shared" si="15"/>
        <v/>
      </c>
      <c r="Q77" s="25" t="str">
        <f t="shared" si="16"/>
        <v/>
      </c>
      <c r="R77" s="25" t="str">
        <f t="shared" si="17"/>
        <v/>
      </c>
      <c r="S77" s="13" t="str">
        <f>IF(B77="","",IF(M77="Inițial",B77&amp;"|E|"&amp;COUNTIFS(INDEX($B:$B,5):B77,B77,INDEX($M:$M,5):M77,"Inițial"),""))</f>
        <v/>
      </c>
      <c r="T77" s="13" t="str">
        <f>IF(OR(B77="",Q77&lt;&gt;1),"",B77&amp;"|F|"&amp;COUNTIFS(INDEX($B:$B,5):B77,B77,INDEX($Q:$Q,5):Q77,1))</f>
        <v/>
      </c>
      <c r="U77" s="29" t="str">
        <f>IF(B77="","",TRIM(IF(COUNTIF('Registru devize'!$B$5:$B$304,B77)=0,"Deviz inexistent în registru. ","")&amp;IF(AND(D77&lt;&gt;"",E77=""),"Cod necunoscut. ","")&amp;IF(N(H77)&lt;=0,"Lipsește cantitatea. ","")&amp;IF(M77="","Alege etapa. ","")&amp;IF(AND(M77="Suplimentar",N77=""),"Cere acordul clientului. ","")))</f>
        <v/>
      </c>
    </row>
    <row r="78" spans="2:21" x14ac:dyDescent="0.2">
      <c r="B78" s="24"/>
      <c r="C78" s="25" t="str">
        <f>IF(B78="","",COUNTIF(INDEX($B:$B,5):B78,B78))</f>
        <v/>
      </c>
      <c r="D78" s="24"/>
      <c r="E78" s="25" t="str">
        <f t="shared" si="9"/>
        <v/>
      </c>
      <c r="F78" s="13" t="str">
        <f t="shared" si="10"/>
        <v/>
      </c>
      <c r="G78" s="25" t="str">
        <f t="shared" si="11"/>
        <v/>
      </c>
      <c r="H78" s="6"/>
      <c r="I78" s="26" t="str">
        <f t="shared" si="12"/>
        <v/>
      </c>
      <c r="J78" s="27" t="str">
        <f t="shared" si="13"/>
        <v/>
      </c>
      <c r="K78" s="28"/>
      <c r="L78" s="27" t="str">
        <f t="shared" si="14"/>
        <v/>
      </c>
      <c r="M78" s="24"/>
      <c r="N78" s="24"/>
      <c r="O78" s="6"/>
      <c r="P78" s="27" t="str">
        <f t="shared" si="15"/>
        <v/>
      </c>
      <c r="Q78" s="25" t="str">
        <f t="shared" si="16"/>
        <v/>
      </c>
      <c r="R78" s="25" t="str">
        <f t="shared" si="17"/>
        <v/>
      </c>
      <c r="S78" s="13" t="str">
        <f>IF(B78="","",IF(M78="Inițial",B78&amp;"|E|"&amp;COUNTIFS(INDEX($B:$B,5):B78,B78,INDEX($M:$M,5):M78,"Inițial"),""))</f>
        <v/>
      </c>
      <c r="T78" s="13" t="str">
        <f>IF(OR(B78="",Q78&lt;&gt;1),"",B78&amp;"|F|"&amp;COUNTIFS(INDEX($B:$B,5):B78,B78,INDEX($Q:$Q,5):Q78,1))</f>
        <v/>
      </c>
      <c r="U78" s="29" t="str">
        <f>IF(B78="","",TRIM(IF(COUNTIF('Registru devize'!$B$5:$B$304,B78)=0,"Deviz inexistent în registru. ","")&amp;IF(AND(D78&lt;&gt;"",E78=""),"Cod necunoscut. ","")&amp;IF(N(H78)&lt;=0,"Lipsește cantitatea. ","")&amp;IF(M78="","Alege etapa. ","")&amp;IF(AND(M78="Suplimentar",N78=""),"Cere acordul clientului. ","")))</f>
        <v/>
      </c>
    </row>
    <row r="79" spans="2:21" x14ac:dyDescent="0.2">
      <c r="B79" s="24"/>
      <c r="C79" s="25" t="str">
        <f>IF(B79="","",COUNTIF(INDEX($B:$B,5):B79,B79))</f>
        <v/>
      </c>
      <c r="D79" s="24"/>
      <c r="E79" s="25" t="str">
        <f t="shared" si="9"/>
        <v/>
      </c>
      <c r="F79" s="13" t="str">
        <f t="shared" si="10"/>
        <v/>
      </c>
      <c r="G79" s="25" t="str">
        <f t="shared" si="11"/>
        <v/>
      </c>
      <c r="H79" s="6"/>
      <c r="I79" s="26" t="str">
        <f t="shared" si="12"/>
        <v/>
      </c>
      <c r="J79" s="27" t="str">
        <f t="shared" si="13"/>
        <v/>
      </c>
      <c r="K79" s="28"/>
      <c r="L79" s="27" t="str">
        <f t="shared" si="14"/>
        <v/>
      </c>
      <c r="M79" s="24"/>
      <c r="N79" s="24"/>
      <c r="O79" s="6"/>
      <c r="P79" s="27" t="str">
        <f t="shared" si="15"/>
        <v/>
      </c>
      <c r="Q79" s="25" t="str">
        <f t="shared" si="16"/>
        <v/>
      </c>
      <c r="R79" s="25" t="str">
        <f t="shared" si="17"/>
        <v/>
      </c>
      <c r="S79" s="13" t="str">
        <f>IF(B79="","",IF(M79="Inițial",B79&amp;"|E|"&amp;COUNTIFS(INDEX($B:$B,5):B79,B79,INDEX($M:$M,5):M79,"Inițial"),""))</f>
        <v/>
      </c>
      <c r="T79" s="13" t="str">
        <f>IF(OR(B79="",Q79&lt;&gt;1),"",B79&amp;"|F|"&amp;COUNTIFS(INDEX($B:$B,5):B79,B79,INDEX($Q:$Q,5):Q79,1))</f>
        <v/>
      </c>
      <c r="U79" s="29" t="str">
        <f>IF(B79="","",TRIM(IF(COUNTIF('Registru devize'!$B$5:$B$304,B79)=0,"Deviz inexistent în registru. ","")&amp;IF(AND(D79&lt;&gt;"",E79=""),"Cod necunoscut. ","")&amp;IF(N(H79)&lt;=0,"Lipsește cantitatea. ","")&amp;IF(M79="","Alege etapa. ","")&amp;IF(AND(M79="Suplimentar",N79=""),"Cere acordul clientului. ","")))</f>
        <v/>
      </c>
    </row>
    <row r="80" spans="2:21" x14ac:dyDescent="0.2">
      <c r="B80" s="24"/>
      <c r="C80" s="25" t="str">
        <f>IF(B80="","",COUNTIF(INDEX($B:$B,5):B80,B80))</f>
        <v/>
      </c>
      <c r="D80" s="24"/>
      <c r="E80" s="25" t="str">
        <f t="shared" si="9"/>
        <v/>
      </c>
      <c r="F80" s="13" t="str">
        <f t="shared" si="10"/>
        <v/>
      </c>
      <c r="G80" s="25" t="str">
        <f t="shared" si="11"/>
        <v/>
      </c>
      <c r="H80" s="6"/>
      <c r="I80" s="26" t="str">
        <f t="shared" si="12"/>
        <v/>
      </c>
      <c r="J80" s="27" t="str">
        <f t="shared" si="13"/>
        <v/>
      </c>
      <c r="K80" s="28"/>
      <c r="L80" s="27" t="str">
        <f t="shared" si="14"/>
        <v/>
      </c>
      <c r="M80" s="24"/>
      <c r="N80" s="24"/>
      <c r="O80" s="6"/>
      <c r="P80" s="27" t="str">
        <f t="shared" si="15"/>
        <v/>
      </c>
      <c r="Q80" s="25" t="str">
        <f t="shared" si="16"/>
        <v/>
      </c>
      <c r="R80" s="25" t="str">
        <f t="shared" si="17"/>
        <v/>
      </c>
      <c r="S80" s="13" t="str">
        <f>IF(B80="","",IF(M80="Inițial",B80&amp;"|E|"&amp;COUNTIFS(INDEX($B:$B,5):B80,B80,INDEX($M:$M,5):M80,"Inițial"),""))</f>
        <v/>
      </c>
      <c r="T80" s="13" t="str">
        <f>IF(OR(B80="",Q80&lt;&gt;1),"",B80&amp;"|F|"&amp;COUNTIFS(INDEX($B:$B,5):B80,B80,INDEX($Q:$Q,5):Q80,1))</f>
        <v/>
      </c>
      <c r="U80" s="29" t="str">
        <f>IF(B80="","",TRIM(IF(COUNTIF('Registru devize'!$B$5:$B$304,B80)=0,"Deviz inexistent în registru. ","")&amp;IF(AND(D80&lt;&gt;"",E80=""),"Cod necunoscut. ","")&amp;IF(N(H80)&lt;=0,"Lipsește cantitatea. ","")&amp;IF(M80="","Alege etapa. ","")&amp;IF(AND(M80="Suplimentar",N80=""),"Cere acordul clientului. ","")))</f>
        <v/>
      </c>
    </row>
    <row r="81" spans="2:21" x14ac:dyDescent="0.2">
      <c r="B81" s="24"/>
      <c r="C81" s="25" t="str">
        <f>IF(B81="","",COUNTIF(INDEX($B:$B,5):B81,B81))</f>
        <v/>
      </c>
      <c r="D81" s="24"/>
      <c r="E81" s="25" t="str">
        <f t="shared" si="9"/>
        <v/>
      </c>
      <c r="F81" s="13" t="str">
        <f t="shared" si="10"/>
        <v/>
      </c>
      <c r="G81" s="25" t="str">
        <f t="shared" si="11"/>
        <v/>
      </c>
      <c r="H81" s="6"/>
      <c r="I81" s="26" t="str">
        <f t="shared" si="12"/>
        <v/>
      </c>
      <c r="J81" s="27" t="str">
        <f t="shared" si="13"/>
        <v/>
      </c>
      <c r="K81" s="28"/>
      <c r="L81" s="27" t="str">
        <f t="shared" si="14"/>
        <v/>
      </c>
      <c r="M81" s="24"/>
      <c r="N81" s="24"/>
      <c r="O81" s="6"/>
      <c r="P81" s="27" t="str">
        <f t="shared" si="15"/>
        <v/>
      </c>
      <c r="Q81" s="25" t="str">
        <f t="shared" si="16"/>
        <v/>
      </c>
      <c r="R81" s="25" t="str">
        <f t="shared" si="17"/>
        <v/>
      </c>
      <c r="S81" s="13" t="str">
        <f>IF(B81="","",IF(M81="Inițial",B81&amp;"|E|"&amp;COUNTIFS(INDEX($B:$B,5):B81,B81,INDEX($M:$M,5):M81,"Inițial"),""))</f>
        <v/>
      </c>
      <c r="T81" s="13" t="str">
        <f>IF(OR(B81="",Q81&lt;&gt;1),"",B81&amp;"|F|"&amp;COUNTIFS(INDEX($B:$B,5):B81,B81,INDEX($Q:$Q,5):Q81,1))</f>
        <v/>
      </c>
      <c r="U81" s="29" t="str">
        <f>IF(B81="","",TRIM(IF(COUNTIF('Registru devize'!$B$5:$B$304,B81)=0,"Deviz inexistent în registru. ","")&amp;IF(AND(D81&lt;&gt;"",E81=""),"Cod necunoscut. ","")&amp;IF(N(H81)&lt;=0,"Lipsește cantitatea. ","")&amp;IF(M81="","Alege etapa. ","")&amp;IF(AND(M81="Suplimentar",N81=""),"Cere acordul clientului. ","")))</f>
        <v/>
      </c>
    </row>
    <row r="82" spans="2:21" x14ac:dyDescent="0.2">
      <c r="B82" s="24"/>
      <c r="C82" s="25" t="str">
        <f>IF(B82="","",COUNTIF(INDEX($B:$B,5):B82,B82))</f>
        <v/>
      </c>
      <c r="D82" s="24"/>
      <c r="E82" s="25" t="str">
        <f t="shared" si="9"/>
        <v/>
      </c>
      <c r="F82" s="13" t="str">
        <f t="shared" si="10"/>
        <v/>
      </c>
      <c r="G82" s="25" t="str">
        <f t="shared" si="11"/>
        <v/>
      </c>
      <c r="H82" s="6"/>
      <c r="I82" s="26" t="str">
        <f t="shared" si="12"/>
        <v/>
      </c>
      <c r="J82" s="27" t="str">
        <f t="shared" si="13"/>
        <v/>
      </c>
      <c r="K82" s="28"/>
      <c r="L82" s="27" t="str">
        <f t="shared" si="14"/>
        <v/>
      </c>
      <c r="M82" s="24"/>
      <c r="N82" s="24"/>
      <c r="O82" s="6"/>
      <c r="P82" s="27" t="str">
        <f t="shared" si="15"/>
        <v/>
      </c>
      <c r="Q82" s="25" t="str">
        <f t="shared" si="16"/>
        <v/>
      </c>
      <c r="R82" s="25" t="str">
        <f t="shared" si="17"/>
        <v/>
      </c>
      <c r="S82" s="13" t="str">
        <f>IF(B82="","",IF(M82="Inițial",B82&amp;"|E|"&amp;COUNTIFS(INDEX($B:$B,5):B82,B82,INDEX($M:$M,5):M82,"Inițial"),""))</f>
        <v/>
      </c>
      <c r="T82" s="13" t="str">
        <f>IF(OR(B82="",Q82&lt;&gt;1),"",B82&amp;"|F|"&amp;COUNTIFS(INDEX($B:$B,5):B82,B82,INDEX($Q:$Q,5):Q82,1))</f>
        <v/>
      </c>
      <c r="U82" s="29" t="str">
        <f>IF(B82="","",TRIM(IF(COUNTIF('Registru devize'!$B$5:$B$304,B82)=0,"Deviz inexistent în registru. ","")&amp;IF(AND(D82&lt;&gt;"",E82=""),"Cod necunoscut. ","")&amp;IF(N(H82)&lt;=0,"Lipsește cantitatea. ","")&amp;IF(M82="","Alege etapa. ","")&amp;IF(AND(M82="Suplimentar",N82=""),"Cere acordul clientului. ","")))</f>
        <v/>
      </c>
    </row>
    <row r="83" spans="2:21" x14ac:dyDescent="0.2">
      <c r="B83" s="24"/>
      <c r="C83" s="25" t="str">
        <f>IF(B83="","",COUNTIF(INDEX($B:$B,5):B83,B83))</f>
        <v/>
      </c>
      <c r="D83" s="24"/>
      <c r="E83" s="25" t="str">
        <f t="shared" si="9"/>
        <v/>
      </c>
      <c r="F83" s="13" t="str">
        <f t="shared" si="10"/>
        <v/>
      </c>
      <c r="G83" s="25" t="str">
        <f t="shared" si="11"/>
        <v/>
      </c>
      <c r="H83" s="6"/>
      <c r="I83" s="26" t="str">
        <f t="shared" si="12"/>
        <v/>
      </c>
      <c r="J83" s="27" t="str">
        <f t="shared" si="13"/>
        <v/>
      </c>
      <c r="K83" s="28"/>
      <c r="L83" s="27" t="str">
        <f t="shared" si="14"/>
        <v/>
      </c>
      <c r="M83" s="24"/>
      <c r="N83" s="24"/>
      <c r="O83" s="6"/>
      <c r="P83" s="27" t="str">
        <f t="shared" si="15"/>
        <v/>
      </c>
      <c r="Q83" s="25" t="str">
        <f t="shared" si="16"/>
        <v/>
      </c>
      <c r="R83" s="25" t="str">
        <f t="shared" si="17"/>
        <v/>
      </c>
      <c r="S83" s="13" t="str">
        <f>IF(B83="","",IF(M83="Inițial",B83&amp;"|E|"&amp;COUNTIFS(INDEX($B:$B,5):B83,B83,INDEX($M:$M,5):M83,"Inițial"),""))</f>
        <v/>
      </c>
      <c r="T83" s="13" t="str">
        <f>IF(OR(B83="",Q83&lt;&gt;1),"",B83&amp;"|F|"&amp;COUNTIFS(INDEX($B:$B,5):B83,B83,INDEX($Q:$Q,5):Q83,1))</f>
        <v/>
      </c>
      <c r="U83" s="29" t="str">
        <f>IF(B83="","",TRIM(IF(COUNTIF('Registru devize'!$B$5:$B$304,B83)=0,"Deviz inexistent în registru. ","")&amp;IF(AND(D83&lt;&gt;"",E83=""),"Cod necunoscut. ","")&amp;IF(N(H83)&lt;=0,"Lipsește cantitatea. ","")&amp;IF(M83="","Alege etapa. ","")&amp;IF(AND(M83="Suplimentar",N83=""),"Cere acordul clientului. ","")))</f>
        <v/>
      </c>
    </row>
    <row r="84" spans="2:21" x14ac:dyDescent="0.2">
      <c r="B84" s="24"/>
      <c r="C84" s="25" t="str">
        <f>IF(B84="","",COUNTIF(INDEX($B:$B,5):B84,B84))</f>
        <v/>
      </c>
      <c r="D84" s="24"/>
      <c r="E84" s="25" t="str">
        <f t="shared" si="9"/>
        <v/>
      </c>
      <c r="F84" s="13" t="str">
        <f t="shared" si="10"/>
        <v/>
      </c>
      <c r="G84" s="25" t="str">
        <f t="shared" si="11"/>
        <v/>
      </c>
      <c r="H84" s="6"/>
      <c r="I84" s="26" t="str">
        <f t="shared" si="12"/>
        <v/>
      </c>
      <c r="J84" s="27" t="str">
        <f t="shared" si="13"/>
        <v/>
      </c>
      <c r="K84" s="28"/>
      <c r="L84" s="27" t="str">
        <f t="shared" si="14"/>
        <v/>
      </c>
      <c r="M84" s="24"/>
      <c r="N84" s="24"/>
      <c r="O84" s="6"/>
      <c r="P84" s="27" t="str">
        <f t="shared" si="15"/>
        <v/>
      </c>
      <c r="Q84" s="25" t="str">
        <f t="shared" si="16"/>
        <v/>
      </c>
      <c r="R84" s="25" t="str">
        <f t="shared" si="17"/>
        <v/>
      </c>
      <c r="S84" s="13" t="str">
        <f>IF(B84="","",IF(M84="Inițial",B84&amp;"|E|"&amp;COUNTIFS(INDEX($B:$B,5):B84,B84,INDEX($M:$M,5):M84,"Inițial"),""))</f>
        <v/>
      </c>
      <c r="T84" s="13" t="str">
        <f>IF(OR(B84="",Q84&lt;&gt;1),"",B84&amp;"|F|"&amp;COUNTIFS(INDEX($B:$B,5):B84,B84,INDEX($Q:$Q,5):Q84,1))</f>
        <v/>
      </c>
      <c r="U84" s="29" t="str">
        <f>IF(B84="","",TRIM(IF(COUNTIF('Registru devize'!$B$5:$B$304,B84)=0,"Deviz inexistent în registru. ","")&amp;IF(AND(D84&lt;&gt;"",E84=""),"Cod necunoscut. ","")&amp;IF(N(H84)&lt;=0,"Lipsește cantitatea. ","")&amp;IF(M84="","Alege etapa. ","")&amp;IF(AND(M84="Suplimentar",N84=""),"Cere acordul clientului. ","")))</f>
        <v/>
      </c>
    </row>
    <row r="85" spans="2:21" x14ac:dyDescent="0.2">
      <c r="B85" s="24"/>
      <c r="C85" s="25" t="str">
        <f>IF(B85="","",COUNTIF(INDEX($B:$B,5):B85,B85))</f>
        <v/>
      </c>
      <c r="D85" s="24"/>
      <c r="E85" s="25" t="str">
        <f t="shared" si="9"/>
        <v/>
      </c>
      <c r="F85" s="13" t="str">
        <f t="shared" si="10"/>
        <v/>
      </c>
      <c r="G85" s="25" t="str">
        <f t="shared" si="11"/>
        <v/>
      </c>
      <c r="H85" s="6"/>
      <c r="I85" s="26" t="str">
        <f t="shared" si="12"/>
        <v/>
      </c>
      <c r="J85" s="27" t="str">
        <f t="shared" si="13"/>
        <v/>
      </c>
      <c r="K85" s="28"/>
      <c r="L85" s="27" t="str">
        <f t="shared" si="14"/>
        <v/>
      </c>
      <c r="M85" s="24"/>
      <c r="N85" s="24"/>
      <c r="O85" s="6"/>
      <c r="P85" s="27" t="str">
        <f t="shared" si="15"/>
        <v/>
      </c>
      <c r="Q85" s="25" t="str">
        <f t="shared" si="16"/>
        <v/>
      </c>
      <c r="R85" s="25" t="str">
        <f t="shared" si="17"/>
        <v/>
      </c>
      <c r="S85" s="13" t="str">
        <f>IF(B85="","",IF(M85="Inițial",B85&amp;"|E|"&amp;COUNTIFS(INDEX($B:$B,5):B85,B85,INDEX($M:$M,5):M85,"Inițial"),""))</f>
        <v/>
      </c>
      <c r="T85" s="13" t="str">
        <f>IF(OR(B85="",Q85&lt;&gt;1),"",B85&amp;"|F|"&amp;COUNTIFS(INDEX($B:$B,5):B85,B85,INDEX($Q:$Q,5):Q85,1))</f>
        <v/>
      </c>
      <c r="U85" s="29" t="str">
        <f>IF(B85="","",TRIM(IF(COUNTIF('Registru devize'!$B$5:$B$304,B85)=0,"Deviz inexistent în registru. ","")&amp;IF(AND(D85&lt;&gt;"",E85=""),"Cod necunoscut. ","")&amp;IF(N(H85)&lt;=0,"Lipsește cantitatea. ","")&amp;IF(M85="","Alege etapa. ","")&amp;IF(AND(M85="Suplimentar",N85=""),"Cere acordul clientului. ","")))</f>
        <v/>
      </c>
    </row>
    <row r="86" spans="2:21" x14ac:dyDescent="0.2">
      <c r="B86" s="24"/>
      <c r="C86" s="25" t="str">
        <f>IF(B86="","",COUNTIF(INDEX($B:$B,5):B86,B86))</f>
        <v/>
      </c>
      <c r="D86" s="24"/>
      <c r="E86" s="25" t="str">
        <f t="shared" si="9"/>
        <v/>
      </c>
      <c r="F86" s="13" t="str">
        <f t="shared" si="10"/>
        <v/>
      </c>
      <c r="G86" s="25" t="str">
        <f t="shared" si="11"/>
        <v/>
      </c>
      <c r="H86" s="6"/>
      <c r="I86" s="26" t="str">
        <f t="shared" si="12"/>
        <v/>
      </c>
      <c r="J86" s="27" t="str">
        <f t="shared" si="13"/>
        <v/>
      </c>
      <c r="K86" s="28"/>
      <c r="L86" s="27" t="str">
        <f t="shared" si="14"/>
        <v/>
      </c>
      <c r="M86" s="24"/>
      <c r="N86" s="24"/>
      <c r="O86" s="6"/>
      <c r="P86" s="27" t="str">
        <f t="shared" si="15"/>
        <v/>
      </c>
      <c r="Q86" s="25" t="str">
        <f t="shared" si="16"/>
        <v/>
      </c>
      <c r="R86" s="25" t="str">
        <f t="shared" si="17"/>
        <v/>
      </c>
      <c r="S86" s="13" t="str">
        <f>IF(B86="","",IF(M86="Inițial",B86&amp;"|E|"&amp;COUNTIFS(INDEX($B:$B,5):B86,B86,INDEX($M:$M,5):M86,"Inițial"),""))</f>
        <v/>
      </c>
      <c r="T86" s="13" t="str">
        <f>IF(OR(B86="",Q86&lt;&gt;1),"",B86&amp;"|F|"&amp;COUNTIFS(INDEX($B:$B,5):B86,B86,INDEX($Q:$Q,5):Q86,1))</f>
        <v/>
      </c>
      <c r="U86" s="29" t="str">
        <f>IF(B86="","",TRIM(IF(COUNTIF('Registru devize'!$B$5:$B$304,B86)=0,"Deviz inexistent în registru. ","")&amp;IF(AND(D86&lt;&gt;"",E86=""),"Cod necunoscut. ","")&amp;IF(N(H86)&lt;=0,"Lipsește cantitatea. ","")&amp;IF(M86="","Alege etapa. ","")&amp;IF(AND(M86="Suplimentar",N86=""),"Cere acordul clientului. ","")))</f>
        <v/>
      </c>
    </row>
    <row r="87" spans="2:21" x14ac:dyDescent="0.2">
      <c r="B87" s="24"/>
      <c r="C87" s="25" t="str">
        <f>IF(B87="","",COUNTIF(INDEX($B:$B,5):B87,B87))</f>
        <v/>
      </c>
      <c r="D87" s="24"/>
      <c r="E87" s="25" t="str">
        <f t="shared" si="9"/>
        <v/>
      </c>
      <c r="F87" s="13" t="str">
        <f t="shared" si="10"/>
        <v/>
      </c>
      <c r="G87" s="25" t="str">
        <f t="shared" si="11"/>
        <v/>
      </c>
      <c r="H87" s="6"/>
      <c r="I87" s="26" t="str">
        <f t="shared" si="12"/>
        <v/>
      </c>
      <c r="J87" s="27" t="str">
        <f t="shared" si="13"/>
        <v/>
      </c>
      <c r="K87" s="28"/>
      <c r="L87" s="27" t="str">
        <f t="shared" si="14"/>
        <v/>
      </c>
      <c r="M87" s="24"/>
      <c r="N87" s="24"/>
      <c r="O87" s="6"/>
      <c r="P87" s="27" t="str">
        <f t="shared" si="15"/>
        <v/>
      </c>
      <c r="Q87" s="25" t="str">
        <f t="shared" si="16"/>
        <v/>
      </c>
      <c r="R87" s="25" t="str">
        <f t="shared" si="17"/>
        <v/>
      </c>
      <c r="S87" s="13" t="str">
        <f>IF(B87="","",IF(M87="Inițial",B87&amp;"|E|"&amp;COUNTIFS(INDEX($B:$B,5):B87,B87,INDEX($M:$M,5):M87,"Inițial"),""))</f>
        <v/>
      </c>
      <c r="T87" s="13" t="str">
        <f>IF(OR(B87="",Q87&lt;&gt;1),"",B87&amp;"|F|"&amp;COUNTIFS(INDEX($B:$B,5):B87,B87,INDEX($Q:$Q,5):Q87,1))</f>
        <v/>
      </c>
      <c r="U87" s="29" t="str">
        <f>IF(B87="","",TRIM(IF(COUNTIF('Registru devize'!$B$5:$B$304,B87)=0,"Deviz inexistent în registru. ","")&amp;IF(AND(D87&lt;&gt;"",E87=""),"Cod necunoscut. ","")&amp;IF(N(H87)&lt;=0,"Lipsește cantitatea. ","")&amp;IF(M87="","Alege etapa. ","")&amp;IF(AND(M87="Suplimentar",N87=""),"Cere acordul clientului. ","")))</f>
        <v/>
      </c>
    </row>
    <row r="88" spans="2:21" x14ac:dyDescent="0.2">
      <c r="B88" s="24"/>
      <c r="C88" s="25" t="str">
        <f>IF(B88="","",COUNTIF(INDEX($B:$B,5):B88,B88))</f>
        <v/>
      </c>
      <c r="D88" s="24"/>
      <c r="E88" s="25" t="str">
        <f t="shared" si="9"/>
        <v/>
      </c>
      <c r="F88" s="13" t="str">
        <f t="shared" si="10"/>
        <v/>
      </c>
      <c r="G88" s="25" t="str">
        <f t="shared" si="11"/>
        <v/>
      </c>
      <c r="H88" s="6"/>
      <c r="I88" s="26" t="str">
        <f t="shared" si="12"/>
        <v/>
      </c>
      <c r="J88" s="27" t="str">
        <f t="shared" si="13"/>
        <v/>
      </c>
      <c r="K88" s="28"/>
      <c r="L88" s="27" t="str">
        <f t="shared" si="14"/>
        <v/>
      </c>
      <c r="M88" s="24"/>
      <c r="N88" s="24"/>
      <c r="O88" s="6"/>
      <c r="P88" s="27" t="str">
        <f t="shared" si="15"/>
        <v/>
      </c>
      <c r="Q88" s="25" t="str">
        <f t="shared" si="16"/>
        <v/>
      </c>
      <c r="R88" s="25" t="str">
        <f t="shared" si="17"/>
        <v/>
      </c>
      <c r="S88" s="13" t="str">
        <f>IF(B88="","",IF(M88="Inițial",B88&amp;"|E|"&amp;COUNTIFS(INDEX($B:$B,5):B88,B88,INDEX($M:$M,5):M88,"Inițial"),""))</f>
        <v/>
      </c>
      <c r="T88" s="13" t="str">
        <f>IF(OR(B88="",Q88&lt;&gt;1),"",B88&amp;"|F|"&amp;COUNTIFS(INDEX($B:$B,5):B88,B88,INDEX($Q:$Q,5):Q88,1))</f>
        <v/>
      </c>
      <c r="U88" s="29" t="str">
        <f>IF(B88="","",TRIM(IF(COUNTIF('Registru devize'!$B$5:$B$304,B88)=0,"Deviz inexistent în registru. ","")&amp;IF(AND(D88&lt;&gt;"",E88=""),"Cod necunoscut. ","")&amp;IF(N(H88)&lt;=0,"Lipsește cantitatea. ","")&amp;IF(M88="","Alege etapa. ","")&amp;IF(AND(M88="Suplimentar",N88=""),"Cere acordul clientului. ","")))</f>
        <v/>
      </c>
    </row>
    <row r="89" spans="2:21" x14ac:dyDescent="0.2">
      <c r="B89" s="24"/>
      <c r="C89" s="25" t="str">
        <f>IF(B89="","",COUNTIF(INDEX($B:$B,5):B89,B89))</f>
        <v/>
      </c>
      <c r="D89" s="24"/>
      <c r="E89" s="25" t="str">
        <f t="shared" si="9"/>
        <v/>
      </c>
      <c r="F89" s="13" t="str">
        <f t="shared" si="10"/>
        <v/>
      </c>
      <c r="G89" s="25" t="str">
        <f t="shared" si="11"/>
        <v/>
      </c>
      <c r="H89" s="6"/>
      <c r="I89" s="26" t="str">
        <f t="shared" si="12"/>
        <v/>
      </c>
      <c r="J89" s="27" t="str">
        <f t="shared" si="13"/>
        <v/>
      </c>
      <c r="K89" s="28"/>
      <c r="L89" s="27" t="str">
        <f t="shared" si="14"/>
        <v/>
      </c>
      <c r="M89" s="24"/>
      <c r="N89" s="24"/>
      <c r="O89" s="6"/>
      <c r="P89" s="27" t="str">
        <f t="shared" si="15"/>
        <v/>
      </c>
      <c r="Q89" s="25" t="str">
        <f t="shared" si="16"/>
        <v/>
      </c>
      <c r="R89" s="25" t="str">
        <f t="shared" si="17"/>
        <v/>
      </c>
      <c r="S89" s="13" t="str">
        <f>IF(B89="","",IF(M89="Inițial",B89&amp;"|E|"&amp;COUNTIFS(INDEX($B:$B,5):B89,B89,INDEX($M:$M,5):M89,"Inițial"),""))</f>
        <v/>
      </c>
      <c r="T89" s="13" t="str">
        <f>IF(OR(B89="",Q89&lt;&gt;1),"",B89&amp;"|F|"&amp;COUNTIFS(INDEX($B:$B,5):B89,B89,INDEX($Q:$Q,5):Q89,1))</f>
        <v/>
      </c>
      <c r="U89" s="29" t="str">
        <f>IF(B89="","",TRIM(IF(COUNTIF('Registru devize'!$B$5:$B$304,B89)=0,"Deviz inexistent în registru. ","")&amp;IF(AND(D89&lt;&gt;"",E89=""),"Cod necunoscut. ","")&amp;IF(N(H89)&lt;=0,"Lipsește cantitatea. ","")&amp;IF(M89="","Alege etapa. ","")&amp;IF(AND(M89="Suplimentar",N89=""),"Cere acordul clientului. ","")))</f>
        <v/>
      </c>
    </row>
    <row r="90" spans="2:21" x14ac:dyDescent="0.2">
      <c r="B90" s="24"/>
      <c r="C90" s="25" t="str">
        <f>IF(B90="","",COUNTIF(INDEX($B:$B,5):B90,B90))</f>
        <v/>
      </c>
      <c r="D90" s="24"/>
      <c r="E90" s="25" t="str">
        <f t="shared" si="9"/>
        <v/>
      </c>
      <c r="F90" s="13" t="str">
        <f t="shared" si="10"/>
        <v/>
      </c>
      <c r="G90" s="25" t="str">
        <f t="shared" si="11"/>
        <v/>
      </c>
      <c r="H90" s="6"/>
      <c r="I90" s="26" t="str">
        <f t="shared" si="12"/>
        <v/>
      </c>
      <c r="J90" s="27" t="str">
        <f t="shared" si="13"/>
        <v/>
      </c>
      <c r="K90" s="28"/>
      <c r="L90" s="27" t="str">
        <f t="shared" si="14"/>
        <v/>
      </c>
      <c r="M90" s="24"/>
      <c r="N90" s="24"/>
      <c r="O90" s="6"/>
      <c r="P90" s="27" t="str">
        <f t="shared" si="15"/>
        <v/>
      </c>
      <c r="Q90" s="25" t="str">
        <f t="shared" si="16"/>
        <v/>
      </c>
      <c r="R90" s="25" t="str">
        <f t="shared" si="17"/>
        <v/>
      </c>
      <c r="S90" s="13" t="str">
        <f>IF(B90="","",IF(M90="Inițial",B90&amp;"|E|"&amp;COUNTIFS(INDEX($B:$B,5):B90,B90,INDEX($M:$M,5):M90,"Inițial"),""))</f>
        <v/>
      </c>
      <c r="T90" s="13" t="str">
        <f>IF(OR(B90="",Q90&lt;&gt;1),"",B90&amp;"|F|"&amp;COUNTIFS(INDEX($B:$B,5):B90,B90,INDEX($Q:$Q,5):Q90,1))</f>
        <v/>
      </c>
      <c r="U90" s="29" t="str">
        <f>IF(B90="","",TRIM(IF(COUNTIF('Registru devize'!$B$5:$B$304,B90)=0,"Deviz inexistent în registru. ","")&amp;IF(AND(D90&lt;&gt;"",E90=""),"Cod necunoscut. ","")&amp;IF(N(H90)&lt;=0,"Lipsește cantitatea. ","")&amp;IF(M90="","Alege etapa. ","")&amp;IF(AND(M90="Suplimentar",N90=""),"Cere acordul clientului. ","")))</f>
        <v/>
      </c>
    </row>
    <row r="91" spans="2:21" x14ac:dyDescent="0.2">
      <c r="B91" s="24"/>
      <c r="C91" s="25" t="str">
        <f>IF(B91="","",COUNTIF(INDEX($B:$B,5):B91,B91))</f>
        <v/>
      </c>
      <c r="D91" s="24"/>
      <c r="E91" s="25" t="str">
        <f t="shared" si="9"/>
        <v/>
      </c>
      <c r="F91" s="13" t="str">
        <f t="shared" si="10"/>
        <v/>
      </c>
      <c r="G91" s="25" t="str">
        <f t="shared" si="11"/>
        <v/>
      </c>
      <c r="H91" s="6"/>
      <c r="I91" s="26" t="str">
        <f t="shared" si="12"/>
        <v/>
      </c>
      <c r="J91" s="27" t="str">
        <f t="shared" si="13"/>
        <v/>
      </c>
      <c r="K91" s="28"/>
      <c r="L91" s="27" t="str">
        <f t="shared" si="14"/>
        <v/>
      </c>
      <c r="M91" s="24"/>
      <c r="N91" s="24"/>
      <c r="O91" s="6"/>
      <c r="P91" s="27" t="str">
        <f t="shared" si="15"/>
        <v/>
      </c>
      <c r="Q91" s="25" t="str">
        <f t="shared" si="16"/>
        <v/>
      </c>
      <c r="R91" s="25" t="str">
        <f t="shared" si="17"/>
        <v/>
      </c>
      <c r="S91" s="13" t="str">
        <f>IF(B91="","",IF(M91="Inițial",B91&amp;"|E|"&amp;COUNTIFS(INDEX($B:$B,5):B91,B91,INDEX($M:$M,5):M91,"Inițial"),""))</f>
        <v/>
      </c>
      <c r="T91" s="13" t="str">
        <f>IF(OR(B91="",Q91&lt;&gt;1),"",B91&amp;"|F|"&amp;COUNTIFS(INDEX($B:$B,5):B91,B91,INDEX($Q:$Q,5):Q91,1))</f>
        <v/>
      </c>
      <c r="U91" s="29" t="str">
        <f>IF(B91="","",TRIM(IF(COUNTIF('Registru devize'!$B$5:$B$304,B91)=0,"Deviz inexistent în registru. ","")&amp;IF(AND(D91&lt;&gt;"",E91=""),"Cod necunoscut. ","")&amp;IF(N(H91)&lt;=0,"Lipsește cantitatea. ","")&amp;IF(M91="","Alege etapa. ","")&amp;IF(AND(M91="Suplimentar",N91=""),"Cere acordul clientului. ","")))</f>
        <v/>
      </c>
    </row>
    <row r="92" spans="2:21" x14ac:dyDescent="0.2">
      <c r="B92" s="24"/>
      <c r="C92" s="25" t="str">
        <f>IF(B92="","",COUNTIF(INDEX($B:$B,5):B92,B92))</f>
        <v/>
      </c>
      <c r="D92" s="24"/>
      <c r="E92" s="25" t="str">
        <f t="shared" si="9"/>
        <v/>
      </c>
      <c r="F92" s="13" t="str">
        <f t="shared" si="10"/>
        <v/>
      </c>
      <c r="G92" s="25" t="str">
        <f t="shared" si="11"/>
        <v/>
      </c>
      <c r="H92" s="6"/>
      <c r="I92" s="26" t="str">
        <f t="shared" si="12"/>
        <v/>
      </c>
      <c r="J92" s="27" t="str">
        <f t="shared" si="13"/>
        <v/>
      </c>
      <c r="K92" s="28"/>
      <c r="L92" s="27" t="str">
        <f t="shared" si="14"/>
        <v/>
      </c>
      <c r="M92" s="24"/>
      <c r="N92" s="24"/>
      <c r="O92" s="6"/>
      <c r="P92" s="27" t="str">
        <f t="shared" si="15"/>
        <v/>
      </c>
      <c r="Q92" s="25" t="str">
        <f t="shared" si="16"/>
        <v/>
      </c>
      <c r="R92" s="25" t="str">
        <f t="shared" si="17"/>
        <v/>
      </c>
      <c r="S92" s="13" t="str">
        <f>IF(B92="","",IF(M92="Inițial",B92&amp;"|E|"&amp;COUNTIFS(INDEX($B:$B,5):B92,B92,INDEX($M:$M,5):M92,"Inițial"),""))</f>
        <v/>
      </c>
      <c r="T92" s="13" t="str">
        <f>IF(OR(B92="",Q92&lt;&gt;1),"",B92&amp;"|F|"&amp;COUNTIFS(INDEX($B:$B,5):B92,B92,INDEX($Q:$Q,5):Q92,1))</f>
        <v/>
      </c>
      <c r="U92" s="29" t="str">
        <f>IF(B92="","",TRIM(IF(COUNTIF('Registru devize'!$B$5:$B$304,B92)=0,"Deviz inexistent în registru. ","")&amp;IF(AND(D92&lt;&gt;"",E92=""),"Cod necunoscut. ","")&amp;IF(N(H92)&lt;=0,"Lipsește cantitatea. ","")&amp;IF(M92="","Alege etapa. ","")&amp;IF(AND(M92="Suplimentar",N92=""),"Cere acordul clientului. ","")))</f>
        <v/>
      </c>
    </row>
    <row r="93" spans="2:21" x14ac:dyDescent="0.2">
      <c r="B93" s="24"/>
      <c r="C93" s="25" t="str">
        <f>IF(B93="","",COUNTIF(INDEX($B:$B,5):B93,B93))</f>
        <v/>
      </c>
      <c r="D93" s="24"/>
      <c r="E93" s="25" t="str">
        <f t="shared" si="9"/>
        <v/>
      </c>
      <c r="F93" s="13" t="str">
        <f t="shared" si="10"/>
        <v/>
      </c>
      <c r="G93" s="25" t="str">
        <f t="shared" si="11"/>
        <v/>
      </c>
      <c r="H93" s="6"/>
      <c r="I93" s="26" t="str">
        <f t="shared" si="12"/>
        <v/>
      </c>
      <c r="J93" s="27" t="str">
        <f t="shared" si="13"/>
        <v/>
      </c>
      <c r="K93" s="28"/>
      <c r="L93" s="27" t="str">
        <f t="shared" si="14"/>
        <v/>
      </c>
      <c r="M93" s="24"/>
      <c r="N93" s="24"/>
      <c r="O93" s="6"/>
      <c r="P93" s="27" t="str">
        <f t="shared" si="15"/>
        <v/>
      </c>
      <c r="Q93" s="25" t="str">
        <f t="shared" si="16"/>
        <v/>
      </c>
      <c r="R93" s="25" t="str">
        <f t="shared" si="17"/>
        <v/>
      </c>
      <c r="S93" s="13" t="str">
        <f>IF(B93="","",IF(M93="Inițial",B93&amp;"|E|"&amp;COUNTIFS(INDEX($B:$B,5):B93,B93,INDEX($M:$M,5):M93,"Inițial"),""))</f>
        <v/>
      </c>
      <c r="T93" s="13" t="str">
        <f>IF(OR(B93="",Q93&lt;&gt;1),"",B93&amp;"|F|"&amp;COUNTIFS(INDEX($B:$B,5):B93,B93,INDEX($Q:$Q,5):Q93,1))</f>
        <v/>
      </c>
      <c r="U93" s="29" t="str">
        <f>IF(B93="","",TRIM(IF(COUNTIF('Registru devize'!$B$5:$B$304,B93)=0,"Deviz inexistent în registru. ","")&amp;IF(AND(D93&lt;&gt;"",E93=""),"Cod necunoscut. ","")&amp;IF(N(H93)&lt;=0,"Lipsește cantitatea. ","")&amp;IF(M93="","Alege etapa. ","")&amp;IF(AND(M93="Suplimentar",N93=""),"Cere acordul clientului. ","")))</f>
        <v/>
      </c>
    </row>
    <row r="94" spans="2:21" x14ac:dyDescent="0.2">
      <c r="B94" s="24"/>
      <c r="C94" s="25" t="str">
        <f>IF(B94="","",COUNTIF(INDEX($B:$B,5):B94,B94))</f>
        <v/>
      </c>
      <c r="D94" s="24"/>
      <c r="E94" s="25" t="str">
        <f t="shared" si="9"/>
        <v/>
      </c>
      <c r="F94" s="13" t="str">
        <f t="shared" si="10"/>
        <v/>
      </c>
      <c r="G94" s="25" t="str">
        <f t="shared" si="11"/>
        <v/>
      </c>
      <c r="H94" s="6"/>
      <c r="I94" s="26" t="str">
        <f t="shared" si="12"/>
        <v/>
      </c>
      <c r="J94" s="27" t="str">
        <f t="shared" si="13"/>
        <v/>
      </c>
      <c r="K94" s="28"/>
      <c r="L94" s="27" t="str">
        <f t="shared" si="14"/>
        <v/>
      </c>
      <c r="M94" s="24"/>
      <c r="N94" s="24"/>
      <c r="O94" s="6"/>
      <c r="P94" s="27" t="str">
        <f t="shared" si="15"/>
        <v/>
      </c>
      <c r="Q94" s="25" t="str">
        <f t="shared" si="16"/>
        <v/>
      </c>
      <c r="R94" s="25" t="str">
        <f t="shared" si="17"/>
        <v/>
      </c>
      <c r="S94" s="13" t="str">
        <f>IF(B94="","",IF(M94="Inițial",B94&amp;"|E|"&amp;COUNTIFS(INDEX($B:$B,5):B94,B94,INDEX($M:$M,5):M94,"Inițial"),""))</f>
        <v/>
      </c>
      <c r="T94" s="13" t="str">
        <f>IF(OR(B94="",Q94&lt;&gt;1),"",B94&amp;"|F|"&amp;COUNTIFS(INDEX($B:$B,5):B94,B94,INDEX($Q:$Q,5):Q94,1))</f>
        <v/>
      </c>
      <c r="U94" s="29" t="str">
        <f>IF(B94="","",TRIM(IF(COUNTIF('Registru devize'!$B$5:$B$304,B94)=0,"Deviz inexistent în registru. ","")&amp;IF(AND(D94&lt;&gt;"",E94=""),"Cod necunoscut. ","")&amp;IF(N(H94)&lt;=0,"Lipsește cantitatea. ","")&amp;IF(M94="","Alege etapa. ","")&amp;IF(AND(M94="Suplimentar",N94=""),"Cere acordul clientului. ","")))</f>
        <v/>
      </c>
    </row>
    <row r="95" spans="2:21" x14ac:dyDescent="0.2">
      <c r="B95" s="24"/>
      <c r="C95" s="25" t="str">
        <f>IF(B95="","",COUNTIF(INDEX($B:$B,5):B95,B95))</f>
        <v/>
      </c>
      <c r="D95" s="24"/>
      <c r="E95" s="25" t="str">
        <f t="shared" si="9"/>
        <v/>
      </c>
      <c r="F95" s="13" t="str">
        <f t="shared" si="10"/>
        <v/>
      </c>
      <c r="G95" s="25" t="str">
        <f t="shared" si="11"/>
        <v/>
      </c>
      <c r="H95" s="6"/>
      <c r="I95" s="26" t="str">
        <f t="shared" si="12"/>
        <v/>
      </c>
      <c r="J95" s="27" t="str">
        <f t="shared" si="13"/>
        <v/>
      </c>
      <c r="K95" s="28"/>
      <c r="L95" s="27" t="str">
        <f t="shared" si="14"/>
        <v/>
      </c>
      <c r="M95" s="24"/>
      <c r="N95" s="24"/>
      <c r="O95" s="6"/>
      <c r="P95" s="27" t="str">
        <f t="shared" si="15"/>
        <v/>
      </c>
      <c r="Q95" s="25" t="str">
        <f t="shared" si="16"/>
        <v/>
      </c>
      <c r="R95" s="25" t="str">
        <f t="shared" si="17"/>
        <v/>
      </c>
      <c r="S95" s="13" t="str">
        <f>IF(B95="","",IF(M95="Inițial",B95&amp;"|E|"&amp;COUNTIFS(INDEX($B:$B,5):B95,B95,INDEX($M:$M,5):M95,"Inițial"),""))</f>
        <v/>
      </c>
      <c r="T95" s="13" t="str">
        <f>IF(OR(B95="",Q95&lt;&gt;1),"",B95&amp;"|F|"&amp;COUNTIFS(INDEX($B:$B,5):B95,B95,INDEX($Q:$Q,5):Q95,1))</f>
        <v/>
      </c>
      <c r="U95" s="29" t="str">
        <f>IF(B95="","",TRIM(IF(COUNTIF('Registru devize'!$B$5:$B$304,B95)=0,"Deviz inexistent în registru. ","")&amp;IF(AND(D95&lt;&gt;"",E95=""),"Cod necunoscut. ","")&amp;IF(N(H95)&lt;=0,"Lipsește cantitatea. ","")&amp;IF(M95="","Alege etapa. ","")&amp;IF(AND(M95="Suplimentar",N95=""),"Cere acordul clientului. ","")))</f>
        <v/>
      </c>
    </row>
    <row r="96" spans="2:21" x14ac:dyDescent="0.2">
      <c r="B96" s="24"/>
      <c r="C96" s="25" t="str">
        <f>IF(B96="","",COUNTIF(INDEX($B:$B,5):B96,B96))</f>
        <v/>
      </c>
      <c r="D96" s="24"/>
      <c r="E96" s="25" t="str">
        <f t="shared" si="9"/>
        <v/>
      </c>
      <c r="F96" s="13" t="str">
        <f t="shared" si="10"/>
        <v/>
      </c>
      <c r="G96" s="25" t="str">
        <f t="shared" si="11"/>
        <v/>
      </c>
      <c r="H96" s="6"/>
      <c r="I96" s="26" t="str">
        <f t="shared" si="12"/>
        <v/>
      </c>
      <c r="J96" s="27" t="str">
        <f t="shared" si="13"/>
        <v/>
      </c>
      <c r="K96" s="28"/>
      <c r="L96" s="27" t="str">
        <f t="shared" si="14"/>
        <v/>
      </c>
      <c r="M96" s="24"/>
      <c r="N96" s="24"/>
      <c r="O96" s="6"/>
      <c r="P96" s="27" t="str">
        <f t="shared" si="15"/>
        <v/>
      </c>
      <c r="Q96" s="25" t="str">
        <f t="shared" si="16"/>
        <v/>
      </c>
      <c r="R96" s="25" t="str">
        <f t="shared" si="17"/>
        <v/>
      </c>
      <c r="S96" s="13" t="str">
        <f>IF(B96="","",IF(M96="Inițial",B96&amp;"|E|"&amp;COUNTIFS(INDEX($B:$B,5):B96,B96,INDEX($M:$M,5):M96,"Inițial"),""))</f>
        <v/>
      </c>
      <c r="T96" s="13" t="str">
        <f>IF(OR(B96="",Q96&lt;&gt;1),"",B96&amp;"|F|"&amp;COUNTIFS(INDEX($B:$B,5):B96,B96,INDEX($Q:$Q,5):Q96,1))</f>
        <v/>
      </c>
      <c r="U96" s="29" t="str">
        <f>IF(B96="","",TRIM(IF(COUNTIF('Registru devize'!$B$5:$B$304,B96)=0,"Deviz inexistent în registru. ","")&amp;IF(AND(D96&lt;&gt;"",E96=""),"Cod necunoscut. ","")&amp;IF(N(H96)&lt;=0,"Lipsește cantitatea. ","")&amp;IF(M96="","Alege etapa. ","")&amp;IF(AND(M96="Suplimentar",N96=""),"Cere acordul clientului. ","")))</f>
        <v/>
      </c>
    </row>
    <row r="97" spans="2:21" x14ac:dyDescent="0.2">
      <c r="B97" s="24"/>
      <c r="C97" s="25" t="str">
        <f>IF(B97="","",COUNTIF(INDEX($B:$B,5):B97,B97))</f>
        <v/>
      </c>
      <c r="D97" s="24"/>
      <c r="E97" s="25" t="str">
        <f t="shared" si="9"/>
        <v/>
      </c>
      <c r="F97" s="13" t="str">
        <f t="shared" si="10"/>
        <v/>
      </c>
      <c r="G97" s="25" t="str">
        <f t="shared" si="11"/>
        <v/>
      </c>
      <c r="H97" s="6"/>
      <c r="I97" s="26" t="str">
        <f t="shared" si="12"/>
        <v/>
      </c>
      <c r="J97" s="27" t="str">
        <f t="shared" si="13"/>
        <v/>
      </c>
      <c r="K97" s="28"/>
      <c r="L97" s="27" t="str">
        <f t="shared" si="14"/>
        <v/>
      </c>
      <c r="M97" s="24"/>
      <c r="N97" s="24"/>
      <c r="O97" s="6"/>
      <c r="P97" s="27" t="str">
        <f t="shared" si="15"/>
        <v/>
      </c>
      <c r="Q97" s="25" t="str">
        <f t="shared" si="16"/>
        <v/>
      </c>
      <c r="R97" s="25" t="str">
        <f t="shared" si="17"/>
        <v/>
      </c>
      <c r="S97" s="13" t="str">
        <f>IF(B97="","",IF(M97="Inițial",B97&amp;"|E|"&amp;COUNTIFS(INDEX($B:$B,5):B97,B97,INDEX($M:$M,5):M97,"Inițial"),""))</f>
        <v/>
      </c>
      <c r="T97" s="13" t="str">
        <f>IF(OR(B97="",Q97&lt;&gt;1),"",B97&amp;"|F|"&amp;COUNTIFS(INDEX($B:$B,5):B97,B97,INDEX($Q:$Q,5):Q97,1))</f>
        <v/>
      </c>
      <c r="U97" s="29" t="str">
        <f>IF(B97="","",TRIM(IF(COUNTIF('Registru devize'!$B$5:$B$304,B97)=0,"Deviz inexistent în registru. ","")&amp;IF(AND(D97&lt;&gt;"",E97=""),"Cod necunoscut. ","")&amp;IF(N(H97)&lt;=0,"Lipsește cantitatea. ","")&amp;IF(M97="","Alege etapa. ","")&amp;IF(AND(M97="Suplimentar",N97=""),"Cere acordul clientului. ","")))</f>
        <v/>
      </c>
    </row>
    <row r="98" spans="2:21" x14ac:dyDescent="0.2">
      <c r="B98" s="24"/>
      <c r="C98" s="25" t="str">
        <f>IF(B98="","",COUNTIF(INDEX($B:$B,5):B98,B98))</f>
        <v/>
      </c>
      <c r="D98" s="24"/>
      <c r="E98" s="25" t="str">
        <f t="shared" si="9"/>
        <v/>
      </c>
      <c r="F98" s="13" t="str">
        <f t="shared" si="10"/>
        <v/>
      </c>
      <c r="G98" s="25" t="str">
        <f t="shared" si="11"/>
        <v/>
      </c>
      <c r="H98" s="6"/>
      <c r="I98" s="26" t="str">
        <f t="shared" si="12"/>
        <v/>
      </c>
      <c r="J98" s="27" t="str">
        <f t="shared" si="13"/>
        <v/>
      </c>
      <c r="K98" s="28"/>
      <c r="L98" s="27" t="str">
        <f t="shared" si="14"/>
        <v/>
      </c>
      <c r="M98" s="24"/>
      <c r="N98" s="24"/>
      <c r="O98" s="6"/>
      <c r="P98" s="27" t="str">
        <f t="shared" si="15"/>
        <v/>
      </c>
      <c r="Q98" s="25" t="str">
        <f t="shared" si="16"/>
        <v/>
      </c>
      <c r="R98" s="25" t="str">
        <f t="shared" si="17"/>
        <v/>
      </c>
      <c r="S98" s="13" t="str">
        <f>IF(B98="","",IF(M98="Inițial",B98&amp;"|E|"&amp;COUNTIFS(INDEX($B:$B,5):B98,B98,INDEX($M:$M,5):M98,"Inițial"),""))</f>
        <v/>
      </c>
      <c r="T98" s="13" t="str">
        <f>IF(OR(B98="",Q98&lt;&gt;1),"",B98&amp;"|F|"&amp;COUNTIFS(INDEX($B:$B,5):B98,B98,INDEX($Q:$Q,5):Q98,1))</f>
        <v/>
      </c>
      <c r="U98" s="29" t="str">
        <f>IF(B98="","",TRIM(IF(COUNTIF('Registru devize'!$B$5:$B$304,B98)=0,"Deviz inexistent în registru. ","")&amp;IF(AND(D98&lt;&gt;"",E98=""),"Cod necunoscut. ","")&amp;IF(N(H98)&lt;=0,"Lipsește cantitatea. ","")&amp;IF(M98="","Alege etapa. ","")&amp;IF(AND(M98="Suplimentar",N98=""),"Cere acordul clientului. ","")))</f>
        <v/>
      </c>
    </row>
    <row r="99" spans="2:21" x14ac:dyDescent="0.2">
      <c r="B99" s="24"/>
      <c r="C99" s="25" t="str">
        <f>IF(B99="","",COUNTIF(INDEX($B:$B,5):B99,B99))</f>
        <v/>
      </c>
      <c r="D99" s="24"/>
      <c r="E99" s="25" t="str">
        <f t="shared" si="9"/>
        <v/>
      </c>
      <c r="F99" s="13" t="str">
        <f t="shared" si="10"/>
        <v/>
      </c>
      <c r="G99" s="25" t="str">
        <f t="shared" si="11"/>
        <v/>
      </c>
      <c r="H99" s="6"/>
      <c r="I99" s="26" t="str">
        <f t="shared" si="12"/>
        <v/>
      </c>
      <c r="J99" s="27" t="str">
        <f t="shared" si="13"/>
        <v/>
      </c>
      <c r="K99" s="28"/>
      <c r="L99" s="27" t="str">
        <f t="shared" si="14"/>
        <v/>
      </c>
      <c r="M99" s="24"/>
      <c r="N99" s="24"/>
      <c r="O99" s="6"/>
      <c r="P99" s="27" t="str">
        <f t="shared" si="15"/>
        <v/>
      </c>
      <c r="Q99" s="25" t="str">
        <f t="shared" si="16"/>
        <v/>
      </c>
      <c r="R99" s="25" t="str">
        <f t="shared" si="17"/>
        <v/>
      </c>
      <c r="S99" s="13" t="str">
        <f>IF(B99="","",IF(M99="Inițial",B99&amp;"|E|"&amp;COUNTIFS(INDEX($B:$B,5):B99,B99,INDEX($M:$M,5):M99,"Inițial"),""))</f>
        <v/>
      </c>
      <c r="T99" s="13" t="str">
        <f>IF(OR(B99="",Q99&lt;&gt;1),"",B99&amp;"|F|"&amp;COUNTIFS(INDEX($B:$B,5):B99,B99,INDEX($Q:$Q,5):Q99,1))</f>
        <v/>
      </c>
      <c r="U99" s="29" t="str">
        <f>IF(B99="","",TRIM(IF(COUNTIF('Registru devize'!$B$5:$B$304,B99)=0,"Deviz inexistent în registru. ","")&amp;IF(AND(D99&lt;&gt;"",E99=""),"Cod necunoscut. ","")&amp;IF(N(H99)&lt;=0,"Lipsește cantitatea. ","")&amp;IF(M99="","Alege etapa. ","")&amp;IF(AND(M99="Suplimentar",N99=""),"Cere acordul clientului. ","")))</f>
        <v/>
      </c>
    </row>
    <row r="100" spans="2:21" x14ac:dyDescent="0.2">
      <c r="B100" s="24"/>
      <c r="C100" s="25" t="str">
        <f>IF(B100="","",COUNTIF(INDEX($B:$B,5):B100,B100))</f>
        <v/>
      </c>
      <c r="D100" s="24"/>
      <c r="E100" s="25" t="str">
        <f t="shared" si="9"/>
        <v/>
      </c>
      <c r="F100" s="13" t="str">
        <f t="shared" si="10"/>
        <v/>
      </c>
      <c r="G100" s="25" t="str">
        <f t="shared" si="11"/>
        <v/>
      </c>
      <c r="H100" s="6"/>
      <c r="I100" s="26" t="str">
        <f t="shared" si="12"/>
        <v/>
      </c>
      <c r="J100" s="27" t="str">
        <f t="shared" si="13"/>
        <v/>
      </c>
      <c r="K100" s="28"/>
      <c r="L100" s="27" t="str">
        <f t="shared" si="14"/>
        <v/>
      </c>
      <c r="M100" s="24"/>
      <c r="N100" s="24"/>
      <c r="O100" s="6"/>
      <c r="P100" s="27" t="str">
        <f t="shared" si="15"/>
        <v/>
      </c>
      <c r="Q100" s="25" t="str">
        <f t="shared" si="16"/>
        <v/>
      </c>
      <c r="R100" s="25" t="str">
        <f t="shared" si="17"/>
        <v/>
      </c>
      <c r="S100" s="13" t="str">
        <f>IF(B100="","",IF(M100="Inițial",B100&amp;"|E|"&amp;COUNTIFS(INDEX($B:$B,5):B100,B100,INDEX($M:$M,5):M100,"Inițial"),""))</f>
        <v/>
      </c>
      <c r="T100" s="13" t="str">
        <f>IF(OR(B100="",Q100&lt;&gt;1),"",B100&amp;"|F|"&amp;COUNTIFS(INDEX($B:$B,5):B100,B100,INDEX($Q:$Q,5):Q100,1))</f>
        <v/>
      </c>
      <c r="U100" s="29" t="str">
        <f>IF(B100="","",TRIM(IF(COUNTIF('Registru devize'!$B$5:$B$304,B100)=0,"Deviz inexistent în registru. ","")&amp;IF(AND(D100&lt;&gt;"",E100=""),"Cod necunoscut. ","")&amp;IF(N(H100)&lt;=0,"Lipsește cantitatea. ","")&amp;IF(M100="","Alege etapa. ","")&amp;IF(AND(M100="Suplimentar",N100=""),"Cere acordul clientului. ","")))</f>
        <v/>
      </c>
    </row>
    <row r="101" spans="2:21" x14ac:dyDescent="0.2">
      <c r="B101" s="24"/>
      <c r="C101" s="25" t="str">
        <f>IF(B101="","",COUNTIF(INDEX($B:$B,5):B101,B101))</f>
        <v/>
      </c>
      <c r="D101" s="24"/>
      <c r="E101" s="25" t="str">
        <f t="shared" si="9"/>
        <v/>
      </c>
      <c r="F101" s="13" t="str">
        <f t="shared" si="10"/>
        <v/>
      </c>
      <c r="G101" s="25" t="str">
        <f t="shared" si="11"/>
        <v/>
      </c>
      <c r="H101" s="6"/>
      <c r="I101" s="26" t="str">
        <f t="shared" si="12"/>
        <v/>
      </c>
      <c r="J101" s="27" t="str">
        <f t="shared" si="13"/>
        <v/>
      </c>
      <c r="K101" s="28"/>
      <c r="L101" s="27" t="str">
        <f t="shared" si="14"/>
        <v/>
      </c>
      <c r="M101" s="24"/>
      <c r="N101" s="24"/>
      <c r="O101" s="6"/>
      <c r="P101" s="27" t="str">
        <f t="shared" si="15"/>
        <v/>
      </c>
      <c r="Q101" s="25" t="str">
        <f t="shared" si="16"/>
        <v/>
      </c>
      <c r="R101" s="25" t="str">
        <f t="shared" si="17"/>
        <v/>
      </c>
      <c r="S101" s="13" t="str">
        <f>IF(B101="","",IF(M101="Inițial",B101&amp;"|E|"&amp;COUNTIFS(INDEX($B:$B,5):B101,B101,INDEX($M:$M,5):M101,"Inițial"),""))</f>
        <v/>
      </c>
      <c r="T101" s="13" t="str">
        <f>IF(OR(B101="",Q101&lt;&gt;1),"",B101&amp;"|F|"&amp;COUNTIFS(INDEX($B:$B,5):B101,B101,INDEX($Q:$Q,5):Q101,1))</f>
        <v/>
      </c>
      <c r="U101" s="29" t="str">
        <f>IF(B101="","",TRIM(IF(COUNTIF('Registru devize'!$B$5:$B$304,B101)=0,"Deviz inexistent în registru. ","")&amp;IF(AND(D101&lt;&gt;"",E101=""),"Cod necunoscut. ","")&amp;IF(N(H101)&lt;=0,"Lipsește cantitatea. ","")&amp;IF(M101="","Alege etapa. ","")&amp;IF(AND(M101="Suplimentar",N101=""),"Cere acordul clientului. ","")))</f>
        <v/>
      </c>
    </row>
    <row r="102" spans="2:21" x14ac:dyDescent="0.2">
      <c r="B102" s="24"/>
      <c r="C102" s="25" t="str">
        <f>IF(B102="","",COUNTIF(INDEX($B:$B,5):B102,B102))</f>
        <v/>
      </c>
      <c r="D102" s="24"/>
      <c r="E102" s="25" t="str">
        <f t="shared" si="9"/>
        <v/>
      </c>
      <c r="F102" s="13" t="str">
        <f t="shared" si="10"/>
        <v/>
      </c>
      <c r="G102" s="25" t="str">
        <f t="shared" si="11"/>
        <v/>
      </c>
      <c r="H102" s="6"/>
      <c r="I102" s="26" t="str">
        <f t="shared" si="12"/>
        <v/>
      </c>
      <c r="J102" s="27" t="str">
        <f t="shared" si="13"/>
        <v/>
      </c>
      <c r="K102" s="28"/>
      <c r="L102" s="27" t="str">
        <f t="shared" si="14"/>
        <v/>
      </c>
      <c r="M102" s="24"/>
      <c r="N102" s="24"/>
      <c r="O102" s="6"/>
      <c r="P102" s="27" t="str">
        <f t="shared" si="15"/>
        <v/>
      </c>
      <c r="Q102" s="25" t="str">
        <f t="shared" si="16"/>
        <v/>
      </c>
      <c r="R102" s="25" t="str">
        <f t="shared" si="17"/>
        <v/>
      </c>
      <c r="S102" s="13" t="str">
        <f>IF(B102="","",IF(M102="Inițial",B102&amp;"|E|"&amp;COUNTIFS(INDEX($B:$B,5):B102,B102,INDEX($M:$M,5):M102,"Inițial"),""))</f>
        <v/>
      </c>
      <c r="T102" s="13" t="str">
        <f>IF(OR(B102="",Q102&lt;&gt;1),"",B102&amp;"|F|"&amp;COUNTIFS(INDEX($B:$B,5):B102,B102,INDEX($Q:$Q,5):Q102,1))</f>
        <v/>
      </c>
      <c r="U102" s="29" t="str">
        <f>IF(B102="","",TRIM(IF(COUNTIF('Registru devize'!$B$5:$B$304,B102)=0,"Deviz inexistent în registru. ","")&amp;IF(AND(D102&lt;&gt;"",E102=""),"Cod necunoscut. ","")&amp;IF(N(H102)&lt;=0,"Lipsește cantitatea. ","")&amp;IF(M102="","Alege etapa. ","")&amp;IF(AND(M102="Suplimentar",N102=""),"Cere acordul clientului. ","")))</f>
        <v/>
      </c>
    </row>
    <row r="103" spans="2:21" x14ac:dyDescent="0.2">
      <c r="B103" s="24"/>
      <c r="C103" s="25" t="str">
        <f>IF(B103="","",COUNTIF(INDEX($B:$B,5):B103,B103))</f>
        <v/>
      </c>
      <c r="D103" s="24"/>
      <c r="E103" s="25" t="str">
        <f t="shared" si="9"/>
        <v/>
      </c>
      <c r="F103" s="13" t="str">
        <f t="shared" si="10"/>
        <v/>
      </c>
      <c r="G103" s="25" t="str">
        <f t="shared" si="11"/>
        <v/>
      </c>
      <c r="H103" s="6"/>
      <c r="I103" s="26" t="str">
        <f t="shared" si="12"/>
        <v/>
      </c>
      <c r="J103" s="27" t="str">
        <f t="shared" si="13"/>
        <v/>
      </c>
      <c r="K103" s="28"/>
      <c r="L103" s="27" t="str">
        <f t="shared" si="14"/>
        <v/>
      </c>
      <c r="M103" s="24"/>
      <c r="N103" s="24"/>
      <c r="O103" s="6"/>
      <c r="P103" s="27" t="str">
        <f t="shared" si="15"/>
        <v/>
      </c>
      <c r="Q103" s="25" t="str">
        <f t="shared" si="16"/>
        <v/>
      </c>
      <c r="R103" s="25" t="str">
        <f t="shared" si="17"/>
        <v/>
      </c>
      <c r="S103" s="13" t="str">
        <f>IF(B103="","",IF(M103="Inițial",B103&amp;"|E|"&amp;COUNTIFS(INDEX($B:$B,5):B103,B103,INDEX($M:$M,5):M103,"Inițial"),""))</f>
        <v/>
      </c>
      <c r="T103" s="13" t="str">
        <f>IF(OR(B103="",Q103&lt;&gt;1),"",B103&amp;"|F|"&amp;COUNTIFS(INDEX($B:$B,5):B103,B103,INDEX($Q:$Q,5):Q103,1))</f>
        <v/>
      </c>
      <c r="U103" s="29" t="str">
        <f>IF(B103="","",TRIM(IF(COUNTIF('Registru devize'!$B$5:$B$304,B103)=0,"Deviz inexistent în registru. ","")&amp;IF(AND(D103&lt;&gt;"",E103=""),"Cod necunoscut. ","")&amp;IF(N(H103)&lt;=0,"Lipsește cantitatea. ","")&amp;IF(M103="","Alege etapa. ","")&amp;IF(AND(M103="Suplimentar",N103=""),"Cere acordul clientului. ","")))</f>
        <v/>
      </c>
    </row>
    <row r="104" spans="2:21" x14ac:dyDescent="0.2">
      <c r="B104" s="24"/>
      <c r="C104" s="25" t="str">
        <f>IF(B104="","",COUNTIF(INDEX($B:$B,5):B104,B104))</f>
        <v/>
      </c>
      <c r="D104" s="24"/>
      <c r="E104" s="25" t="str">
        <f t="shared" si="9"/>
        <v/>
      </c>
      <c r="F104" s="13" t="str">
        <f t="shared" si="10"/>
        <v/>
      </c>
      <c r="G104" s="25" t="str">
        <f t="shared" si="11"/>
        <v/>
      </c>
      <c r="H104" s="6"/>
      <c r="I104" s="26" t="str">
        <f t="shared" si="12"/>
        <v/>
      </c>
      <c r="J104" s="27" t="str">
        <f t="shared" si="13"/>
        <v/>
      </c>
      <c r="K104" s="28"/>
      <c r="L104" s="27" t="str">
        <f t="shared" si="14"/>
        <v/>
      </c>
      <c r="M104" s="24"/>
      <c r="N104" s="24"/>
      <c r="O104" s="6"/>
      <c r="P104" s="27" t="str">
        <f t="shared" si="15"/>
        <v/>
      </c>
      <c r="Q104" s="25" t="str">
        <f t="shared" si="16"/>
        <v/>
      </c>
      <c r="R104" s="25" t="str">
        <f t="shared" si="17"/>
        <v/>
      </c>
      <c r="S104" s="13" t="str">
        <f>IF(B104="","",IF(M104="Inițial",B104&amp;"|E|"&amp;COUNTIFS(INDEX($B:$B,5):B104,B104,INDEX($M:$M,5):M104,"Inițial"),""))</f>
        <v/>
      </c>
      <c r="T104" s="13" t="str">
        <f>IF(OR(B104="",Q104&lt;&gt;1),"",B104&amp;"|F|"&amp;COUNTIFS(INDEX($B:$B,5):B104,B104,INDEX($Q:$Q,5):Q104,1))</f>
        <v/>
      </c>
      <c r="U104" s="29" t="str">
        <f>IF(B104="","",TRIM(IF(COUNTIF('Registru devize'!$B$5:$B$304,B104)=0,"Deviz inexistent în registru. ","")&amp;IF(AND(D104&lt;&gt;"",E104=""),"Cod necunoscut. ","")&amp;IF(N(H104)&lt;=0,"Lipsește cantitatea. ","")&amp;IF(M104="","Alege etapa. ","")&amp;IF(AND(M104="Suplimentar",N104=""),"Cere acordul clientului. ","")))</f>
        <v/>
      </c>
    </row>
    <row r="105" spans="2:21" x14ac:dyDescent="0.2">
      <c r="B105" s="24"/>
      <c r="C105" s="25" t="str">
        <f>IF(B105="","",COUNTIF(INDEX($B:$B,5):B105,B105))</f>
        <v/>
      </c>
      <c r="D105" s="24"/>
      <c r="E105" s="25" t="str">
        <f t="shared" si="9"/>
        <v/>
      </c>
      <c r="F105" s="13" t="str">
        <f t="shared" si="10"/>
        <v/>
      </c>
      <c r="G105" s="25" t="str">
        <f t="shared" si="11"/>
        <v/>
      </c>
      <c r="H105" s="6"/>
      <c r="I105" s="26" t="str">
        <f t="shared" si="12"/>
        <v/>
      </c>
      <c r="J105" s="27" t="str">
        <f t="shared" si="13"/>
        <v/>
      </c>
      <c r="K105" s="28"/>
      <c r="L105" s="27" t="str">
        <f t="shared" si="14"/>
        <v/>
      </c>
      <c r="M105" s="24"/>
      <c r="N105" s="24"/>
      <c r="O105" s="6"/>
      <c r="P105" s="27" t="str">
        <f t="shared" si="15"/>
        <v/>
      </c>
      <c r="Q105" s="25" t="str">
        <f t="shared" si="16"/>
        <v/>
      </c>
      <c r="R105" s="25" t="str">
        <f t="shared" si="17"/>
        <v/>
      </c>
      <c r="S105" s="13" t="str">
        <f>IF(B105="","",IF(M105="Inițial",B105&amp;"|E|"&amp;COUNTIFS(INDEX($B:$B,5):B105,B105,INDEX($M:$M,5):M105,"Inițial"),""))</f>
        <v/>
      </c>
      <c r="T105" s="13" t="str">
        <f>IF(OR(B105="",Q105&lt;&gt;1),"",B105&amp;"|F|"&amp;COUNTIFS(INDEX($B:$B,5):B105,B105,INDEX($Q:$Q,5):Q105,1))</f>
        <v/>
      </c>
      <c r="U105" s="29" t="str">
        <f>IF(B105="","",TRIM(IF(COUNTIF('Registru devize'!$B$5:$B$304,B105)=0,"Deviz inexistent în registru. ","")&amp;IF(AND(D105&lt;&gt;"",E105=""),"Cod necunoscut. ","")&amp;IF(N(H105)&lt;=0,"Lipsește cantitatea. ","")&amp;IF(M105="","Alege etapa. ","")&amp;IF(AND(M105="Suplimentar",N105=""),"Cere acordul clientului. ","")))</f>
        <v/>
      </c>
    </row>
    <row r="106" spans="2:21" x14ac:dyDescent="0.2">
      <c r="B106" s="24"/>
      <c r="C106" s="25" t="str">
        <f>IF(B106="","",COUNTIF(INDEX($B:$B,5):B106,B106))</f>
        <v/>
      </c>
      <c r="D106" s="24"/>
      <c r="E106" s="25" t="str">
        <f t="shared" si="9"/>
        <v/>
      </c>
      <c r="F106" s="13" t="str">
        <f t="shared" si="10"/>
        <v/>
      </c>
      <c r="G106" s="25" t="str">
        <f t="shared" si="11"/>
        <v/>
      </c>
      <c r="H106" s="6"/>
      <c r="I106" s="26" t="str">
        <f t="shared" si="12"/>
        <v/>
      </c>
      <c r="J106" s="27" t="str">
        <f t="shared" si="13"/>
        <v/>
      </c>
      <c r="K106" s="28"/>
      <c r="L106" s="27" t="str">
        <f t="shared" si="14"/>
        <v/>
      </c>
      <c r="M106" s="24"/>
      <c r="N106" s="24"/>
      <c r="O106" s="6"/>
      <c r="P106" s="27" t="str">
        <f t="shared" si="15"/>
        <v/>
      </c>
      <c r="Q106" s="25" t="str">
        <f t="shared" si="16"/>
        <v/>
      </c>
      <c r="R106" s="25" t="str">
        <f t="shared" si="17"/>
        <v/>
      </c>
      <c r="S106" s="13" t="str">
        <f>IF(B106="","",IF(M106="Inițial",B106&amp;"|E|"&amp;COUNTIFS(INDEX($B:$B,5):B106,B106,INDEX($M:$M,5):M106,"Inițial"),""))</f>
        <v/>
      </c>
      <c r="T106" s="13" t="str">
        <f>IF(OR(B106="",Q106&lt;&gt;1),"",B106&amp;"|F|"&amp;COUNTIFS(INDEX($B:$B,5):B106,B106,INDEX($Q:$Q,5):Q106,1))</f>
        <v/>
      </c>
      <c r="U106" s="29" t="str">
        <f>IF(B106="","",TRIM(IF(COUNTIF('Registru devize'!$B$5:$B$304,B106)=0,"Deviz inexistent în registru. ","")&amp;IF(AND(D106&lt;&gt;"",E106=""),"Cod necunoscut. ","")&amp;IF(N(H106)&lt;=0,"Lipsește cantitatea. ","")&amp;IF(M106="","Alege etapa. ","")&amp;IF(AND(M106="Suplimentar",N106=""),"Cere acordul clientului. ","")))</f>
        <v/>
      </c>
    </row>
    <row r="107" spans="2:21" x14ac:dyDescent="0.2">
      <c r="B107" s="24"/>
      <c r="C107" s="25" t="str">
        <f>IF(B107="","",COUNTIF(INDEX($B:$B,5):B107,B107))</f>
        <v/>
      </c>
      <c r="D107" s="24"/>
      <c r="E107" s="25" t="str">
        <f t="shared" si="9"/>
        <v/>
      </c>
      <c r="F107" s="13" t="str">
        <f t="shared" si="10"/>
        <v/>
      </c>
      <c r="G107" s="25" t="str">
        <f t="shared" si="11"/>
        <v/>
      </c>
      <c r="H107" s="6"/>
      <c r="I107" s="26" t="str">
        <f t="shared" si="12"/>
        <v/>
      </c>
      <c r="J107" s="27" t="str">
        <f t="shared" si="13"/>
        <v/>
      </c>
      <c r="K107" s="28"/>
      <c r="L107" s="27" t="str">
        <f t="shared" si="14"/>
        <v/>
      </c>
      <c r="M107" s="24"/>
      <c r="N107" s="24"/>
      <c r="O107" s="6"/>
      <c r="P107" s="27" t="str">
        <f t="shared" si="15"/>
        <v/>
      </c>
      <c r="Q107" s="25" t="str">
        <f t="shared" si="16"/>
        <v/>
      </c>
      <c r="R107" s="25" t="str">
        <f t="shared" si="17"/>
        <v/>
      </c>
      <c r="S107" s="13" t="str">
        <f>IF(B107="","",IF(M107="Inițial",B107&amp;"|E|"&amp;COUNTIFS(INDEX($B:$B,5):B107,B107,INDEX($M:$M,5):M107,"Inițial"),""))</f>
        <v/>
      </c>
      <c r="T107" s="13" t="str">
        <f>IF(OR(B107="",Q107&lt;&gt;1),"",B107&amp;"|F|"&amp;COUNTIFS(INDEX($B:$B,5):B107,B107,INDEX($Q:$Q,5):Q107,1))</f>
        <v/>
      </c>
      <c r="U107" s="29" t="str">
        <f>IF(B107="","",TRIM(IF(COUNTIF('Registru devize'!$B$5:$B$304,B107)=0,"Deviz inexistent în registru. ","")&amp;IF(AND(D107&lt;&gt;"",E107=""),"Cod necunoscut. ","")&amp;IF(N(H107)&lt;=0,"Lipsește cantitatea. ","")&amp;IF(M107="","Alege etapa. ","")&amp;IF(AND(M107="Suplimentar",N107=""),"Cere acordul clientului. ","")))</f>
        <v/>
      </c>
    </row>
    <row r="108" spans="2:21" x14ac:dyDescent="0.2">
      <c r="B108" s="24"/>
      <c r="C108" s="25" t="str">
        <f>IF(B108="","",COUNTIF(INDEX($B:$B,5):B108,B108))</f>
        <v/>
      </c>
      <c r="D108" s="24"/>
      <c r="E108" s="25" t="str">
        <f t="shared" si="9"/>
        <v/>
      </c>
      <c r="F108" s="13" t="str">
        <f t="shared" si="10"/>
        <v/>
      </c>
      <c r="G108" s="25" t="str">
        <f t="shared" si="11"/>
        <v/>
      </c>
      <c r="H108" s="6"/>
      <c r="I108" s="26" t="str">
        <f t="shared" si="12"/>
        <v/>
      </c>
      <c r="J108" s="27" t="str">
        <f t="shared" si="13"/>
        <v/>
      </c>
      <c r="K108" s="28"/>
      <c r="L108" s="27" t="str">
        <f t="shared" si="14"/>
        <v/>
      </c>
      <c r="M108" s="24"/>
      <c r="N108" s="24"/>
      <c r="O108" s="6"/>
      <c r="P108" s="27" t="str">
        <f t="shared" si="15"/>
        <v/>
      </c>
      <c r="Q108" s="25" t="str">
        <f t="shared" si="16"/>
        <v/>
      </c>
      <c r="R108" s="25" t="str">
        <f t="shared" si="17"/>
        <v/>
      </c>
      <c r="S108" s="13" t="str">
        <f>IF(B108="","",IF(M108="Inițial",B108&amp;"|E|"&amp;COUNTIFS(INDEX($B:$B,5):B108,B108,INDEX($M:$M,5):M108,"Inițial"),""))</f>
        <v/>
      </c>
      <c r="T108" s="13" t="str">
        <f>IF(OR(B108="",Q108&lt;&gt;1),"",B108&amp;"|F|"&amp;COUNTIFS(INDEX($B:$B,5):B108,B108,INDEX($Q:$Q,5):Q108,1))</f>
        <v/>
      </c>
      <c r="U108" s="29" t="str">
        <f>IF(B108="","",TRIM(IF(COUNTIF('Registru devize'!$B$5:$B$304,B108)=0,"Deviz inexistent în registru. ","")&amp;IF(AND(D108&lt;&gt;"",E108=""),"Cod necunoscut. ","")&amp;IF(N(H108)&lt;=0,"Lipsește cantitatea. ","")&amp;IF(M108="","Alege etapa. ","")&amp;IF(AND(M108="Suplimentar",N108=""),"Cere acordul clientului. ","")))</f>
        <v/>
      </c>
    </row>
    <row r="109" spans="2:21" x14ac:dyDescent="0.2">
      <c r="B109" s="24"/>
      <c r="C109" s="25" t="str">
        <f>IF(B109="","",COUNTIF(INDEX($B:$B,5):B109,B109))</f>
        <v/>
      </c>
      <c r="D109" s="24"/>
      <c r="E109" s="25" t="str">
        <f t="shared" si="9"/>
        <v/>
      </c>
      <c r="F109" s="13" t="str">
        <f t="shared" si="10"/>
        <v/>
      </c>
      <c r="G109" s="25" t="str">
        <f t="shared" si="11"/>
        <v/>
      </c>
      <c r="H109" s="6"/>
      <c r="I109" s="26" t="str">
        <f t="shared" si="12"/>
        <v/>
      </c>
      <c r="J109" s="27" t="str">
        <f t="shared" si="13"/>
        <v/>
      </c>
      <c r="K109" s="28"/>
      <c r="L109" s="27" t="str">
        <f t="shared" si="14"/>
        <v/>
      </c>
      <c r="M109" s="24"/>
      <c r="N109" s="24"/>
      <c r="O109" s="6"/>
      <c r="P109" s="27" t="str">
        <f t="shared" si="15"/>
        <v/>
      </c>
      <c r="Q109" s="25" t="str">
        <f t="shared" si="16"/>
        <v/>
      </c>
      <c r="R109" s="25" t="str">
        <f t="shared" si="17"/>
        <v/>
      </c>
      <c r="S109" s="13" t="str">
        <f>IF(B109="","",IF(M109="Inițial",B109&amp;"|E|"&amp;COUNTIFS(INDEX($B:$B,5):B109,B109,INDEX($M:$M,5):M109,"Inițial"),""))</f>
        <v/>
      </c>
      <c r="T109" s="13" t="str">
        <f>IF(OR(B109="",Q109&lt;&gt;1),"",B109&amp;"|F|"&amp;COUNTIFS(INDEX($B:$B,5):B109,B109,INDEX($Q:$Q,5):Q109,1))</f>
        <v/>
      </c>
      <c r="U109" s="29" t="str">
        <f>IF(B109="","",TRIM(IF(COUNTIF('Registru devize'!$B$5:$B$304,B109)=0,"Deviz inexistent în registru. ","")&amp;IF(AND(D109&lt;&gt;"",E109=""),"Cod necunoscut. ","")&amp;IF(N(H109)&lt;=0,"Lipsește cantitatea. ","")&amp;IF(M109="","Alege etapa. ","")&amp;IF(AND(M109="Suplimentar",N109=""),"Cere acordul clientului. ","")))</f>
        <v/>
      </c>
    </row>
    <row r="110" spans="2:21" x14ac:dyDescent="0.2">
      <c r="B110" s="24"/>
      <c r="C110" s="25" t="str">
        <f>IF(B110="","",COUNTIF(INDEX($B:$B,5):B110,B110))</f>
        <v/>
      </c>
      <c r="D110" s="24"/>
      <c r="E110" s="25" t="str">
        <f t="shared" si="9"/>
        <v/>
      </c>
      <c r="F110" s="13" t="str">
        <f t="shared" si="10"/>
        <v/>
      </c>
      <c r="G110" s="25" t="str">
        <f t="shared" si="11"/>
        <v/>
      </c>
      <c r="H110" s="6"/>
      <c r="I110" s="26" t="str">
        <f t="shared" si="12"/>
        <v/>
      </c>
      <c r="J110" s="27" t="str">
        <f t="shared" si="13"/>
        <v/>
      </c>
      <c r="K110" s="28"/>
      <c r="L110" s="27" t="str">
        <f t="shared" si="14"/>
        <v/>
      </c>
      <c r="M110" s="24"/>
      <c r="N110" s="24"/>
      <c r="O110" s="6"/>
      <c r="P110" s="27" t="str">
        <f t="shared" si="15"/>
        <v/>
      </c>
      <c r="Q110" s="25" t="str">
        <f t="shared" si="16"/>
        <v/>
      </c>
      <c r="R110" s="25" t="str">
        <f t="shared" si="17"/>
        <v/>
      </c>
      <c r="S110" s="13" t="str">
        <f>IF(B110="","",IF(M110="Inițial",B110&amp;"|E|"&amp;COUNTIFS(INDEX($B:$B,5):B110,B110,INDEX($M:$M,5):M110,"Inițial"),""))</f>
        <v/>
      </c>
      <c r="T110" s="13" t="str">
        <f>IF(OR(B110="",Q110&lt;&gt;1),"",B110&amp;"|F|"&amp;COUNTIFS(INDEX($B:$B,5):B110,B110,INDEX($Q:$Q,5):Q110,1))</f>
        <v/>
      </c>
      <c r="U110" s="29" t="str">
        <f>IF(B110="","",TRIM(IF(COUNTIF('Registru devize'!$B$5:$B$304,B110)=0,"Deviz inexistent în registru. ","")&amp;IF(AND(D110&lt;&gt;"",E110=""),"Cod necunoscut. ","")&amp;IF(N(H110)&lt;=0,"Lipsește cantitatea. ","")&amp;IF(M110="","Alege etapa. ","")&amp;IF(AND(M110="Suplimentar",N110=""),"Cere acordul clientului. ","")))</f>
        <v/>
      </c>
    </row>
    <row r="111" spans="2:21" x14ac:dyDescent="0.2">
      <c r="B111" s="24"/>
      <c r="C111" s="25" t="str">
        <f>IF(B111="","",COUNTIF(INDEX($B:$B,5):B111,B111))</f>
        <v/>
      </c>
      <c r="D111" s="24"/>
      <c r="E111" s="25" t="str">
        <f t="shared" si="9"/>
        <v/>
      </c>
      <c r="F111" s="13" t="str">
        <f t="shared" si="10"/>
        <v/>
      </c>
      <c r="G111" s="25" t="str">
        <f t="shared" si="11"/>
        <v/>
      </c>
      <c r="H111" s="6"/>
      <c r="I111" s="26" t="str">
        <f t="shared" si="12"/>
        <v/>
      </c>
      <c r="J111" s="27" t="str">
        <f t="shared" si="13"/>
        <v/>
      </c>
      <c r="K111" s="28"/>
      <c r="L111" s="27" t="str">
        <f t="shared" si="14"/>
        <v/>
      </c>
      <c r="M111" s="24"/>
      <c r="N111" s="24"/>
      <c r="O111" s="6"/>
      <c r="P111" s="27" t="str">
        <f t="shared" si="15"/>
        <v/>
      </c>
      <c r="Q111" s="25" t="str">
        <f t="shared" si="16"/>
        <v/>
      </c>
      <c r="R111" s="25" t="str">
        <f t="shared" si="17"/>
        <v/>
      </c>
      <c r="S111" s="13" t="str">
        <f>IF(B111="","",IF(M111="Inițial",B111&amp;"|E|"&amp;COUNTIFS(INDEX($B:$B,5):B111,B111,INDEX($M:$M,5):M111,"Inițial"),""))</f>
        <v/>
      </c>
      <c r="T111" s="13" t="str">
        <f>IF(OR(B111="",Q111&lt;&gt;1),"",B111&amp;"|F|"&amp;COUNTIFS(INDEX($B:$B,5):B111,B111,INDEX($Q:$Q,5):Q111,1))</f>
        <v/>
      </c>
      <c r="U111" s="29" t="str">
        <f>IF(B111="","",TRIM(IF(COUNTIF('Registru devize'!$B$5:$B$304,B111)=0,"Deviz inexistent în registru. ","")&amp;IF(AND(D111&lt;&gt;"",E111=""),"Cod necunoscut. ","")&amp;IF(N(H111)&lt;=0,"Lipsește cantitatea. ","")&amp;IF(M111="","Alege etapa. ","")&amp;IF(AND(M111="Suplimentar",N111=""),"Cere acordul clientului. ","")))</f>
        <v/>
      </c>
    </row>
    <row r="112" spans="2:21" x14ac:dyDescent="0.2">
      <c r="B112" s="24"/>
      <c r="C112" s="25" t="str">
        <f>IF(B112="","",COUNTIF(INDEX($B:$B,5):B112,B112))</f>
        <v/>
      </c>
      <c r="D112" s="24"/>
      <c r="E112" s="25" t="str">
        <f t="shared" si="9"/>
        <v/>
      </c>
      <c r="F112" s="13" t="str">
        <f t="shared" si="10"/>
        <v/>
      </c>
      <c r="G112" s="25" t="str">
        <f t="shared" si="11"/>
        <v/>
      </c>
      <c r="H112" s="6"/>
      <c r="I112" s="26" t="str">
        <f t="shared" si="12"/>
        <v/>
      </c>
      <c r="J112" s="27" t="str">
        <f t="shared" si="13"/>
        <v/>
      </c>
      <c r="K112" s="28"/>
      <c r="L112" s="27" t="str">
        <f t="shared" si="14"/>
        <v/>
      </c>
      <c r="M112" s="24"/>
      <c r="N112" s="24"/>
      <c r="O112" s="6"/>
      <c r="P112" s="27" t="str">
        <f t="shared" si="15"/>
        <v/>
      </c>
      <c r="Q112" s="25" t="str">
        <f t="shared" si="16"/>
        <v/>
      </c>
      <c r="R112" s="25" t="str">
        <f t="shared" si="17"/>
        <v/>
      </c>
      <c r="S112" s="13" t="str">
        <f>IF(B112="","",IF(M112="Inițial",B112&amp;"|E|"&amp;COUNTIFS(INDEX($B:$B,5):B112,B112,INDEX($M:$M,5):M112,"Inițial"),""))</f>
        <v/>
      </c>
      <c r="T112" s="13" t="str">
        <f>IF(OR(B112="",Q112&lt;&gt;1),"",B112&amp;"|F|"&amp;COUNTIFS(INDEX($B:$B,5):B112,B112,INDEX($Q:$Q,5):Q112,1))</f>
        <v/>
      </c>
      <c r="U112" s="29" t="str">
        <f>IF(B112="","",TRIM(IF(COUNTIF('Registru devize'!$B$5:$B$304,B112)=0,"Deviz inexistent în registru. ","")&amp;IF(AND(D112&lt;&gt;"",E112=""),"Cod necunoscut. ","")&amp;IF(N(H112)&lt;=0,"Lipsește cantitatea. ","")&amp;IF(M112="","Alege etapa. ","")&amp;IF(AND(M112="Suplimentar",N112=""),"Cere acordul clientului. ","")))</f>
        <v/>
      </c>
    </row>
    <row r="113" spans="2:21" x14ac:dyDescent="0.2">
      <c r="B113" s="24"/>
      <c r="C113" s="25" t="str">
        <f>IF(B113="","",COUNTIF(INDEX($B:$B,5):B113,B113))</f>
        <v/>
      </c>
      <c r="D113" s="24"/>
      <c r="E113" s="25" t="str">
        <f t="shared" si="9"/>
        <v/>
      </c>
      <c r="F113" s="13" t="str">
        <f t="shared" si="10"/>
        <v/>
      </c>
      <c r="G113" s="25" t="str">
        <f t="shared" si="11"/>
        <v/>
      </c>
      <c r="H113" s="6"/>
      <c r="I113" s="26" t="str">
        <f t="shared" si="12"/>
        <v/>
      </c>
      <c r="J113" s="27" t="str">
        <f t="shared" si="13"/>
        <v/>
      </c>
      <c r="K113" s="28"/>
      <c r="L113" s="27" t="str">
        <f t="shared" si="14"/>
        <v/>
      </c>
      <c r="M113" s="24"/>
      <c r="N113" s="24"/>
      <c r="O113" s="6"/>
      <c r="P113" s="27" t="str">
        <f t="shared" si="15"/>
        <v/>
      </c>
      <c r="Q113" s="25" t="str">
        <f t="shared" si="16"/>
        <v/>
      </c>
      <c r="R113" s="25" t="str">
        <f t="shared" si="17"/>
        <v/>
      </c>
      <c r="S113" s="13" t="str">
        <f>IF(B113="","",IF(M113="Inițial",B113&amp;"|E|"&amp;COUNTIFS(INDEX($B:$B,5):B113,B113,INDEX($M:$M,5):M113,"Inițial"),""))</f>
        <v/>
      </c>
      <c r="T113" s="13" t="str">
        <f>IF(OR(B113="",Q113&lt;&gt;1),"",B113&amp;"|F|"&amp;COUNTIFS(INDEX($B:$B,5):B113,B113,INDEX($Q:$Q,5):Q113,1))</f>
        <v/>
      </c>
      <c r="U113" s="29" t="str">
        <f>IF(B113="","",TRIM(IF(COUNTIF('Registru devize'!$B$5:$B$304,B113)=0,"Deviz inexistent în registru. ","")&amp;IF(AND(D113&lt;&gt;"",E113=""),"Cod necunoscut. ","")&amp;IF(N(H113)&lt;=0,"Lipsește cantitatea. ","")&amp;IF(M113="","Alege etapa. ","")&amp;IF(AND(M113="Suplimentar",N113=""),"Cere acordul clientului. ","")))</f>
        <v/>
      </c>
    </row>
    <row r="114" spans="2:21" x14ac:dyDescent="0.2">
      <c r="B114" s="24"/>
      <c r="C114" s="25" t="str">
        <f>IF(B114="","",COUNTIF(INDEX($B:$B,5):B114,B114))</f>
        <v/>
      </c>
      <c r="D114" s="24"/>
      <c r="E114" s="25" t="str">
        <f t="shared" si="9"/>
        <v/>
      </c>
      <c r="F114" s="13" t="str">
        <f t="shared" si="10"/>
        <v/>
      </c>
      <c r="G114" s="25" t="str">
        <f t="shared" si="11"/>
        <v/>
      </c>
      <c r="H114" s="6"/>
      <c r="I114" s="26" t="str">
        <f t="shared" si="12"/>
        <v/>
      </c>
      <c r="J114" s="27" t="str">
        <f t="shared" si="13"/>
        <v/>
      </c>
      <c r="K114" s="28"/>
      <c r="L114" s="27" t="str">
        <f t="shared" si="14"/>
        <v/>
      </c>
      <c r="M114" s="24"/>
      <c r="N114" s="24"/>
      <c r="O114" s="6"/>
      <c r="P114" s="27" t="str">
        <f t="shared" si="15"/>
        <v/>
      </c>
      <c r="Q114" s="25" t="str">
        <f t="shared" si="16"/>
        <v/>
      </c>
      <c r="R114" s="25" t="str">
        <f t="shared" si="17"/>
        <v/>
      </c>
      <c r="S114" s="13" t="str">
        <f>IF(B114="","",IF(M114="Inițial",B114&amp;"|E|"&amp;COUNTIFS(INDEX($B:$B,5):B114,B114,INDEX($M:$M,5):M114,"Inițial"),""))</f>
        <v/>
      </c>
      <c r="T114" s="13" t="str">
        <f>IF(OR(B114="",Q114&lt;&gt;1),"",B114&amp;"|F|"&amp;COUNTIFS(INDEX($B:$B,5):B114,B114,INDEX($Q:$Q,5):Q114,1))</f>
        <v/>
      </c>
      <c r="U114" s="29" t="str">
        <f>IF(B114="","",TRIM(IF(COUNTIF('Registru devize'!$B$5:$B$304,B114)=0,"Deviz inexistent în registru. ","")&amp;IF(AND(D114&lt;&gt;"",E114=""),"Cod necunoscut. ","")&amp;IF(N(H114)&lt;=0,"Lipsește cantitatea. ","")&amp;IF(M114="","Alege etapa. ","")&amp;IF(AND(M114="Suplimentar",N114=""),"Cere acordul clientului. ","")))</f>
        <v/>
      </c>
    </row>
    <row r="115" spans="2:21" x14ac:dyDescent="0.2">
      <c r="B115" s="24"/>
      <c r="C115" s="25" t="str">
        <f>IF(B115="","",COUNTIF(INDEX($B:$B,5):B115,B115))</f>
        <v/>
      </c>
      <c r="D115" s="24"/>
      <c r="E115" s="25" t="str">
        <f t="shared" si="9"/>
        <v/>
      </c>
      <c r="F115" s="13" t="str">
        <f t="shared" si="10"/>
        <v/>
      </c>
      <c r="G115" s="25" t="str">
        <f t="shared" si="11"/>
        <v/>
      </c>
      <c r="H115" s="6"/>
      <c r="I115" s="26" t="str">
        <f t="shared" si="12"/>
        <v/>
      </c>
      <c r="J115" s="27" t="str">
        <f t="shared" si="13"/>
        <v/>
      </c>
      <c r="K115" s="28"/>
      <c r="L115" s="27" t="str">
        <f t="shared" si="14"/>
        <v/>
      </c>
      <c r="M115" s="24"/>
      <c r="N115" s="24"/>
      <c r="O115" s="6"/>
      <c r="P115" s="27" t="str">
        <f t="shared" si="15"/>
        <v/>
      </c>
      <c r="Q115" s="25" t="str">
        <f t="shared" si="16"/>
        <v/>
      </c>
      <c r="R115" s="25" t="str">
        <f t="shared" si="17"/>
        <v/>
      </c>
      <c r="S115" s="13" t="str">
        <f>IF(B115="","",IF(M115="Inițial",B115&amp;"|E|"&amp;COUNTIFS(INDEX($B:$B,5):B115,B115,INDEX($M:$M,5):M115,"Inițial"),""))</f>
        <v/>
      </c>
      <c r="T115" s="13" t="str">
        <f>IF(OR(B115="",Q115&lt;&gt;1),"",B115&amp;"|F|"&amp;COUNTIFS(INDEX($B:$B,5):B115,B115,INDEX($Q:$Q,5):Q115,1))</f>
        <v/>
      </c>
      <c r="U115" s="29" t="str">
        <f>IF(B115="","",TRIM(IF(COUNTIF('Registru devize'!$B$5:$B$304,B115)=0,"Deviz inexistent în registru. ","")&amp;IF(AND(D115&lt;&gt;"",E115=""),"Cod necunoscut. ","")&amp;IF(N(H115)&lt;=0,"Lipsește cantitatea. ","")&amp;IF(M115="","Alege etapa. ","")&amp;IF(AND(M115="Suplimentar",N115=""),"Cere acordul clientului. ","")))</f>
        <v/>
      </c>
    </row>
    <row r="116" spans="2:21" x14ac:dyDescent="0.2">
      <c r="B116" s="24"/>
      <c r="C116" s="25" t="str">
        <f>IF(B116="","",COUNTIF(INDEX($B:$B,5):B116,B116))</f>
        <v/>
      </c>
      <c r="D116" s="24"/>
      <c r="E116" s="25" t="str">
        <f t="shared" si="9"/>
        <v/>
      </c>
      <c r="F116" s="13" t="str">
        <f t="shared" si="10"/>
        <v/>
      </c>
      <c r="G116" s="25" t="str">
        <f t="shared" si="11"/>
        <v/>
      </c>
      <c r="H116" s="6"/>
      <c r="I116" s="26" t="str">
        <f t="shared" si="12"/>
        <v/>
      </c>
      <c r="J116" s="27" t="str">
        <f t="shared" si="13"/>
        <v/>
      </c>
      <c r="K116" s="28"/>
      <c r="L116" s="27" t="str">
        <f t="shared" si="14"/>
        <v/>
      </c>
      <c r="M116" s="24"/>
      <c r="N116" s="24"/>
      <c r="O116" s="6"/>
      <c r="P116" s="27" t="str">
        <f t="shared" si="15"/>
        <v/>
      </c>
      <c r="Q116" s="25" t="str">
        <f t="shared" si="16"/>
        <v/>
      </c>
      <c r="R116" s="25" t="str">
        <f t="shared" si="17"/>
        <v/>
      </c>
      <c r="S116" s="13" t="str">
        <f>IF(B116="","",IF(M116="Inițial",B116&amp;"|E|"&amp;COUNTIFS(INDEX($B:$B,5):B116,B116,INDEX($M:$M,5):M116,"Inițial"),""))</f>
        <v/>
      </c>
      <c r="T116" s="13" t="str">
        <f>IF(OR(B116="",Q116&lt;&gt;1),"",B116&amp;"|F|"&amp;COUNTIFS(INDEX($B:$B,5):B116,B116,INDEX($Q:$Q,5):Q116,1))</f>
        <v/>
      </c>
      <c r="U116" s="29" t="str">
        <f>IF(B116="","",TRIM(IF(COUNTIF('Registru devize'!$B$5:$B$304,B116)=0,"Deviz inexistent în registru. ","")&amp;IF(AND(D116&lt;&gt;"",E116=""),"Cod necunoscut. ","")&amp;IF(N(H116)&lt;=0,"Lipsește cantitatea. ","")&amp;IF(M116="","Alege etapa. ","")&amp;IF(AND(M116="Suplimentar",N116=""),"Cere acordul clientului. ","")))</f>
        <v/>
      </c>
    </row>
    <row r="117" spans="2:21" x14ac:dyDescent="0.2">
      <c r="B117" s="24"/>
      <c r="C117" s="25" t="str">
        <f>IF(B117="","",COUNTIF(INDEX($B:$B,5):B117,B117))</f>
        <v/>
      </c>
      <c r="D117" s="24"/>
      <c r="E117" s="25" t="str">
        <f t="shared" si="9"/>
        <v/>
      </c>
      <c r="F117" s="13" t="str">
        <f t="shared" si="10"/>
        <v/>
      </c>
      <c r="G117" s="25" t="str">
        <f t="shared" si="11"/>
        <v/>
      </c>
      <c r="H117" s="6"/>
      <c r="I117" s="26" t="str">
        <f t="shared" si="12"/>
        <v/>
      </c>
      <c r="J117" s="27" t="str">
        <f t="shared" si="13"/>
        <v/>
      </c>
      <c r="K117" s="28"/>
      <c r="L117" s="27" t="str">
        <f t="shared" si="14"/>
        <v/>
      </c>
      <c r="M117" s="24"/>
      <c r="N117" s="24"/>
      <c r="O117" s="6"/>
      <c r="P117" s="27" t="str">
        <f t="shared" si="15"/>
        <v/>
      </c>
      <c r="Q117" s="25" t="str">
        <f t="shared" si="16"/>
        <v/>
      </c>
      <c r="R117" s="25" t="str">
        <f t="shared" si="17"/>
        <v/>
      </c>
      <c r="S117" s="13" t="str">
        <f>IF(B117="","",IF(M117="Inițial",B117&amp;"|E|"&amp;COUNTIFS(INDEX($B:$B,5):B117,B117,INDEX($M:$M,5):M117,"Inițial"),""))</f>
        <v/>
      </c>
      <c r="T117" s="13" t="str">
        <f>IF(OR(B117="",Q117&lt;&gt;1),"",B117&amp;"|F|"&amp;COUNTIFS(INDEX($B:$B,5):B117,B117,INDEX($Q:$Q,5):Q117,1))</f>
        <v/>
      </c>
      <c r="U117" s="29" t="str">
        <f>IF(B117="","",TRIM(IF(COUNTIF('Registru devize'!$B$5:$B$304,B117)=0,"Deviz inexistent în registru. ","")&amp;IF(AND(D117&lt;&gt;"",E117=""),"Cod necunoscut. ","")&amp;IF(N(H117)&lt;=0,"Lipsește cantitatea. ","")&amp;IF(M117="","Alege etapa. ","")&amp;IF(AND(M117="Suplimentar",N117=""),"Cere acordul clientului. ","")))</f>
        <v/>
      </c>
    </row>
    <row r="118" spans="2:21" x14ac:dyDescent="0.2">
      <c r="B118" s="24"/>
      <c r="C118" s="25" t="str">
        <f>IF(B118="","",COUNTIF(INDEX($B:$B,5):B118,B118))</f>
        <v/>
      </c>
      <c r="D118" s="24"/>
      <c r="E118" s="25" t="str">
        <f t="shared" si="9"/>
        <v/>
      </c>
      <c r="F118" s="13" t="str">
        <f t="shared" si="10"/>
        <v/>
      </c>
      <c r="G118" s="25" t="str">
        <f t="shared" si="11"/>
        <v/>
      </c>
      <c r="H118" s="6"/>
      <c r="I118" s="26" t="str">
        <f t="shared" si="12"/>
        <v/>
      </c>
      <c r="J118" s="27" t="str">
        <f t="shared" si="13"/>
        <v/>
      </c>
      <c r="K118" s="28"/>
      <c r="L118" s="27" t="str">
        <f t="shared" si="14"/>
        <v/>
      </c>
      <c r="M118" s="24"/>
      <c r="N118" s="24"/>
      <c r="O118" s="6"/>
      <c r="P118" s="27" t="str">
        <f t="shared" si="15"/>
        <v/>
      </c>
      <c r="Q118" s="25" t="str">
        <f t="shared" si="16"/>
        <v/>
      </c>
      <c r="R118" s="25" t="str">
        <f t="shared" si="17"/>
        <v/>
      </c>
      <c r="S118" s="13" t="str">
        <f>IF(B118="","",IF(M118="Inițial",B118&amp;"|E|"&amp;COUNTIFS(INDEX($B:$B,5):B118,B118,INDEX($M:$M,5):M118,"Inițial"),""))</f>
        <v/>
      </c>
      <c r="T118" s="13" t="str">
        <f>IF(OR(B118="",Q118&lt;&gt;1),"",B118&amp;"|F|"&amp;COUNTIFS(INDEX($B:$B,5):B118,B118,INDEX($Q:$Q,5):Q118,1))</f>
        <v/>
      </c>
      <c r="U118" s="29" t="str">
        <f>IF(B118="","",TRIM(IF(COUNTIF('Registru devize'!$B$5:$B$304,B118)=0,"Deviz inexistent în registru. ","")&amp;IF(AND(D118&lt;&gt;"",E118=""),"Cod necunoscut. ","")&amp;IF(N(H118)&lt;=0,"Lipsește cantitatea. ","")&amp;IF(M118="","Alege etapa. ","")&amp;IF(AND(M118="Suplimentar",N118=""),"Cere acordul clientului. ","")))</f>
        <v/>
      </c>
    </row>
    <row r="119" spans="2:21" x14ac:dyDescent="0.2">
      <c r="B119" s="24"/>
      <c r="C119" s="25" t="str">
        <f>IF(B119="","",COUNTIF(INDEX($B:$B,5):B119,B119))</f>
        <v/>
      </c>
      <c r="D119" s="24"/>
      <c r="E119" s="25" t="str">
        <f t="shared" si="9"/>
        <v/>
      </c>
      <c r="F119" s="13" t="str">
        <f t="shared" si="10"/>
        <v/>
      </c>
      <c r="G119" s="25" t="str">
        <f t="shared" si="11"/>
        <v/>
      </c>
      <c r="H119" s="6"/>
      <c r="I119" s="26" t="str">
        <f t="shared" si="12"/>
        <v/>
      </c>
      <c r="J119" s="27" t="str">
        <f t="shared" si="13"/>
        <v/>
      </c>
      <c r="K119" s="28"/>
      <c r="L119" s="27" t="str">
        <f t="shared" si="14"/>
        <v/>
      </c>
      <c r="M119" s="24"/>
      <c r="N119" s="24"/>
      <c r="O119" s="6"/>
      <c r="P119" s="27" t="str">
        <f t="shared" si="15"/>
        <v/>
      </c>
      <c r="Q119" s="25" t="str">
        <f t="shared" si="16"/>
        <v/>
      </c>
      <c r="R119" s="25" t="str">
        <f t="shared" si="17"/>
        <v/>
      </c>
      <c r="S119" s="13" t="str">
        <f>IF(B119="","",IF(M119="Inițial",B119&amp;"|E|"&amp;COUNTIFS(INDEX($B:$B,5):B119,B119,INDEX($M:$M,5):M119,"Inițial"),""))</f>
        <v/>
      </c>
      <c r="T119" s="13" t="str">
        <f>IF(OR(B119="",Q119&lt;&gt;1),"",B119&amp;"|F|"&amp;COUNTIFS(INDEX($B:$B,5):B119,B119,INDEX($Q:$Q,5):Q119,1))</f>
        <v/>
      </c>
      <c r="U119" s="29" t="str">
        <f>IF(B119="","",TRIM(IF(COUNTIF('Registru devize'!$B$5:$B$304,B119)=0,"Deviz inexistent în registru. ","")&amp;IF(AND(D119&lt;&gt;"",E119=""),"Cod necunoscut. ","")&amp;IF(N(H119)&lt;=0,"Lipsește cantitatea. ","")&amp;IF(M119="","Alege etapa. ","")&amp;IF(AND(M119="Suplimentar",N119=""),"Cere acordul clientului. ","")))</f>
        <v/>
      </c>
    </row>
    <row r="120" spans="2:21" x14ac:dyDescent="0.2">
      <c r="B120" s="24"/>
      <c r="C120" s="25" t="str">
        <f>IF(B120="","",COUNTIF(INDEX($B:$B,5):B120,B120))</f>
        <v/>
      </c>
      <c r="D120" s="24"/>
      <c r="E120" s="25" t="str">
        <f t="shared" si="9"/>
        <v/>
      </c>
      <c r="F120" s="13" t="str">
        <f t="shared" si="10"/>
        <v/>
      </c>
      <c r="G120" s="25" t="str">
        <f t="shared" si="11"/>
        <v/>
      </c>
      <c r="H120" s="6"/>
      <c r="I120" s="26" t="str">
        <f t="shared" si="12"/>
        <v/>
      </c>
      <c r="J120" s="27" t="str">
        <f t="shared" si="13"/>
        <v/>
      </c>
      <c r="K120" s="28"/>
      <c r="L120" s="27" t="str">
        <f t="shared" si="14"/>
        <v/>
      </c>
      <c r="M120" s="24"/>
      <c r="N120" s="24"/>
      <c r="O120" s="6"/>
      <c r="P120" s="27" t="str">
        <f t="shared" si="15"/>
        <v/>
      </c>
      <c r="Q120" s="25" t="str">
        <f t="shared" si="16"/>
        <v/>
      </c>
      <c r="R120" s="25" t="str">
        <f t="shared" si="17"/>
        <v/>
      </c>
      <c r="S120" s="13" t="str">
        <f>IF(B120="","",IF(M120="Inițial",B120&amp;"|E|"&amp;COUNTIFS(INDEX($B:$B,5):B120,B120,INDEX($M:$M,5):M120,"Inițial"),""))</f>
        <v/>
      </c>
      <c r="T120" s="13" t="str">
        <f>IF(OR(B120="",Q120&lt;&gt;1),"",B120&amp;"|F|"&amp;COUNTIFS(INDEX($B:$B,5):B120,B120,INDEX($Q:$Q,5):Q120,1))</f>
        <v/>
      </c>
      <c r="U120" s="29" t="str">
        <f>IF(B120="","",TRIM(IF(COUNTIF('Registru devize'!$B$5:$B$304,B120)=0,"Deviz inexistent în registru. ","")&amp;IF(AND(D120&lt;&gt;"",E120=""),"Cod necunoscut. ","")&amp;IF(N(H120)&lt;=0,"Lipsește cantitatea. ","")&amp;IF(M120="","Alege etapa. ","")&amp;IF(AND(M120="Suplimentar",N120=""),"Cere acordul clientului. ","")))</f>
        <v/>
      </c>
    </row>
    <row r="121" spans="2:21" x14ac:dyDescent="0.2">
      <c r="B121" s="24"/>
      <c r="C121" s="25" t="str">
        <f>IF(B121="","",COUNTIF(INDEX($B:$B,5):B121,B121))</f>
        <v/>
      </c>
      <c r="D121" s="24"/>
      <c r="E121" s="25" t="str">
        <f t="shared" si="9"/>
        <v/>
      </c>
      <c r="F121" s="13" t="str">
        <f t="shared" si="10"/>
        <v/>
      </c>
      <c r="G121" s="25" t="str">
        <f t="shared" si="11"/>
        <v/>
      </c>
      <c r="H121" s="6"/>
      <c r="I121" s="26" t="str">
        <f t="shared" si="12"/>
        <v/>
      </c>
      <c r="J121" s="27" t="str">
        <f t="shared" si="13"/>
        <v/>
      </c>
      <c r="K121" s="28"/>
      <c r="L121" s="27" t="str">
        <f t="shared" si="14"/>
        <v/>
      </c>
      <c r="M121" s="24"/>
      <c r="N121" s="24"/>
      <c r="O121" s="6"/>
      <c r="P121" s="27" t="str">
        <f t="shared" si="15"/>
        <v/>
      </c>
      <c r="Q121" s="25" t="str">
        <f t="shared" si="16"/>
        <v/>
      </c>
      <c r="R121" s="25" t="str">
        <f t="shared" si="17"/>
        <v/>
      </c>
      <c r="S121" s="13" t="str">
        <f>IF(B121="","",IF(M121="Inițial",B121&amp;"|E|"&amp;COUNTIFS(INDEX($B:$B,5):B121,B121,INDEX($M:$M,5):M121,"Inițial"),""))</f>
        <v/>
      </c>
      <c r="T121" s="13" t="str">
        <f>IF(OR(B121="",Q121&lt;&gt;1),"",B121&amp;"|F|"&amp;COUNTIFS(INDEX($B:$B,5):B121,B121,INDEX($Q:$Q,5):Q121,1))</f>
        <v/>
      </c>
      <c r="U121" s="29" t="str">
        <f>IF(B121="","",TRIM(IF(COUNTIF('Registru devize'!$B$5:$B$304,B121)=0,"Deviz inexistent în registru. ","")&amp;IF(AND(D121&lt;&gt;"",E121=""),"Cod necunoscut. ","")&amp;IF(N(H121)&lt;=0,"Lipsește cantitatea. ","")&amp;IF(M121="","Alege etapa. ","")&amp;IF(AND(M121="Suplimentar",N121=""),"Cere acordul clientului. ","")))</f>
        <v/>
      </c>
    </row>
    <row r="122" spans="2:21" x14ac:dyDescent="0.2">
      <c r="B122" s="24"/>
      <c r="C122" s="25" t="str">
        <f>IF(B122="","",COUNTIF(INDEX($B:$B,5):B122,B122))</f>
        <v/>
      </c>
      <c r="D122" s="24"/>
      <c r="E122" s="25" t="str">
        <f t="shared" si="9"/>
        <v/>
      </c>
      <c r="F122" s="13" t="str">
        <f t="shared" si="10"/>
        <v/>
      </c>
      <c r="G122" s="25" t="str">
        <f t="shared" si="11"/>
        <v/>
      </c>
      <c r="H122" s="6"/>
      <c r="I122" s="26" t="str">
        <f t="shared" si="12"/>
        <v/>
      </c>
      <c r="J122" s="27" t="str">
        <f t="shared" si="13"/>
        <v/>
      </c>
      <c r="K122" s="28"/>
      <c r="L122" s="27" t="str">
        <f t="shared" si="14"/>
        <v/>
      </c>
      <c r="M122" s="24"/>
      <c r="N122" s="24"/>
      <c r="O122" s="6"/>
      <c r="P122" s="27" t="str">
        <f t="shared" si="15"/>
        <v/>
      </c>
      <c r="Q122" s="25" t="str">
        <f t="shared" si="16"/>
        <v/>
      </c>
      <c r="R122" s="25" t="str">
        <f t="shared" si="17"/>
        <v/>
      </c>
      <c r="S122" s="13" t="str">
        <f>IF(B122="","",IF(M122="Inițial",B122&amp;"|E|"&amp;COUNTIFS(INDEX($B:$B,5):B122,B122,INDEX($M:$M,5):M122,"Inițial"),""))</f>
        <v/>
      </c>
      <c r="T122" s="13" t="str">
        <f>IF(OR(B122="",Q122&lt;&gt;1),"",B122&amp;"|F|"&amp;COUNTIFS(INDEX($B:$B,5):B122,B122,INDEX($Q:$Q,5):Q122,1))</f>
        <v/>
      </c>
      <c r="U122" s="29" t="str">
        <f>IF(B122="","",TRIM(IF(COUNTIF('Registru devize'!$B$5:$B$304,B122)=0,"Deviz inexistent în registru. ","")&amp;IF(AND(D122&lt;&gt;"",E122=""),"Cod necunoscut. ","")&amp;IF(N(H122)&lt;=0,"Lipsește cantitatea. ","")&amp;IF(M122="","Alege etapa. ","")&amp;IF(AND(M122="Suplimentar",N122=""),"Cere acordul clientului. ","")))</f>
        <v/>
      </c>
    </row>
    <row r="123" spans="2:21" x14ac:dyDescent="0.2">
      <c r="B123" s="24"/>
      <c r="C123" s="25" t="str">
        <f>IF(B123="","",COUNTIF(INDEX($B:$B,5):B123,B123))</f>
        <v/>
      </c>
      <c r="D123" s="24"/>
      <c r="E123" s="25" t="str">
        <f t="shared" si="9"/>
        <v/>
      </c>
      <c r="F123" s="13" t="str">
        <f t="shared" si="10"/>
        <v/>
      </c>
      <c r="G123" s="25" t="str">
        <f t="shared" si="11"/>
        <v/>
      </c>
      <c r="H123" s="6"/>
      <c r="I123" s="26" t="str">
        <f t="shared" si="12"/>
        <v/>
      </c>
      <c r="J123" s="27" t="str">
        <f t="shared" si="13"/>
        <v/>
      </c>
      <c r="K123" s="28"/>
      <c r="L123" s="27" t="str">
        <f t="shared" si="14"/>
        <v/>
      </c>
      <c r="M123" s="24"/>
      <c r="N123" s="24"/>
      <c r="O123" s="6"/>
      <c r="P123" s="27" t="str">
        <f t="shared" si="15"/>
        <v/>
      </c>
      <c r="Q123" s="25" t="str">
        <f t="shared" si="16"/>
        <v/>
      </c>
      <c r="R123" s="25" t="str">
        <f t="shared" si="17"/>
        <v/>
      </c>
      <c r="S123" s="13" t="str">
        <f>IF(B123="","",IF(M123="Inițial",B123&amp;"|E|"&amp;COUNTIFS(INDEX($B:$B,5):B123,B123,INDEX($M:$M,5):M123,"Inițial"),""))</f>
        <v/>
      </c>
      <c r="T123" s="13" t="str">
        <f>IF(OR(B123="",Q123&lt;&gt;1),"",B123&amp;"|F|"&amp;COUNTIFS(INDEX($B:$B,5):B123,B123,INDEX($Q:$Q,5):Q123,1))</f>
        <v/>
      </c>
      <c r="U123" s="29" t="str">
        <f>IF(B123="","",TRIM(IF(COUNTIF('Registru devize'!$B$5:$B$304,B123)=0,"Deviz inexistent în registru. ","")&amp;IF(AND(D123&lt;&gt;"",E123=""),"Cod necunoscut. ","")&amp;IF(N(H123)&lt;=0,"Lipsește cantitatea. ","")&amp;IF(M123="","Alege etapa. ","")&amp;IF(AND(M123="Suplimentar",N123=""),"Cere acordul clientului. ","")))</f>
        <v/>
      </c>
    </row>
    <row r="124" spans="2:21" x14ac:dyDescent="0.2">
      <c r="B124" s="24"/>
      <c r="C124" s="25" t="str">
        <f>IF(B124="","",COUNTIF(INDEX($B:$B,5):B124,B124))</f>
        <v/>
      </c>
      <c r="D124" s="24"/>
      <c r="E124" s="25" t="str">
        <f t="shared" si="9"/>
        <v/>
      </c>
      <c r="F124" s="13" t="str">
        <f t="shared" si="10"/>
        <v/>
      </c>
      <c r="G124" s="25" t="str">
        <f t="shared" si="11"/>
        <v/>
      </c>
      <c r="H124" s="6"/>
      <c r="I124" s="26" t="str">
        <f t="shared" si="12"/>
        <v/>
      </c>
      <c r="J124" s="27" t="str">
        <f t="shared" si="13"/>
        <v/>
      </c>
      <c r="K124" s="28"/>
      <c r="L124" s="27" t="str">
        <f t="shared" si="14"/>
        <v/>
      </c>
      <c r="M124" s="24"/>
      <c r="N124" s="24"/>
      <c r="O124" s="6"/>
      <c r="P124" s="27" t="str">
        <f t="shared" si="15"/>
        <v/>
      </c>
      <c r="Q124" s="25" t="str">
        <f t="shared" si="16"/>
        <v/>
      </c>
      <c r="R124" s="25" t="str">
        <f t="shared" si="17"/>
        <v/>
      </c>
      <c r="S124" s="13" t="str">
        <f>IF(B124="","",IF(M124="Inițial",B124&amp;"|E|"&amp;COUNTIFS(INDEX($B:$B,5):B124,B124,INDEX($M:$M,5):M124,"Inițial"),""))</f>
        <v/>
      </c>
      <c r="T124" s="13" t="str">
        <f>IF(OR(B124="",Q124&lt;&gt;1),"",B124&amp;"|F|"&amp;COUNTIFS(INDEX($B:$B,5):B124,B124,INDEX($Q:$Q,5):Q124,1))</f>
        <v/>
      </c>
      <c r="U124" s="29" t="str">
        <f>IF(B124="","",TRIM(IF(COUNTIF('Registru devize'!$B$5:$B$304,B124)=0,"Deviz inexistent în registru. ","")&amp;IF(AND(D124&lt;&gt;"",E124=""),"Cod necunoscut. ","")&amp;IF(N(H124)&lt;=0,"Lipsește cantitatea. ","")&amp;IF(M124="","Alege etapa. ","")&amp;IF(AND(M124="Suplimentar",N124=""),"Cere acordul clientului. ","")))</f>
        <v/>
      </c>
    </row>
    <row r="125" spans="2:21" x14ac:dyDescent="0.2">
      <c r="B125" s="24"/>
      <c r="C125" s="25" t="str">
        <f>IF(B125="","",COUNTIF(INDEX($B:$B,5):B125,B125))</f>
        <v/>
      </c>
      <c r="D125" s="24"/>
      <c r="E125" s="25" t="str">
        <f t="shared" si="9"/>
        <v/>
      </c>
      <c r="F125" s="13" t="str">
        <f t="shared" si="10"/>
        <v/>
      </c>
      <c r="G125" s="25" t="str">
        <f t="shared" si="11"/>
        <v/>
      </c>
      <c r="H125" s="6"/>
      <c r="I125" s="26" t="str">
        <f t="shared" si="12"/>
        <v/>
      </c>
      <c r="J125" s="27" t="str">
        <f t="shared" si="13"/>
        <v/>
      </c>
      <c r="K125" s="28"/>
      <c r="L125" s="27" t="str">
        <f t="shared" si="14"/>
        <v/>
      </c>
      <c r="M125" s="24"/>
      <c r="N125" s="24"/>
      <c r="O125" s="6"/>
      <c r="P125" s="27" t="str">
        <f t="shared" si="15"/>
        <v/>
      </c>
      <c r="Q125" s="25" t="str">
        <f t="shared" si="16"/>
        <v/>
      </c>
      <c r="R125" s="25" t="str">
        <f t="shared" si="17"/>
        <v/>
      </c>
      <c r="S125" s="13" t="str">
        <f>IF(B125="","",IF(M125="Inițial",B125&amp;"|E|"&amp;COUNTIFS(INDEX($B:$B,5):B125,B125,INDEX($M:$M,5):M125,"Inițial"),""))</f>
        <v/>
      </c>
      <c r="T125" s="13" t="str">
        <f>IF(OR(B125="",Q125&lt;&gt;1),"",B125&amp;"|F|"&amp;COUNTIFS(INDEX($B:$B,5):B125,B125,INDEX($Q:$Q,5):Q125,1))</f>
        <v/>
      </c>
      <c r="U125" s="29" t="str">
        <f>IF(B125="","",TRIM(IF(COUNTIF('Registru devize'!$B$5:$B$304,B125)=0,"Deviz inexistent în registru. ","")&amp;IF(AND(D125&lt;&gt;"",E125=""),"Cod necunoscut. ","")&amp;IF(N(H125)&lt;=0,"Lipsește cantitatea. ","")&amp;IF(M125="","Alege etapa. ","")&amp;IF(AND(M125="Suplimentar",N125=""),"Cere acordul clientului. ","")))</f>
        <v/>
      </c>
    </row>
    <row r="126" spans="2:21" x14ac:dyDescent="0.2">
      <c r="B126" s="24"/>
      <c r="C126" s="25" t="str">
        <f>IF(B126="","",COUNTIF(INDEX($B:$B,5):B126,B126))</f>
        <v/>
      </c>
      <c r="D126" s="24"/>
      <c r="E126" s="25" t="str">
        <f t="shared" si="9"/>
        <v/>
      </c>
      <c r="F126" s="13" t="str">
        <f t="shared" si="10"/>
        <v/>
      </c>
      <c r="G126" s="25" t="str">
        <f t="shared" si="11"/>
        <v/>
      </c>
      <c r="H126" s="6"/>
      <c r="I126" s="26" t="str">
        <f t="shared" si="12"/>
        <v/>
      </c>
      <c r="J126" s="27" t="str">
        <f t="shared" si="13"/>
        <v/>
      </c>
      <c r="K126" s="28"/>
      <c r="L126" s="27" t="str">
        <f t="shared" si="14"/>
        <v/>
      </c>
      <c r="M126" s="24"/>
      <c r="N126" s="24"/>
      <c r="O126" s="6"/>
      <c r="P126" s="27" t="str">
        <f t="shared" si="15"/>
        <v/>
      </c>
      <c r="Q126" s="25" t="str">
        <f t="shared" si="16"/>
        <v/>
      </c>
      <c r="R126" s="25" t="str">
        <f t="shared" si="17"/>
        <v/>
      </c>
      <c r="S126" s="13" t="str">
        <f>IF(B126="","",IF(M126="Inițial",B126&amp;"|E|"&amp;COUNTIFS(INDEX($B:$B,5):B126,B126,INDEX($M:$M,5):M126,"Inițial"),""))</f>
        <v/>
      </c>
      <c r="T126" s="13" t="str">
        <f>IF(OR(B126="",Q126&lt;&gt;1),"",B126&amp;"|F|"&amp;COUNTIFS(INDEX($B:$B,5):B126,B126,INDEX($Q:$Q,5):Q126,1))</f>
        <v/>
      </c>
      <c r="U126" s="29" t="str">
        <f>IF(B126="","",TRIM(IF(COUNTIF('Registru devize'!$B$5:$B$304,B126)=0,"Deviz inexistent în registru. ","")&amp;IF(AND(D126&lt;&gt;"",E126=""),"Cod necunoscut. ","")&amp;IF(N(H126)&lt;=0,"Lipsește cantitatea. ","")&amp;IF(M126="","Alege etapa. ","")&amp;IF(AND(M126="Suplimentar",N126=""),"Cere acordul clientului. ","")))</f>
        <v/>
      </c>
    </row>
    <row r="127" spans="2:21" x14ac:dyDescent="0.2">
      <c r="B127" s="24"/>
      <c r="C127" s="25" t="str">
        <f>IF(B127="","",COUNTIF(INDEX($B:$B,5):B127,B127))</f>
        <v/>
      </c>
      <c r="D127" s="24"/>
      <c r="E127" s="25" t="str">
        <f t="shared" si="9"/>
        <v/>
      </c>
      <c r="F127" s="13" t="str">
        <f t="shared" si="10"/>
        <v/>
      </c>
      <c r="G127" s="25" t="str">
        <f t="shared" si="11"/>
        <v/>
      </c>
      <c r="H127" s="6"/>
      <c r="I127" s="26" t="str">
        <f t="shared" si="12"/>
        <v/>
      </c>
      <c r="J127" s="27" t="str">
        <f t="shared" si="13"/>
        <v/>
      </c>
      <c r="K127" s="28"/>
      <c r="L127" s="27" t="str">
        <f t="shared" si="14"/>
        <v/>
      </c>
      <c r="M127" s="24"/>
      <c r="N127" s="24"/>
      <c r="O127" s="6"/>
      <c r="P127" s="27" t="str">
        <f t="shared" si="15"/>
        <v/>
      </c>
      <c r="Q127" s="25" t="str">
        <f t="shared" si="16"/>
        <v/>
      </c>
      <c r="R127" s="25" t="str">
        <f t="shared" si="17"/>
        <v/>
      </c>
      <c r="S127" s="13" t="str">
        <f>IF(B127="","",IF(M127="Inițial",B127&amp;"|E|"&amp;COUNTIFS(INDEX($B:$B,5):B127,B127,INDEX($M:$M,5):M127,"Inițial"),""))</f>
        <v/>
      </c>
      <c r="T127" s="13" t="str">
        <f>IF(OR(B127="",Q127&lt;&gt;1),"",B127&amp;"|F|"&amp;COUNTIFS(INDEX($B:$B,5):B127,B127,INDEX($Q:$Q,5):Q127,1))</f>
        <v/>
      </c>
      <c r="U127" s="29" t="str">
        <f>IF(B127="","",TRIM(IF(COUNTIF('Registru devize'!$B$5:$B$304,B127)=0,"Deviz inexistent în registru. ","")&amp;IF(AND(D127&lt;&gt;"",E127=""),"Cod necunoscut. ","")&amp;IF(N(H127)&lt;=0,"Lipsește cantitatea. ","")&amp;IF(M127="","Alege etapa. ","")&amp;IF(AND(M127="Suplimentar",N127=""),"Cere acordul clientului. ","")))</f>
        <v/>
      </c>
    </row>
    <row r="128" spans="2:21" x14ac:dyDescent="0.2">
      <c r="B128" s="24"/>
      <c r="C128" s="25" t="str">
        <f>IF(B128="","",COUNTIF(INDEX($B:$B,5):B128,B128))</f>
        <v/>
      </c>
      <c r="D128" s="24"/>
      <c r="E128" s="25" t="str">
        <f t="shared" si="9"/>
        <v/>
      </c>
      <c r="F128" s="13" t="str">
        <f t="shared" si="10"/>
        <v/>
      </c>
      <c r="G128" s="25" t="str">
        <f t="shared" si="11"/>
        <v/>
      </c>
      <c r="H128" s="6"/>
      <c r="I128" s="26" t="str">
        <f t="shared" si="12"/>
        <v/>
      </c>
      <c r="J128" s="27" t="str">
        <f t="shared" si="13"/>
        <v/>
      </c>
      <c r="K128" s="28"/>
      <c r="L128" s="27" t="str">
        <f t="shared" si="14"/>
        <v/>
      </c>
      <c r="M128" s="24"/>
      <c r="N128" s="24"/>
      <c r="O128" s="6"/>
      <c r="P128" s="27" t="str">
        <f t="shared" si="15"/>
        <v/>
      </c>
      <c r="Q128" s="25" t="str">
        <f t="shared" si="16"/>
        <v/>
      </c>
      <c r="R128" s="25" t="str">
        <f t="shared" si="17"/>
        <v/>
      </c>
      <c r="S128" s="13" t="str">
        <f>IF(B128="","",IF(M128="Inițial",B128&amp;"|E|"&amp;COUNTIFS(INDEX($B:$B,5):B128,B128,INDEX($M:$M,5):M128,"Inițial"),""))</f>
        <v/>
      </c>
      <c r="T128" s="13" t="str">
        <f>IF(OR(B128="",Q128&lt;&gt;1),"",B128&amp;"|F|"&amp;COUNTIFS(INDEX($B:$B,5):B128,B128,INDEX($Q:$Q,5):Q128,1))</f>
        <v/>
      </c>
      <c r="U128" s="29" t="str">
        <f>IF(B128="","",TRIM(IF(COUNTIF('Registru devize'!$B$5:$B$304,B128)=0,"Deviz inexistent în registru. ","")&amp;IF(AND(D128&lt;&gt;"",E128=""),"Cod necunoscut. ","")&amp;IF(N(H128)&lt;=0,"Lipsește cantitatea. ","")&amp;IF(M128="","Alege etapa. ","")&amp;IF(AND(M128="Suplimentar",N128=""),"Cere acordul clientului. ","")))</f>
        <v/>
      </c>
    </row>
    <row r="129" spans="2:21" x14ac:dyDescent="0.2">
      <c r="B129" s="24"/>
      <c r="C129" s="25" t="str">
        <f>IF(B129="","",COUNTIF(INDEX($B:$B,5):B129,B129))</f>
        <v/>
      </c>
      <c r="D129" s="24"/>
      <c r="E129" s="25" t="str">
        <f t="shared" si="9"/>
        <v/>
      </c>
      <c r="F129" s="13" t="str">
        <f t="shared" si="10"/>
        <v/>
      </c>
      <c r="G129" s="25" t="str">
        <f t="shared" si="11"/>
        <v/>
      </c>
      <c r="H129" s="6"/>
      <c r="I129" s="26" t="str">
        <f t="shared" si="12"/>
        <v/>
      </c>
      <c r="J129" s="27" t="str">
        <f t="shared" si="13"/>
        <v/>
      </c>
      <c r="K129" s="28"/>
      <c r="L129" s="27" t="str">
        <f t="shared" si="14"/>
        <v/>
      </c>
      <c r="M129" s="24"/>
      <c r="N129" s="24"/>
      <c r="O129" s="6"/>
      <c r="P129" s="27" t="str">
        <f t="shared" si="15"/>
        <v/>
      </c>
      <c r="Q129" s="25" t="str">
        <f t="shared" si="16"/>
        <v/>
      </c>
      <c r="R129" s="25" t="str">
        <f t="shared" si="17"/>
        <v/>
      </c>
      <c r="S129" s="13" t="str">
        <f>IF(B129="","",IF(M129="Inițial",B129&amp;"|E|"&amp;COUNTIFS(INDEX($B:$B,5):B129,B129,INDEX($M:$M,5):M129,"Inițial"),""))</f>
        <v/>
      </c>
      <c r="T129" s="13" t="str">
        <f>IF(OR(B129="",Q129&lt;&gt;1),"",B129&amp;"|F|"&amp;COUNTIFS(INDEX($B:$B,5):B129,B129,INDEX($Q:$Q,5):Q129,1))</f>
        <v/>
      </c>
      <c r="U129" s="29" t="str">
        <f>IF(B129="","",TRIM(IF(COUNTIF('Registru devize'!$B$5:$B$304,B129)=0,"Deviz inexistent în registru. ","")&amp;IF(AND(D129&lt;&gt;"",E129=""),"Cod necunoscut. ","")&amp;IF(N(H129)&lt;=0,"Lipsește cantitatea. ","")&amp;IF(M129="","Alege etapa. ","")&amp;IF(AND(M129="Suplimentar",N129=""),"Cere acordul clientului. ","")))</f>
        <v/>
      </c>
    </row>
    <row r="130" spans="2:21" x14ac:dyDescent="0.2">
      <c r="B130" s="24"/>
      <c r="C130" s="25" t="str">
        <f>IF(B130="","",COUNTIF(INDEX($B:$B,5):B130,B130))</f>
        <v/>
      </c>
      <c r="D130" s="24"/>
      <c r="E130" s="25" t="str">
        <f t="shared" si="9"/>
        <v/>
      </c>
      <c r="F130" s="13" t="str">
        <f t="shared" si="10"/>
        <v/>
      </c>
      <c r="G130" s="25" t="str">
        <f t="shared" si="11"/>
        <v/>
      </c>
      <c r="H130" s="6"/>
      <c r="I130" s="26" t="str">
        <f t="shared" si="12"/>
        <v/>
      </c>
      <c r="J130" s="27" t="str">
        <f t="shared" si="13"/>
        <v/>
      </c>
      <c r="K130" s="28"/>
      <c r="L130" s="27" t="str">
        <f t="shared" si="14"/>
        <v/>
      </c>
      <c r="M130" s="24"/>
      <c r="N130" s="24"/>
      <c r="O130" s="6"/>
      <c r="P130" s="27" t="str">
        <f t="shared" si="15"/>
        <v/>
      </c>
      <c r="Q130" s="25" t="str">
        <f t="shared" si="16"/>
        <v/>
      </c>
      <c r="R130" s="25" t="str">
        <f t="shared" si="17"/>
        <v/>
      </c>
      <c r="S130" s="13" t="str">
        <f>IF(B130="","",IF(M130="Inițial",B130&amp;"|E|"&amp;COUNTIFS(INDEX($B:$B,5):B130,B130,INDEX($M:$M,5):M130,"Inițial"),""))</f>
        <v/>
      </c>
      <c r="T130" s="13" t="str">
        <f>IF(OR(B130="",Q130&lt;&gt;1),"",B130&amp;"|F|"&amp;COUNTIFS(INDEX($B:$B,5):B130,B130,INDEX($Q:$Q,5):Q130,1))</f>
        <v/>
      </c>
      <c r="U130" s="29" t="str">
        <f>IF(B130="","",TRIM(IF(COUNTIF('Registru devize'!$B$5:$B$304,B130)=0,"Deviz inexistent în registru. ","")&amp;IF(AND(D130&lt;&gt;"",E130=""),"Cod necunoscut. ","")&amp;IF(N(H130)&lt;=0,"Lipsește cantitatea. ","")&amp;IF(M130="","Alege etapa. ","")&amp;IF(AND(M130="Suplimentar",N130=""),"Cere acordul clientului. ","")))</f>
        <v/>
      </c>
    </row>
    <row r="131" spans="2:21" x14ac:dyDescent="0.2">
      <c r="B131" s="24"/>
      <c r="C131" s="25" t="str">
        <f>IF(B131="","",COUNTIF(INDEX($B:$B,5):B131,B131))</f>
        <v/>
      </c>
      <c r="D131" s="24"/>
      <c r="E131" s="25" t="str">
        <f t="shared" si="9"/>
        <v/>
      </c>
      <c r="F131" s="13" t="str">
        <f t="shared" si="10"/>
        <v/>
      </c>
      <c r="G131" s="25" t="str">
        <f t="shared" si="11"/>
        <v/>
      </c>
      <c r="H131" s="6"/>
      <c r="I131" s="26" t="str">
        <f t="shared" si="12"/>
        <v/>
      </c>
      <c r="J131" s="27" t="str">
        <f t="shared" si="13"/>
        <v/>
      </c>
      <c r="K131" s="28"/>
      <c r="L131" s="27" t="str">
        <f t="shared" si="14"/>
        <v/>
      </c>
      <c r="M131" s="24"/>
      <c r="N131" s="24"/>
      <c r="O131" s="6"/>
      <c r="P131" s="27" t="str">
        <f t="shared" si="15"/>
        <v/>
      </c>
      <c r="Q131" s="25" t="str">
        <f t="shared" si="16"/>
        <v/>
      </c>
      <c r="R131" s="25" t="str">
        <f t="shared" si="17"/>
        <v/>
      </c>
      <c r="S131" s="13" t="str">
        <f>IF(B131="","",IF(M131="Inițial",B131&amp;"|E|"&amp;COUNTIFS(INDEX($B:$B,5):B131,B131,INDEX($M:$M,5):M131,"Inițial"),""))</f>
        <v/>
      </c>
      <c r="T131" s="13" t="str">
        <f>IF(OR(B131="",Q131&lt;&gt;1),"",B131&amp;"|F|"&amp;COUNTIFS(INDEX($B:$B,5):B131,B131,INDEX($Q:$Q,5):Q131,1))</f>
        <v/>
      </c>
      <c r="U131" s="29" t="str">
        <f>IF(B131="","",TRIM(IF(COUNTIF('Registru devize'!$B$5:$B$304,B131)=0,"Deviz inexistent în registru. ","")&amp;IF(AND(D131&lt;&gt;"",E131=""),"Cod necunoscut. ","")&amp;IF(N(H131)&lt;=0,"Lipsește cantitatea. ","")&amp;IF(M131="","Alege etapa. ","")&amp;IF(AND(M131="Suplimentar",N131=""),"Cere acordul clientului. ","")))</f>
        <v/>
      </c>
    </row>
    <row r="132" spans="2:21" x14ac:dyDescent="0.2">
      <c r="B132" s="24"/>
      <c r="C132" s="25" t="str">
        <f>IF(B132="","",COUNTIF(INDEX($B:$B,5):B132,B132))</f>
        <v/>
      </c>
      <c r="D132" s="24"/>
      <c r="E132" s="25" t="str">
        <f t="shared" si="9"/>
        <v/>
      </c>
      <c r="F132" s="13" t="str">
        <f t="shared" si="10"/>
        <v/>
      </c>
      <c r="G132" s="25" t="str">
        <f t="shared" si="11"/>
        <v/>
      </c>
      <c r="H132" s="6"/>
      <c r="I132" s="26" t="str">
        <f t="shared" si="12"/>
        <v/>
      </c>
      <c r="J132" s="27" t="str">
        <f t="shared" si="13"/>
        <v/>
      </c>
      <c r="K132" s="28"/>
      <c r="L132" s="27" t="str">
        <f t="shared" si="14"/>
        <v/>
      </c>
      <c r="M132" s="24"/>
      <c r="N132" s="24"/>
      <c r="O132" s="6"/>
      <c r="P132" s="27" t="str">
        <f t="shared" si="15"/>
        <v/>
      </c>
      <c r="Q132" s="25" t="str">
        <f t="shared" si="16"/>
        <v/>
      </c>
      <c r="R132" s="25" t="str">
        <f t="shared" si="17"/>
        <v/>
      </c>
      <c r="S132" s="13" t="str">
        <f>IF(B132="","",IF(M132="Inițial",B132&amp;"|E|"&amp;COUNTIFS(INDEX($B:$B,5):B132,B132,INDEX($M:$M,5):M132,"Inițial"),""))</f>
        <v/>
      </c>
      <c r="T132" s="13" t="str">
        <f>IF(OR(B132="",Q132&lt;&gt;1),"",B132&amp;"|F|"&amp;COUNTIFS(INDEX($B:$B,5):B132,B132,INDEX($Q:$Q,5):Q132,1))</f>
        <v/>
      </c>
      <c r="U132" s="29" t="str">
        <f>IF(B132="","",TRIM(IF(COUNTIF('Registru devize'!$B$5:$B$304,B132)=0,"Deviz inexistent în registru. ","")&amp;IF(AND(D132&lt;&gt;"",E132=""),"Cod necunoscut. ","")&amp;IF(N(H132)&lt;=0,"Lipsește cantitatea. ","")&amp;IF(M132="","Alege etapa. ","")&amp;IF(AND(M132="Suplimentar",N132=""),"Cere acordul clientului. ","")))</f>
        <v/>
      </c>
    </row>
    <row r="133" spans="2:21" x14ac:dyDescent="0.2">
      <c r="B133" s="24"/>
      <c r="C133" s="25" t="str">
        <f>IF(B133="","",COUNTIF(INDEX($B:$B,5):B133,B133))</f>
        <v/>
      </c>
      <c r="D133" s="24"/>
      <c r="E133" s="25" t="str">
        <f t="shared" ref="E133:E196" si="18">IF(D133="","",IFERROR(VLOOKUP(D133,Catalog,2,FALSE),""))</f>
        <v/>
      </c>
      <c r="F133" s="13" t="str">
        <f t="shared" ref="F133:F196" si="19">IF(D133="","",IFERROR(VLOOKUP(D133,Catalog,3,FALSE),""))</f>
        <v/>
      </c>
      <c r="G133" s="25" t="str">
        <f t="shared" ref="G133:G196" si="20">IF(D133="","",IFERROR(VLOOKUP(D133,Catalog,4,FALSE),""))</f>
        <v/>
      </c>
      <c r="H133" s="6"/>
      <c r="I133" s="26" t="str">
        <f t="shared" ref="I133:I196" si="21">IF(E133&lt;&gt;"Manoperă","",N(H133)*IFERROR(VLOOKUP(D133,Catalog,6,FALSE),0))</f>
        <v/>
      </c>
      <c r="J133" s="27" t="str">
        <f t="shared" ref="J133:J196" si="22">IF(D133="","",IF(E133="Manoperă",IFERROR(VLOOKUP(D133,Catalog,6,FALSE),0)*TarifOra,IFERROR(VLOOKUP(D133,Catalog,5,FALSE),0)))</f>
        <v/>
      </c>
      <c r="K133" s="28"/>
      <c r="L133" s="27" t="str">
        <f t="shared" ref="L133:L196" si="23">IF(OR(H133="",J133=""),"",ROUND(H133*J133*(1-N(K133)),2))</f>
        <v/>
      </c>
      <c r="M133" s="24"/>
      <c r="N133" s="24"/>
      <c r="O133" s="6"/>
      <c r="P133" s="27" t="str">
        <f t="shared" ref="P133:P196" si="24">IF(L133="","",ROUND(L133*(1+CotaTVA),2))</f>
        <v/>
      </c>
      <c r="Q133" s="25" t="str">
        <f t="shared" ref="Q133:Q196" si="25">IF(B133="","",IF(OR(M133="Inițial",AND(M133="Suplimentar",N133="Da")),1,0))</f>
        <v/>
      </c>
      <c r="R133" s="25" t="str">
        <f t="shared" ref="R133:R196" si="26">IF(OR(D133="",E133&lt;&gt;"Piesă"),"",IFERROR(VLOOKUP(D133,Catalog,7,FALSE)&amp;"",""))</f>
        <v/>
      </c>
      <c r="S133" s="13" t="str">
        <f>IF(B133="","",IF(M133="Inițial",B133&amp;"|E|"&amp;COUNTIFS(INDEX($B:$B,5):B133,B133,INDEX($M:$M,5):M133,"Inițial"),""))</f>
        <v/>
      </c>
      <c r="T133" s="13" t="str">
        <f>IF(OR(B133="",Q133&lt;&gt;1),"",B133&amp;"|F|"&amp;COUNTIFS(INDEX($B:$B,5):B133,B133,INDEX($Q:$Q,5):Q133,1))</f>
        <v/>
      </c>
      <c r="U133" s="29" t="str">
        <f>IF(B133="","",TRIM(IF(COUNTIF('Registru devize'!$B$5:$B$304,B133)=0,"Deviz inexistent în registru. ","")&amp;IF(AND(D133&lt;&gt;"",E133=""),"Cod necunoscut. ","")&amp;IF(N(H133)&lt;=0,"Lipsește cantitatea. ","")&amp;IF(M133="","Alege etapa. ","")&amp;IF(AND(M133="Suplimentar",N133=""),"Cere acordul clientului. ","")))</f>
        <v/>
      </c>
    </row>
    <row r="134" spans="2:21" x14ac:dyDescent="0.2">
      <c r="B134" s="24"/>
      <c r="C134" s="25" t="str">
        <f>IF(B134="","",COUNTIF(INDEX($B:$B,5):B134,B134))</f>
        <v/>
      </c>
      <c r="D134" s="24"/>
      <c r="E134" s="25" t="str">
        <f t="shared" si="18"/>
        <v/>
      </c>
      <c r="F134" s="13" t="str">
        <f t="shared" si="19"/>
        <v/>
      </c>
      <c r="G134" s="25" t="str">
        <f t="shared" si="20"/>
        <v/>
      </c>
      <c r="H134" s="6"/>
      <c r="I134" s="26" t="str">
        <f t="shared" si="21"/>
        <v/>
      </c>
      <c r="J134" s="27" t="str">
        <f t="shared" si="22"/>
        <v/>
      </c>
      <c r="K134" s="28"/>
      <c r="L134" s="27" t="str">
        <f t="shared" si="23"/>
        <v/>
      </c>
      <c r="M134" s="24"/>
      <c r="N134" s="24"/>
      <c r="O134" s="6"/>
      <c r="P134" s="27" t="str">
        <f t="shared" si="24"/>
        <v/>
      </c>
      <c r="Q134" s="25" t="str">
        <f t="shared" si="25"/>
        <v/>
      </c>
      <c r="R134" s="25" t="str">
        <f t="shared" si="26"/>
        <v/>
      </c>
      <c r="S134" s="13" t="str">
        <f>IF(B134="","",IF(M134="Inițial",B134&amp;"|E|"&amp;COUNTIFS(INDEX($B:$B,5):B134,B134,INDEX($M:$M,5):M134,"Inițial"),""))</f>
        <v/>
      </c>
      <c r="T134" s="13" t="str">
        <f>IF(OR(B134="",Q134&lt;&gt;1),"",B134&amp;"|F|"&amp;COUNTIFS(INDEX($B:$B,5):B134,B134,INDEX($Q:$Q,5):Q134,1))</f>
        <v/>
      </c>
      <c r="U134" s="29" t="str">
        <f>IF(B134="","",TRIM(IF(COUNTIF('Registru devize'!$B$5:$B$304,B134)=0,"Deviz inexistent în registru. ","")&amp;IF(AND(D134&lt;&gt;"",E134=""),"Cod necunoscut. ","")&amp;IF(N(H134)&lt;=0,"Lipsește cantitatea. ","")&amp;IF(M134="","Alege etapa. ","")&amp;IF(AND(M134="Suplimentar",N134=""),"Cere acordul clientului. ","")))</f>
        <v/>
      </c>
    </row>
    <row r="135" spans="2:21" x14ac:dyDescent="0.2">
      <c r="B135" s="24"/>
      <c r="C135" s="25" t="str">
        <f>IF(B135="","",COUNTIF(INDEX($B:$B,5):B135,B135))</f>
        <v/>
      </c>
      <c r="D135" s="24"/>
      <c r="E135" s="25" t="str">
        <f t="shared" si="18"/>
        <v/>
      </c>
      <c r="F135" s="13" t="str">
        <f t="shared" si="19"/>
        <v/>
      </c>
      <c r="G135" s="25" t="str">
        <f t="shared" si="20"/>
        <v/>
      </c>
      <c r="H135" s="6"/>
      <c r="I135" s="26" t="str">
        <f t="shared" si="21"/>
        <v/>
      </c>
      <c r="J135" s="27" t="str">
        <f t="shared" si="22"/>
        <v/>
      </c>
      <c r="K135" s="28"/>
      <c r="L135" s="27" t="str">
        <f t="shared" si="23"/>
        <v/>
      </c>
      <c r="M135" s="24"/>
      <c r="N135" s="24"/>
      <c r="O135" s="6"/>
      <c r="P135" s="27" t="str">
        <f t="shared" si="24"/>
        <v/>
      </c>
      <c r="Q135" s="25" t="str">
        <f t="shared" si="25"/>
        <v/>
      </c>
      <c r="R135" s="25" t="str">
        <f t="shared" si="26"/>
        <v/>
      </c>
      <c r="S135" s="13" t="str">
        <f>IF(B135="","",IF(M135="Inițial",B135&amp;"|E|"&amp;COUNTIFS(INDEX($B:$B,5):B135,B135,INDEX($M:$M,5):M135,"Inițial"),""))</f>
        <v/>
      </c>
      <c r="T135" s="13" t="str">
        <f>IF(OR(B135="",Q135&lt;&gt;1),"",B135&amp;"|F|"&amp;COUNTIFS(INDEX($B:$B,5):B135,B135,INDEX($Q:$Q,5):Q135,1))</f>
        <v/>
      </c>
      <c r="U135" s="29" t="str">
        <f>IF(B135="","",TRIM(IF(COUNTIF('Registru devize'!$B$5:$B$304,B135)=0,"Deviz inexistent în registru. ","")&amp;IF(AND(D135&lt;&gt;"",E135=""),"Cod necunoscut. ","")&amp;IF(N(H135)&lt;=0,"Lipsește cantitatea. ","")&amp;IF(M135="","Alege etapa. ","")&amp;IF(AND(M135="Suplimentar",N135=""),"Cere acordul clientului. ","")))</f>
        <v/>
      </c>
    </row>
    <row r="136" spans="2:21" x14ac:dyDescent="0.2">
      <c r="B136" s="24"/>
      <c r="C136" s="25" t="str">
        <f>IF(B136="","",COUNTIF(INDEX($B:$B,5):B136,B136))</f>
        <v/>
      </c>
      <c r="D136" s="24"/>
      <c r="E136" s="25" t="str">
        <f t="shared" si="18"/>
        <v/>
      </c>
      <c r="F136" s="13" t="str">
        <f t="shared" si="19"/>
        <v/>
      </c>
      <c r="G136" s="25" t="str">
        <f t="shared" si="20"/>
        <v/>
      </c>
      <c r="H136" s="6"/>
      <c r="I136" s="26" t="str">
        <f t="shared" si="21"/>
        <v/>
      </c>
      <c r="J136" s="27" t="str">
        <f t="shared" si="22"/>
        <v/>
      </c>
      <c r="K136" s="28"/>
      <c r="L136" s="27" t="str">
        <f t="shared" si="23"/>
        <v/>
      </c>
      <c r="M136" s="24"/>
      <c r="N136" s="24"/>
      <c r="O136" s="6"/>
      <c r="P136" s="27" t="str">
        <f t="shared" si="24"/>
        <v/>
      </c>
      <c r="Q136" s="25" t="str">
        <f t="shared" si="25"/>
        <v/>
      </c>
      <c r="R136" s="25" t="str">
        <f t="shared" si="26"/>
        <v/>
      </c>
      <c r="S136" s="13" t="str">
        <f>IF(B136="","",IF(M136="Inițial",B136&amp;"|E|"&amp;COUNTIFS(INDEX($B:$B,5):B136,B136,INDEX($M:$M,5):M136,"Inițial"),""))</f>
        <v/>
      </c>
      <c r="T136" s="13" t="str">
        <f>IF(OR(B136="",Q136&lt;&gt;1),"",B136&amp;"|F|"&amp;COUNTIFS(INDEX($B:$B,5):B136,B136,INDEX($Q:$Q,5):Q136,1))</f>
        <v/>
      </c>
      <c r="U136" s="29" t="str">
        <f>IF(B136="","",TRIM(IF(COUNTIF('Registru devize'!$B$5:$B$304,B136)=0,"Deviz inexistent în registru. ","")&amp;IF(AND(D136&lt;&gt;"",E136=""),"Cod necunoscut. ","")&amp;IF(N(H136)&lt;=0,"Lipsește cantitatea. ","")&amp;IF(M136="","Alege etapa. ","")&amp;IF(AND(M136="Suplimentar",N136=""),"Cere acordul clientului. ","")))</f>
        <v/>
      </c>
    </row>
    <row r="137" spans="2:21" x14ac:dyDescent="0.2">
      <c r="B137" s="24"/>
      <c r="C137" s="25" t="str">
        <f>IF(B137="","",COUNTIF(INDEX($B:$B,5):B137,B137))</f>
        <v/>
      </c>
      <c r="D137" s="24"/>
      <c r="E137" s="25" t="str">
        <f t="shared" si="18"/>
        <v/>
      </c>
      <c r="F137" s="13" t="str">
        <f t="shared" si="19"/>
        <v/>
      </c>
      <c r="G137" s="25" t="str">
        <f t="shared" si="20"/>
        <v/>
      </c>
      <c r="H137" s="6"/>
      <c r="I137" s="26" t="str">
        <f t="shared" si="21"/>
        <v/>
      </c>
      <c r="J137" s="27" t="str">
        <f t="shared" si="22"/>
        <v/>
      </c>
      <c r="K137" s="28"/>
      <c r="L137" s="27" t="str">
        <f t="shared" si="23"/>
        <v/>
      </c>
      <c r="M137" s="24"/>
      <c r="N137" s="24"/>
      <c r="O137" s="6"/>
      <c r="P137" s="27" t="str">
        <f t="shared" si="24"/>
        <v/>
      </c>
      <c r="Q137" s="25" t="str">
        <f t="shared" si="25"/>
        <v/>
      </c>
      <c r="R137" s="25" t="str">
        <f t="shared" si="26"/>
        <v/>
      </c>
      <c r="S137" s="13" t="str">
        <f>IF(B137="","",IF(M137="Inițial",B137&amp;"|E|"&amp;COUNTIFS(INDEX($B:$B,5):B137,B137,INDEX($M:$M,5):M137,"Inițial"),""))</f>
        <v/>
      </c>
      <c r="T137" s="13" t="str">
        <f>IF(OR(B137="",Q137&lt;&gt;1),"",B137&amp;"|F|"&amp;COUNTIFS(INDEX($B:$B,5):B137,B137,INDEX($Q:$Q,5):Q137,1))</f>
        <v/>
      </c>
      <c r="U137" s="29" t="str">
        <f>IF(B137="","",TRIM(IF(COUNTIF('Registru devize'!$B$5:$B$304,B137)=0,"Deviz inexistent în registru. ","")&amp;IF(AND(D137&lt;&gt;"",E137=""),"Cod necunoscut. ","")&amp;IF(N(H137)&lt;=0,"Lipsește cantitatea. ","")&amp;IF(M137="","Alege etapa. ","")&amp;IF(AND(M137="Suplimentar",N137=""),"Cere acordul clientului. ","")))</f>
        <v/>
      </c>
    </row>
    <row r="138" spans="2:21" x14ac:dyDescent="0.2">
      <c r="B138" s="24"/>
      <c r="C138" s="25" t="str">
        <f>IF(B138="","",COUNTIF(INDEX($B:$B,5):B138,B138))</f>
        <v/>
      </c>
      <c r="D138" s="24"/>
      <c r="E138" s="25" t="str">
        <f t="shared" si="18"/>
        <v/>
      </c>
      <c r="F138" s="13" t="str">
        <f t="shared" si="19"/>
        <v/>
      </c>
      <c r="G138" s="25" t="str">
        <f t="shared" si="20"/>
        <v/>
      </c>
      <c r="H138" s="6"/>
      <c r="I138" s="26" t="str">
        <f t="shared" si="21"/>
        <v/>
      </c>
      <c r="J138" s="27" t="str">
        <f t="shared" si="22"/>
        <v/>
      </c>
      <c r="K138" s="28"/>
      <c r="L138" s="27" t="str">
        <f t="shared" si="23"/>
        <v/>
      </c>
      <c r="M138" s="24"/>
      <c r="N138" s="24"/>
      <c r="O138" s="6"/>
      <c r="P138" s="27" t="str">
        <f t="shared" si="24"/>
        <v/>
      </c>
      <c r="Q138" s="25" t="str">
        <f t="shared" si="25"/>
        <v/>
      </c>
      <c r="R138" s="25" t="str">
        <f t="shared" si="26"/>
        <v/>
      </c>
      <c r="S138" s="13" t="str">
        <f>IF(B138="","",IF(M138="Inițial",B138&amp;"|E|"&amp;COUNTIFS(INDEX($B:$B,5):B138,B138,INDEX($M:$M,5):M138,"Inițial"),""))</f>
        <v/>
      </c>
      <c r="T138" s="13" t="str">
        <f>IF(OR(B138="",Q138&lt;&gt;1),"",B138&amp;"|F|"&amp;COUNTIFS(INDEX($B:$B,5):B138,B138,INDEX($Q:$Q,5):Q138,1))</f>
        <v/>
      </c>
      <c r="U138" s="29" t="str">
        <f>IF(B138="","",TRIM(IF(COUNTIF('Registru devize'!$B$5:$B$304,B138)=0,"Deviz inexistent în registru. ","")&amp;IF(AND(D138&lt;&gt;"",E138=""),"Cod necunoscut. ","")&amp;IF(N(H138)&lt;=0,"Lipsește cantitatea. ","")&amp;IF(M138="","Alege etapa. ","")&amp;IF(AND(M138="Suplimentar",N138=""),"Cere acordul clientului. ","")))</f>
        <v/>
      </c>
    </row>
    <row r="139" spans="2:21" x14ac:dyDescent="0.2">
      <c r="B139" s="24"/>
      <c r="C139" s="25" t="str">
        <f>IF(B139="","",COUNTIF(INDEX($B:$B,5):B139,B139))</f>
        <v/>
      </c>
      <c r="D139" s="24"/>
      <c r="E139" s="25" t="str">
        <f t="shared" si="18"/>
        <v/>
      </c>
      <c r="F139" s="13" t="str">
        <f t="shared" si="19"/>
        <v/>
      </c>
      <c r="G139" s="25" t="str">
        <f t="shared" si="20"/>
        <v/>
      </c>
      <c r="H139" s="6"/>
      <c r="I139" s="26" t="str">
        <f t="shared" si="21"/>
        <v/>
      </c>
      <c r="J139" s="27" t="str">
        <f t="shared" si="22"/>
        <v/>
      </c>
      <c r="K139" s="28"/>
      <c r="L139" s="27" t="str">
        <f t="shared" si="23"/>
        <v/>
      </c>
      <c r="M139" s="24"/>
      <c r="N139" s="24"/>
      <c r="O139" s="6"/>
      <c r="P139" s="27" t="str">
        <f t="shared" si="24"/>
        <v/>
      </c>
      <c r="Q139" s="25" t="str">
        <f t="shared" si="25"/>
        <v/>
      </c>
      <c r="R139" s="25" t="str">
        <f t="shared" si="26"/>
        <v/>
      </c>
      <c r="S139" s="13" t="str">
        <f>IF(B139="","",IF(M139="Inițial",B139&amp;"|E|"&amp;COUNTIFS(INDEX($B:$B,5):B139,B139,INDEX($M:$M,5):M139,"Inițial"),""))</f>
        <v/>
      </c>
      <c r="T139" s="13" t="str">
        <f>IF(OR(B139="",Q139&lt;&gt;1),"",B139&amp;"|F|"&amp;COUNTIFS(INDEX($B:$B,5):B139,B139,INDEX($Q:$Q,5):Q139,1))</f>
        <v/>
      </c>
      <c r="U139" s="29" t="str">
        <f>IF(B139="","",TRIM(IF(COUNTIF('Registru devize'!$B$5:$B$304,B139)=0,"Deviz inexistent în registru. ","")&amp;IF(AND(D139&lt;&gt;"",E139=""),"Cod necunoscut. ","")&amp;IF(N(H139)&lt;=0,"Lipsește cantitatea. ","")&amp;IF(M139="","Alege etapa. ","")&amp;IF(AND(M139="Suplimentar",N139=""),"Cere acordul clientului. ","")))</f>
        <v/>
      </c>
    </row>
    <row r="140" spans="2:21" x14ac:dyDescent="0.2">
      <c r="B140" s="24"/>
      <c r="C140" s="25" t="str">
        <f>IF(B140="","",COUNTIF(INDEX($B:$B,5):B140,B140))</f>
        <v/>
      </c>
      <c r="D140" s="24"/>
      <c r="E140" s="25" t="str">
        <f t="shared" si="18"/>
        <v/>
      </c>
      <c r="F140" s="13" t="str">
        <f t="shared" si="19"/>
        <v/>
      </c>
      <c r="G140" s="25" t="str">
        <f t="shared" si="20"/>
        <v/>
      </c>
      <c r="H140" s="6"/>
      <c r="I140" s="26" t="str">
        <f t="shared" si="21"/>
        <v/>
      </c>
      <c r="J140" s="27" t="str">
        <f t="shared" si="22"/>
        <v/>
      </c>
      <c r="K140" s="28"/>
      <c r="L140" s="27" t="str">
        <f t="shared" si="23"/>
        <v/>
      </c>
      <c r="M140" s="24"/>
      <c r="N140" s="24"/>
      <c r="O140" s="6"/>
      <c r="P140" s="27" t="str">
        <f t="shared" si="24"/>
        <v/>
      </c>
      <c r="Q140" s="25" t="str">
        <f t="shared" si="25"/>
        <v/>
      </c>
      <c r="R140" s="25" t="str">
        <f t="shared" si="26"/>
        <v/>
      </c>
      <c r="S140" s="13" t="str">
        <f>IF(B140="","",IF(M140="Inițial",B140&amp;"|E|"&amp;COUNTIFS(INDEX($B:$B,5):B140,B140,INDEX($M:$M,5):M140,"Inițial"),""))</f>
        <v/>
      </c>
      <c r="T140" s="13" t="str">
        <f>IF(OR(B140="",Q140&lt;&gt;1),"",B140&amp;"|F|"&amp;COUNTIFS(INDEX($B:$B,5):B140,B140,INDEX($Q:$Q,5):Q140,1))</f>
        <v/>
      </c>
      <c r="U140" s="29" t="str">
        <f>IF(B140="","",TRIM(IF(COUNTIF('Registru devize'!$B$5:$B$304,B140)=0,"Deviz inexistent în registru. ","")&amp;IF(AND(D140&lt;&gt;"",E140=""),"Cod necunoscut. ","")&amp;IF(N(H140)&lt;=0,"Lipsește cantitatea. ","")&amp;IF(M140="","Alege etapa. ","")&amp;IF(AND(M140="Suplimentar",N140=""),"Cere acordul clientului. ","")))</f>
        <v/>
      </c>
    </row>
    <row r="141" spans="2:21" x14ac:dyDescent="0.2">
      <c r="B141" s="24"/>
      <c r="C141" s="25" t="str">
        <f>IF(B141="","",COUNTIF(INDEX($B:$B,5):B141,B141))</f>
        <v/>
      </c>
      <c r="D141" s="24"/>
      <c r="E141" s="25" t="str">
        <f t="shared" si="18"/>
        <v/>
      </c>
      <c r="F141" s="13" t="str">
        <f t="shared" si="19"/>
        <v/>
      </c>
      <c r="G141" s="25" t="str">
        <f t="shared" si="20"/>
        <v/>
      </c>
      <c r="H141" s="6"/>
      <c r="I141" s="26" t="str">
        <f t="shared" si="21"/>
        <v/>
      </c>
      <c r="J141" s="27" t="str">
        <f t="shared" si="22"/>
        <v/>
      </c>
      <c r="K141" s="28"/>
      <c r="L141" s="27" t="str">
        <f t="shared" si="23"/>
        <v/>
      </c>
      <c r="M141" s="24"/>
      <c r="N141" s="24"/>
      <c r="O141" s="6"/>
      <c r="P141" s="27" t="str">
        <f t="shared" si="24"/>
        <v/>
      </c>
      <c r="Q141" s="25" t="str">
        <f t="shared" si="25"/>
        <v/>
      </c>
      <c r="R141" s="25" t="str">
        <f t="shared" si="26"/>
        <v/>
      </c>
      <c r="S141" s="13" t="str">
        <f>IF(B141="","",IF(M141="Inițial",B141&amp;"|E|"&amp;COUNTIFS(INDEX($B:$B,5):B141,B141,INDEX($M:$M,5):M141,"Inițial"),""))</f>
        <v/>
      </c>
      <c r="T141" s="13" t="str">
        <f>IF(OR(B141="",Q141&lt;&gt;1),"",B141&amp;"|F|"&amp;COUNTIFS(INDEX($B:$B,5):B141,B141,INDEX($Q:$Q,5):Q141,1))</f>
        <v/>
      </c>
      <c r="U141" s="29" t="str">
        <f>IF(B141="","",TRIM(IF(COUNTIF('Registru devize'!$B$5:$B$304,B141)=0,"Deviz inexistent în registru. ","")&amp;IF(AND(D141&lt;&gt;"",E141=""),"Cod necunoscut. ","")&amp;IF(N(H141)&lt;=0,"Lipsește cantitatea. ","")&amp;IF(M141="","Alege etapa. ","")&amp;IF(AND(M141="Suplimentar",N141=""),"Cere acordul clientului. ","")))</f>
        <v/>
      </c>
    </row>
    <row r="142" spans="2:21" x14ac:dyDescent="0.2">
      <c r="B142" s="24"/>
      <c r="C142" s="25" t="str">
        <f>IF(B142="","",COUNTIF(INDEX($B:$B,5):B142,B142))</f>
        <v/>
      </c>
      <c r="D142" s="24"/>
      <c r="E142" s="25" t="str">
        <f t="shared" si="18"/>
        <v/>
      </c>
      <c r="F142" s="13" t="str">
        <f t="shared" si="19"/>
        <v/>
      </c>
      <c r="G142" s="25" t="str">
        <f t="shared" si="20"/>
        <v/>
      </c>
      <c r="H142" s="6"/>
      <c r="I142" s="26" t="str">
        <f t="shared" si="21"/>
        <v/>
      </c>
      <c r="J142" s="27" t="str">
        <f t="shared" si="22"/>
        <v/>
      </c>
      <c r="K142" s="28"/>
      <c r="L142" s="27" t="str">
        <f t="shared" si="23"/>
        <v/>
      </c>
      <c r="M142" s="24"/>
      <c r="N142" s="24"/>
      <c r="O142" s="6"/>
      <c r="P142" s="27" t="str">
        <f t="shared" si="24"/>
        <v/>
      </c>
      <c r="Q142" s="25" t="str">
        <f t="shared" si="25"/>
        <v/>
      </c>
      <c r="R142" s="25" t="str">
        <f t="shared" si="26"/>
        <v/>
      </c>
      <c r="S142" s="13" t="str">
        <f>IF(B142="","",IF(M142="Inițial",B142&amp;"|E|"&amp;COUNTIFS(INDEX($B:$B,5):B142,B142,INDEX($M:$M,5):M142,"Inițial"),""))</f>
        <v/>
      </c>
      <c r="T142" s="13" t="str">
        <f>IF(OR(B142="",Q142&lt;&gt;1),"",B142&amp;"|F|"&amp;COUNTIFS(INDEX($B:$B,5):B142,B142,INDEX($Q:$Q,5):Q142,1))</f>
        <v/>
      </c>
      <c r="U142" s="29" t="str">
        <f>IF(B142="","",TRIM(IF(COUNTIF('Registru devize'!$B$5:$B$304,B142)=0,"Deviz inexistent în registru. ","")&amp;IF(AND(D142&lt;&gt;"",E142=""),"Cod necunoscut. ","")&amp;IF(N(H142)&lt;=0,"Lipsește cantitatea. ","")&amp;IF(M142="","Alege etapa. ","")&amp;IF(AND(M142="Suplimentar",N142=""),"Cere acordul clientului. ","")))</f>
        <v/>
      </c>
    </row>
    <row r="143" spans="2:21" x14ac:dyDescent="0.2">
      <c r="B143" s="24"/>
      <c r="C143" s="25" t="str">
        <f>IF(B143="","",COUNTIF(INDEX($B:$B,5):B143,B143))</f>
        <v/>
      </c>
      <c r="D143" s="24"/>
      <c r="E143" s="25" t="str">
        <f t="shared" si="18"/>
        <v/>
      </c>
      <c r="F143" s="13" t="str">
        <f t="shared" si="19"/>
        <v/>
      </c>
      <c r="G143" s="25" t="str">
        <f t="shared" si="20"/>
        <v/>
      </c>
      <c r="H143" s="6"/>
      <c r="I143" s="26" t="str">
        <f t="shared" si="21"/>
        <v/>
      </c>
      <c r="J143" s="27" t="str">
        <f t="shared" si="22"/>
        <v/>
      </c>
      <c r="K143" s="28"/>
      <c r="L143" s="27" t="str">
        <f t="shared" si="23"/>
        <v/>
      </c>
      <c r="M143" s="24"/>
      <c r="N143" s="24"/>
      <c r="O143" s="6"/>
      <c r="P143" s="27" t="str">
        <f t="shared" si="24"/>
        <v/>
      </c>
      <c r="Q143" s="25" t="str">
        <f t="shared" si="25"/>
        <v/>
      </c>
      <c r="R143" s="25" t="str">
        <f t="shared" si="26"/>
        <v/>
      </c>
      <c r="S143" s="13" t="str">
        <f>IF(B143="","",IF(M143="Inițial",B143&amp;"|E|"&amp;COUNTIFS(INDEX($B:$B,5):B143,B143,INDEX($M:$M,5):M143,"Inițial"),""))</f>
        <v/>
      </c>
      <c r="T143" s="13" t="str">
        <f>IF(OR(B143="",Q143&lt;&gt;1),"",B143&amp;"|F|"&amp;COUNTIFS(INDEX($B:$B,5):B143,B143,INDEX($Q:$Q,5):Q143,1))</f>
        <v/>
      </c>
      <c r="U143" s="29" t="str">
        <f>IF(B143="","",TRIM(IF(COUNTIF('Registru devize'!$B$5:$B$304,B143)=0,"Deviz inexistent în registru. ","")&amp;IF(AND(D143&lt;&gt;"",E143=""),"Cod necunoscut. ","")&amp;IF(N(H143)&lt;=0,"Lipsește cantitatea. ","")&amp;IF(M143="","Alege etapa. ","")&amp;IF(AND(M143="Suplimentar",N143=""),"Cere acordul clientului. ","")))</f>
        <v/>
      </c>
    </row>
    <row r="144" spans="2:21" x14ac:dyDescent="0.2">
      <c r="B144" s="24"/>
      <c r="C144" s="25" t="str">
        <f>IF(B144="","",COUNTIF(INDEX($B:$B,5):B144,B144))</f>
        <v/>
      </c>
      <c r="D144" s="24"/>
      <c r="E144" s="25" t="str">
        <f t="shared" si="18"/>
        <v/>
      </c>
      <c r="F144" s="13" t="str">
        <f t="shared" si="19"/>
        <v/>
      </c>
      <c r="G144" s="25" t="str">
        <f t="shared" si="20"/>
        <v/>
      </c>
      <c r="H144" s="6"/>
      <c r="I144" s="26" t="str">
        <f t="shared" si="21"/>
        <v/>
      </c>
      <c r="J144" s="27" t="str">
        <f t="shared" si="22"/>
        <v/>
      </c>
      <c r="K144" s="28"/>
      <c r="L144" s="27" t="str">
        <f t="shared" si="23"/>
        <v/>
      </c>
      <c r="M144" s="24"/>
      <c r="N144" s="24"/>
      <c r="O144" s="6"/>
      <c r="P144" s="27" t="str">
        <f t="shared" si="24"/>
        <v/>
      </c>
      <c r="Q144" s="25" t="str">
        <f t="shared" si="25"/>
        <v/>
      </c>
      <c r="R144" s="25" t="str">
        <f t="shared" si="26"/>
        <v/>
      </c>
      <c r="S144" s="13" t="str">
        <f>IF(B144="","",IF(M144="Inițial",B144&amp;"|E|"&amp;COUNTIFS(INDEX($B:$B,5):B144,B144,INDEX($M:$M,5):M144,"Inițial"),""))</f>
        <v/>
      </c>
      <c r="T144" s="13" t="str">
        <f>IF(OR(B144="",Q144&lt;&gt;1),"",B144&amp;"|F|"&amp;COUNTIFS(INDEX($B:$B,5):B144,B144,INDEX($Q:$Q,5):Q144,1))</f>
        <v/>
      </c>
      <c r="U144" s="29" t="str">
        <f>IF(B144="","",TRIM(IF(COUNTIF('Registru devize'!$B$5:$B$304,B144)=0,"Deviz inexistent în registru. ","")&amp;IF(AND(D144&lt;&gt;"",E144=""),"Cod necunoscut. ","")&amp;IF(N(H144)&lt;=0,"Lipsește cantitatea. ","")&amp;IF(M144="","Alege etapa. ","")&amp;IF(AND(M144="Suplimentar",N144=""),"Cere acordul clientului. ","")))</f>
        <v/>
      </c>
    </row>
    <row r="145" spans="2:21" x14ac:dyDescent="0.2">
      <c r="B145" s="24"/>
      <c r="C145" s="25" t="str">
        <f>IF(B145="","",COUNTIF(INDEX($B:$B,5):B145,B145))</f>
        <v/>
      </c>
      <c r="D145" s="24"/>
      <c r="E145" s="25" t="str">
        <f t="shared" si="18"/>
        <v/>
      </c>
      <c r="F145" s="13" t="str">
        <f t="shared" si="19"/>
        <v/>
      </c>
      <c r="G145" s="25" t="str">
        <f t="shared" si="20"/>
        <v/>
      </c>
      <c r="H145" s="6"/>
      <c r="I145" s="26" t="str">
        <f t="shared" si="21"/>
        <v/>
      </c>
      <c r="J145" s="27" t="str">
        <f t="shared" si="22"/>
        <v/>
      </c>
      <c r="K145" s="28"/>
      <c r="L145" s="27" t="str">
        <f t="shared" si="23"/>
        <v/>
      </c>
      <c r="M145" s="24"/>
      <c r="N145" s="24"/>
      <c r="O145" s="6"/>
      <c r="P145" s="27" t="str">
        <f t="shared" si="24"/>
        <v/>
      </c>
      <c r="Q145" s="25" t="str">
        <f t="shared" si="25"/>
        <v/>
      </c>
      <c r="R145" s="25" t="str">
        <f t="shared" si="26"/>
        <v/>
      </c>
      <c r="S145" s="13" t="str">
        <f>IF(B145="","",IF(M145="Inițial",B145&amp;"|E|"&amp;COUNTIFS(INDEX($B:$B,5):B145,B145,INDEX($M:$M,5):M145,"Inițial"),""))</f>
        <v/>
      </c>
      <c r="T145" s="13" t="str">
        <f>IF(OR(B145="",Q145&lt;&gt;1),"",B145&amp;"|F|"&amp;COUNTIFS(INDEX($B:$B,5):B145,B145,INDEX($Q:$Q,5):Q145,1))</f>
        <v/>
      </c>
      <c r="U145" s="29" t="str">
        <f>IF(B145="","",TRIM(IF(COUNTIF('Registru devize'!$B$5:$B$304,B145)=0,"Deviz inexistent în registru. ","")&amp;IF(AND(D145&lt;&gt;"",E145=""),"Cod necunoscut. ","")&amp;IF(N(H145)&lt;=0,"Lipsește cantitatea. ","")&amp;IF(M145="","Alege etapa. ","")&amp;IF(AND(M145="Suplimentar",N145=""),"Cere acordul clientului. ","")))</f>
        <v/>
      </c>
    </row>
    <row r="146" spans="2:21" x14ac:dyDescent="0.2">
      <c r="B146" s="24"/>
      <c r="C146" s="25" t="str">
        <f>IF(B146="","",COUNTIF(INDEX($B:$B,5):B146,B146))</f>
        <v/>
      </c>
      <c r="D146" s="24"/>
      <c r="E146" s="25" t="str">
        <f t="shared" si="18"/>
        <v/>
      </c>
      <c r="F146" s="13" t="str">
        <f t="shared" si="19"/>
        <v/>
      </c>
      <c r="G146" s="25" t="str">
        <f t="shared" si="20"/>
        <v/>
      </c>
      <c r="H146" s="6"/>
      <c r="I146" s="26" t="str">
        <f t="shared" si="21"/>
        <v/>
      </c>
      <c r="J146" s="27" t="str">
        <f t="shared" si="22"/>
        <v/>
      </c>
      <c r="K146" s="28"/>
      <c r="L146" s="27" t="str">
        <f t="shared" si="23"/>
        <v/>
      </c>
      <c r="M146" s="24"/>
      <c r="N146" s="24"/>
      <c r="O146" s="6"/>
      <c r="P146" s="27" t="str">
        <f t="shared" si="24"/>
        <v/>
      </c>
      <c r="Q146" s="25" t="str">
        <f t="shared" si="25"/>
        <v/>
      </c>
      <c r="R146" s="25" t="str">
        <f t="shared" si="26"/>
        <v/>
      </c>
      <c r="S146" s="13" t="str">
        <f>IF(B146="","",IF(M146="Inițial",B146&amp;"|E|"&amp;COUNTIFS(INDEX($B:$B,5):B146,B146,INDEX($M:$M,5):M146,"Inițial"),""))</f>
        <v/>
      </c>
      <c r="T146" s="13" t="str">
        <f>IF(OR(B146="",Q146&lt;&gt;1),"",B146&amp;"|F|"&amp;COUNTIFS(INDEX($B:$B,5):B146,B146,INDEX($Q:$Q,5):Q146,1))</f>
        <v/>
      </c>
      <c r="U146" s="29" t="str">
        <f>IF(B146="","",TRIM(IF(COUNTIF('Registru devize'!$B$5:$B$304,B146)=0,"Deviz inexistent în registru. ","")&amp;IF(AND(D146&lt;&gt;"",E146=""),"Cod necunoscut. ","")&amp;IF(N(H146)&lt;=0,"Lipsește cantitatea. ","")&amp;IF(M146="","Alege etapa. ","")&amp;IF(AND(M146="Suplimentar",N146=""),"Cere acordul clientului. ","")))</f>
        <v/>
      </c>
    </row>
    <row r="147" spans="2:21" x14ac:dyDescent="0.2">
      <c r="B147" s="24"/>
      <c r="C147" s="25" t="str">
        <f>IF(B147="","",COUNTIF(INDEX($B:$B,5):B147,B147))</f>
        <v/>
      </c>
      <c r="D147" s="24"/>
      <c r="E147" s="25" t="str">
        <f t="shared" si="18"/>
        <v/>
      </c>
      <c r="F147" s="13" t="str">
        <f t="shared" si="19"/>
        <v/>
      </c>
      <c r="G147" s="25" t="str">
        <f t="shared" si="20"/>
        <v/>
      </c>
      <c r="H147" s="6"/>
      <c r="I147" s="26" t="str">
        <f t="shared" si="21"/>
        <v/>
      </c>
      <c r="J147" s="27" t="str">
        <f t="shared" si="22"/>
        <v/>
      </c>
      <c r="K147" s="28"/>
      <c r="L147" s="27" t="str">
        <f t="shared" si="23"/>
        <v/>
      </c>
      <c r="M147" s="24"/>
      <c r="N147" s="24"/>
      <c r="O147" s="6"/>
      <c r="P147" s="27" t="str">
        <f t="shared" si="24"/>
        <v/>
      </c>
      <c r="Q147" s="25" t="str">
        <f t="shared" si="25"/>
        <v/>
      </c>
      <c r="R147" s="25" t="str">
        <f t="shared" si="26"/>
        <v/>
      </c>
      <c r="S147" s="13" t="str">
        <f>IF(B147="","",IF(M147="Inițial",B147&amp;"|E|"&amp;COUNTIFS(INDEX($B:$B,5):B147,B147,INDEX($M:$M,5):M147,"Inițial"),""))</f>
        <v/>
      </c>
      <c r="T147" s="13" t="str">
        <f>IF(OR(B147="",Q147&lt;&gt;1),"",B147&amp;"|F|"&amp;COUNTIFS(INDEX($B:$B,5):B147,B147,INDEX($Q:$Q,5):Q147,1))</f>
        <v/>
      </c>
      <c r="U147" s="29" t="str">
        <f>IF(B147="","",TRIM(IF(COUNTIF('Registru devize'!$B$5:$B$304,B147)=0,"Deviz inexistent în registru. ","")&amp;IF(AND(D147&lt;&gt;"",E147=""),"Cod necunoscut. ","")&amp;IF(N(H147)&lt;=0,"Lipsește cantitatea. ","")&amp;IF(M147="","Alege etapa. ","")&amp;IF(AND(M147="Suplimentar",N147=""),"Cere acordul clientului. ","")))</f>
        <v/>
      </c>
    </row>
    <row r="148" spans="2:21" x14ac:dyDescent="0.2">
      <c r="B148" s="24"/>
      <c r="C148" s="25" t="str">
        <f>IF(B148="","",COUNTIF(INDEX($B:$B,5):B148,B148))</f>
        <v/>
      </c>
      <c r="D148" s="24"/>
      <c r="E148" s="25" t="str">
        <f t="shared" si="18"/>
        <v/>
      </c>
      <c r="F148" s="13" t="str">
        <f t="shared" si="19"/>
        <v/>
      </c>
      <c r="G148" s="25" t="str">
        <f t="shared" si="20"/>
        <v/>
      </c>
      <c r="H148" s="6"/>
      <c r="I148" s="26" t="str">
        <f t="shared" si="21"/>
        <v/>
      </c>
      <c r="J148" s="27" t="str">
        <f t="shared" si="22"/>
        <v/>
      </c>
      <c r="K148" s="28"/>
      <c r="L148" s="27" t="str">
        <f t="shared" si="23"/>
        <v/>
      </c>
      <c r="M148" s="24"/>
      <c r="N148" s="24"/>
      <c r="O148" s="6"/>
      <c r="P148" s="27" t="str">
        <f t="shared" si="24"/>
        <v/>
      </c>
      <c r="Q148" s="25" t="str">
        <f t="shared" si="25"/>
        <v/>
      </c>
      <c r="R148" s="25" t="str">
        <f t="shared" si="26"/>
        <v/>
      </c>
      <c r="S148" s="13" t="str">
        <f>IF(B148="","",IF(M148="Inițial",B148&amp;"|E|"&amp;COUNTIFS(INDEX($B:$B,5):B148,B148,INDEX($M:$M,5):M148,"Inițial"),""))</f>
        <v/>
      </c>
      <c r="T148" s="13" t="str">
        <f>IF(OR(B148="",Q148&lt;&gt;1),"",B148&amp;"|F|"&amp;COUNTIFS(INDEX($B:$B,5):B148,B148,INDEX($Q:$Q,5):Q148,1))</f>
        <v/>
      </c>
      <c r="U148" s="29" t="str">
        <f>IF(B148="","",TRIM(IF(COUNTIF('Registru devize'!$B$5:$B$304,B148)=0,"Deviz inexistent în registru. ","")&amp;IF(AND(D148&lt;&gt;"",E148=""),"Cod necunoscut. ","")&amp;IF(N(H148)&lt;=0,"Lipsește cantitatea. ","")&amp;IF(M148="","Alege etapa. ","")&amp;IF(AND(M148="Suplimentar",N148=""),"Cere acordul clientului. ","")))</f>
        <v/>
      </c>
    </row>
    <row r="149" spans="2:21" x14ac:dyDescent="0.2">
      <c r="B149" s="24"/>
      <c r="C149" s="25" t="str">
        <f>IF(B149="","",COUNTIF(INDEX($B:$B,5):B149,B149))</f>
        <v/>
      </c>
      <c r="D149" s="24"/>
      <c r="E149" s="25" t="str">
        <f t="shared" si="18"/>
        <v/>
      </c>
      <c r="F149" s="13" t="str">
        <f t="shared" si="19"/>
        <v/>
      </c>
      <c r="G149" s="25" t="str">
        <f t="shared" si="20"/>
        <v/>
      </c>
      <c r="H149" s="6"/>
      <c r="I149" s="26" t="str">
        <f t="shared" si="21"/>
        <v/>
      </c>
      <c r="J149" s="27" t="str">
        <f t="shared" si="22"/>
        <v/>
      </c>
      <c r="K149" s="28"/>
      <c r="L149" s="27" t="str">
        <f t="shared" si="23"/>
        <v/>
      </c>
      <c r="M149" s="24"/>
      <c r="N149" s="24"/>
      <c r="O149" s="6"/>
      <c r="P149" s="27" t="str">
        <f t="shared" si="24"/>
        <v/>
      </c>
      <c r="Q149" s="25" t="str">
        <f t="shared" si="25"/>
        <v/>
      </c>
      <c r="R149" s="25" t="str">
        <f t="shared" si="26"/>
        <v/>
      </c>
      <c r="S149" s="13" t="str">
        <f>IF(B149="","",IF(M149="Inițial",B149&amp;"|E|"&amp;COUNTIFS(INDEX($B:$B,5):B149,B149,INDEX($M:$M,5):M149,"Inițial"),""))</f>
        <v/>
      </c>
      <c r="T149" s="13" t="str">
        <f>IF(OR(B149="",Q149&lt;&gt;1),"",B149&amp;"|F|"&amp;COUNTIFS(INDEX($B:$B,5):B149,B149,INDEX($Q:$Q,5):Q149,1))</f>
        <v/>
      </c>
      <c r="U149" s="29" t="str">
        <f>IF(B149="","",TRIM(IF(COUNTIF('Registru devize'!$B$5:$B$304,B149)=0,"Deviz inexistent în registru. ","")&amp;IF(AND(D149&lt;&gt;"",E149=""),"Cod necunoscut. ","")&amp;IF(N(H149)&lt;=0,"Lipsește cantitatea. ","")&amp;IF(M149="","Alege etapa. ","")&amp;IF(AND(M149="Suplimentar",N149=""),"Cere acordul clientului. ","")))</f>
        <v/>
      </c>
    </row>
    <row r="150" spans="2:21" x14ac:dyDescent="0.2">
      <c r="B150" s="24"/>
      <c r="C150" s="25" t="str">
        <f>IF(B150="","",COUNTIF(INDEX($B:$B,5):B150,B150))</f>
        <v/>
      </c>
      <c r="D150" s="24"/>
      <c r="E150" s="25" t="str">
        <f t="shared" si="18"/>
        <v/>
      </c>
      <c r="F150" s="13" t="str">
        <f t="shared" si="19"/>
        <v/>
      </c>
      <c r="G150" s="25" t="str">
        <f t="shared" si="20"/>
        <v/>
      </c>
      <c r="H150" s="6"/>
      <c r="I150" s="26" t="str">
        <f t="shared" si="21"/>
        <v/>
      </c>
      <c r="J150" s="27" t="str">
        <f t="shared" si="22"/>
        <v/>
      </c>
      <c r="K150" s="28"/>
      <c r="L150" s="27" t="str">
        <f t="shared" si="23"/>
        <v/>
      </c>
      <c r="M150" s="24"/>
      <c r="N150" s="24"/>
      <c r="O150" s="6"/>
      <c r="P150" s="27" t="str">
        <f t="shared" si="24"/>
        <v/>
      </c>
      <c r="Q150" s="25" t="str">
        <f t="shared" si="25"/>
        <v/>
      </c>
      <c r="R150" s="25" t="str">
        <f t="shared" si="26"/>
        <v/>
      </c>
      <c r="S150" s="13" t="str">
        <f>IF(B150="","",IF(M150="Inițial",B150&amp;"|E|"&amp;COUNTIFS(INDEX($B:$B,5):B150,B150,INDEX($M:$M,5):M150,"Inițial"),""))</f>
        <v/>
      </c>
      <c r="T150" s="13" t="str">
        <f>IF(OR(B150="",Q150&lt;&gt;1),"",B150&amp;"|F|"&amp;COUNTIFS(INDEX($B:$B,5):B150,B150,INDEX($Q:$Q,5):Q150,1))</f>
        <v/>
      </c>
      <c r="U150" s="29" t="str">
        <f>IF(B150="","",TRIM(IF(COUNTIF('Registru devize'!$B$5:$B$304,B150)=0,"Deviz inexistent în registru. ","")&amp;IF(AND(D150&lt;&gt;"",E150=""),"Cod necunoscut. ","")&amp;IF(N(H150)&lt;=0,"Lipsește cantitatea. ","")&amp;IF(M150="","Alege etapa. ","")&amp;IF(AND(M150="Suplimentar",N150=""),"Cere acordul clientului. ","")))</f>
        <v/>
      </c>
    </row>
    <row r="151" spans="2:21" x14ac:dyDescent="0.2">
      <c r="B151" s="24"/>
      <c r="C151" s="25" t="str">
        <f>IF(B151="","",COUNTIF(INDEX($B:$B,5):B151,B151))</f>
        <v/>
      </c>
      <c r="D151" s="24"/>
      <c r="E151" s="25" t="str">
        <f t="shared" si="18"/>
        <v/>
      </c>
      <c r="F151" s="13" t="str">
        <f t="shared" si="19"/>
        <v/>
      </c>
      <c r="G151" s="25" t="str">
        <f t="shared" si="20"/>
        <v/>
      </c>
      <c r="H151" s="6"/>
      <c r="I151" s="26" t="str">
        <f t="shared" si="21"/>
        <v/>
      </c>
      <c r="J151" s="27" t="str">
        <f t="shared" si="22"/>
        <v/>
      </c>
      <c r="K151" s="28"/>
      <c r="L151" s="27" t="str">
        <f t="shared" si="23"/>
        <v/>
      </c>
      <c r="M151" s="24"/>
      <c r="N151" s="24"/>
      <c r="O151" s="6"/>
      <c r="P151" s="27" t="str">
        <f t="shared" si="24"/>
        <v/>
      </c>
      <c r="Q151" s="25" t="str">
        <f t="shared" si="25"/>
        <v/>
      </c>
      <c r="R151" s="25" t="str">
        <f t="shared" si="26"/>
        <v/>
      </c>
      <c r="S151" s="13" t="str">
        <f>IF(B151="","",IF(M151="Inițial",B151&amp;"|E|"&amp;COUNTIFS(INDEX($B:$B,5):B151,B151,INDEX($M:$M,5):M151,"Inițial"),""))</f>
        <v/>
      </c>
      <c r="T151" s="13" t="str">
        <f>IF(OR(B151="",Q151&lt;&gt;1),"",B151&amp;"|F|"&amp;COUNTIFS(INDEX($B:$B,5):B151,B151,INDEX($Q:$Q,5):Q151,1))</f>
        <v/>
      </c>
      <c r="U151" s="29" t="str">
        <f>IF(B151="","",TRIM(IF(COUNTIF('Registru devize'!$B$5:$B$304,B151)=0,"Deviz inexistent în registru. ","")&amp;IF(AND(D151&lt;&gt;"",E151=""),"Cod necunoscut. ","")&amp;IF(N(H151)&lt;=0,"Lipsește cantitatea. ","")&amp;IF(M151="","Alege etapa. ","")&amp;IF(AND(M151="Suplimentar",N151=""),"Cere acordul clientului. ","")))</f>
        <v/>
      </c>
    </row>
    <row r="152" spans="2:21" x14ac:dyDescent="0.2">
      <c r="B152" s="24"/>
      <c r="C152" s="25" t="str">
        <f>IF(B152="","",COUNTIF(INDEX($B:$B,5):B152,B152))</f>
        <v/>
      </c>
      <c r="D152" s="24"/>
      <c r="E152" s="25" t="str">
        <f t="shared" si="18"/>
        <v/>
      </c>
      <c r="F152" s="13" t="str">
        <f t="shared" si="19"/>
        <v/>
      </c>
      <c r="G152" s="25" t="str">
        <f t="shared" si="20"/>
        <v/>
      </c>
      <c r="H152" s="6"/>
      <c r="I152" s="26" t="str">
        <f t="shared" si="21"/>
        <v/>
      </c>
      <c r="J152" s="27" t="str">
        <f t="shared" si="22"/>
        <v/>
      </c>
      <c r="K152" s="28"/>
      <c r="L152" s="27" t="str">
        <f t="shared" si="23"/>
        <v/>
      </c>
      <c r="M152" s="24"/>
      <c r="N152" s="24"/>
      <c r="O152" s="6"/>
      <c r="P152" s="27" t="str">
        <f t="shared" si="24"/>
        <v/>
      </c>
      <c r="Q152" s="25" t="str">
        <f t="shared" si="25"/>
        <v/>
      </c>
      <c r="R152" s="25" t="str">
        <f t="shared" si="26"/>
        <v/>
      </c>
      <c r="S152" s="13" t="str">
        <f>IF(B152="","",IF(M152="Inițial",B152&amp;"|E|"&amp;COUNTIFS(INDEX($B:$B,5):B152,B152,INDEX($M:$M,5):M152,"Inițial"),""))</f>
        <v/>
      </c>
      <c r="T152" s="13" t="str">
        <f>IF(OR(B152="",Q152&lt;&gt;1),"",B152&amp;"|F|"&amp;COUNTIFS(INDEX($B:$B,5):B152,B152,INDEX($Q:$Q,5):Q152,1))</f>
        <v/>
      </c>
      <c r="U152" s="29" t="str">
        <f>IF(B152="","",TRIM(IF(COUNTIF('Registru devize'!$B$5:$B$304,B152)=0,"Deviz inexistent în registru. ","")&amp;IF(AND(D152&lt;&gt;"",E152=""),"Cod necunoscut. ","")&amp;IF(N(H152)&lt;=0,"Lipsește cantitatea. ","")&amp;IF(M152="","Alege etapa. ","")&amp;IF(AND(M152="Suplimentar",N152=""),"Cere acordul clientului. ","")))</f>
        <v/>
      </c>
    </row>
    <row r="153" spans="2:21" x14ac:dyDescent="0.2">
      <c r="B153" s="24"/>
      <c r="C153" s="25" t="str">
        <f>IF(B153="","",COUNTIF(INDEX($B:$B,5):B153,B153))</f>
        <v/>
      </c>
      <c r="D153" s="24"/>
      <c r="E153" s="25" t="str">
        <f t="shared" si="18"/>
        <v/>
      </c>
      <c r="F153" s="13" t="str">
        <f t="shared" si="19"/>
        <v/>
      </c>
      <c r="G153" s="25" t="str">
        <f t="shared" si="20"/>
        <v/>
      </c>
      <c r="H153" s="6"/>
      <c r="I153" s="26" t="str">
        <f t="shared" si="21"/>
        <v/>
      </c>
      <c r="J153" s="27" t="str">
        <f t="shared" si="22"/>
        <v/>
      </c>
      <c r="K153" s="28"/>
      <c r="L153" s="27" t="str">
        <f t="shared" si="23"/>
        <v/>
      </c>
      <c r="M153" s="24"/>
      <c r="N153" s="24"/>
      <c r="O153" s="6"/>
      <c r="P153" s="27" t="str">
        <f t="shared" si="24"/>
        <v/>
      </c>
      <c r="Q153" s="25" t="str">
        <f t="shared" si="25"/>
        <v/>
      </c>
      <c r="R153" s="25" t="str">
        <f t="shared" si="26"/>
        <v/>
      </c>
      <c r="S153" s="13" t="str">
        <f>IF(B153="","",IF(M153="Inițial",B153&amp;"|E|"&amp;COUNTIFS(INDEX($B:$B,5):B153,B153,INDEX($M:$M,5):M153,"Inițial"),""))</f>
        <v/>
      </c>
      <c r="T153" s="13" t="str">
        <f>IF(OR(B153="",Q153&lt;&gt;1),"",B153&amp;"|F|"&amp;COUNTIFS(INDEX($B:$B,5):B153,B153,INDEX($Q:$Q,5):Q153,1))</f>
        <v/>
      </c>
      <c r="U153" s="29" t="str">
        <f>IF(B153="","",TRIM(IF(COUNTIF('Registru devize'!$B$5:$B$304,B153)=0,"Deviz inexistent în registru. ","")&amp;IF(AND(D153&lt;&gt;"",E153=""),"Cod necunoscut. ","")&amp;IF(N(H153)&lt;=0,"Lipsește cantitatea. ","")&amp;IF(M153="","Alege etapa. ","")&amp;IF(AND(M153="Suplimentar",N153=""),"Cere acordul clientului. ","")))</f>
        <v/>
      </c>
    </row>
    <row r="154" spans="2:21" x14ac:dyDescent="0.2">
      <c r="B154" s="24"/>
      <c r="C154" s="25" t="str">
        <f>IF(B154="","",COUNTIF(INDEX($B:$B,5):B154,B154))</f>
        <v/>
      </c>
      <c r="D154" s="24"/>
      <c r="E154" s="25" t="str">
        <f t="shared" si="18"/>
        <v/>
      </c>
      <c r="F154" s="13" t="str">
        <f t="shared" si="19"/>
        <v/>
      </c>
      <c r="G154" s="25" t="str">
        <f t="shared" si="20"/>
        <v/>
      </c>
      <c r="H154" s="6"/>
      <c r="I154" s="26" t="str">
        <f t="shared" si="21"/>
        <v/>
      </c>
      <c r="J154" s="27" t="str">
        <f t="shared" si="22"/>
        <v/>
      </c>
      <c r="K154" s="28"/>
      <c r="L154" s="27" t="str">
        <f t="shared" si="23"/>
        <v/>
      </c>
      <c r="M154" s="24"/>
      <c r="N154" s="24"/>
      <c r="O154" s="6"/>
      <c r="P154" s="27" t="str">
        <f t="shared" si="24"/>
        <v/>
      </c>
      <c r="Q154" s="25" t="str">
        <f t="shared" si="25"/>
        <v/>
      </c>
      <c r="R154" s="25" t="str">
        <f t="shared" si="26"/>
        <v/>
      </c>
      <c r="S154" s="13" t="str">
        <f>IF(B154="","",IF(M154="Inițial",B154&amp;"|E|"&amp;COUNTIFS(INDEX($B:$B,5):B154,B154,INDEX($M:$M,5):M154,"Inițial"),""))</f>
        <v/>
      </c>
      <c r="T154" s="13" t="str">
        <f>IF(OR(B154="",Q154&lt;&gt;1),"",B154&amp;"|F|"&amp;COUNTIFS(INDEX($B:$B,5):B154,B154,INDEX($Q:$Q,5):Q154,1))</f>
        <v/>
      </c>
      <c r="U154" s="29" t="str">
        <f>IF(B154="","",TRIM(IF(COUNTIF('Registru devize'!$B$5:$B$304,B154)=0,"Deviz inexistent în registru. ","")&amp;IF(AND(D154&lt;&gt;"",E154=""),"Cod necunoscut. ","")&amp;IF(N(H154)&lt;=0,"Lipsește cantitatea. ","")&amp;IF(M154="","Alege etapa. ","")&amp;IF(AND(M154="Suplimentar",N154=""),"Cere acordul clientului. ","")))</f>
        <v/>
      </c>
    </row>
    <row r="155" spans="2:21" x14ac:dyDescent="0.2">
      <c r="B155" s="24"/>
      <c r="C155" s="25" t="str">
        <f>IF(B155="","",COUNTIF(INDEX($B:$B,5):B155,B155))</f>
        <v/>
      </c>
      <c r="D155" s="24"/>
      <c r="E155" s="25" t="str">
        <f t="shared" si="18"/>
        <v/>
      </c>
      <c r="F155" s="13" t="str">
        <f t="shared" si="19"/>
        <v/>
      </c>
      <c r="G155" s="25" t="str">
        <f t="shared" si="20"/>
        <v/>
      </c>
      <c r="H155" s="6"/>
      <c r="I155" s="26" t="str">
        <f t="shared" si="21"/>
        <v/>
      </c>
      <c r="J155" s="27" t="str">
        <f t="shared" si="22"/>
        <v/>
      </c>
      <c r="K155" s="28"/>
      <c r="L155" s="27" t="str">
        <f t="shared" si="23"/>
        <v/>
      </c>
      <c r="M155" s="24"/>
      <c r="N155" s="24"/>
      <c r="O155" s="6"/>
      <c r="P155" s="27" t="str">
        <f t="shared" si="24"/>
        <v/>
      </c>
      <c r="Q155" s="25" t="str">
        <f t="shared" si="25"/>
        <v/>
      </c>
      <c r="R155" s="25" t="str">
        <f t="shared" si="26"/>
        <v/>
      </c>
      <c r="S155" s="13" t="str">
        <f>IF(B155="","",IF(M155="Inițial",B155&amp;"|E|"&amp;COUNTIFS(INDEX($B:$B,5):B155,B155,INDEX($M:$M,5):M155,"Inițial"),""))</f>
        <v/>
      </c>
      <c r="T155" s="13" t="str">
        <f>IF(OR(B155="",Q155&lt;&gt;1),"",B155&amp;"|F|"&amp;COUNTIFS(INDEX($B:$B,5):B155,B155,INDEX($Q:$Q,5):Q155,1))</f>
        <v/>
      </c>
      <c r="U155" s="29" t="str">
        <f>IF(B155="","",TRIM(IF(COUNTIF('Registru devize'!$B$5:$B$304,B155)=0,"Deviz inexistent în registru. ","")&amp;IF(AND(D155&lt;&gt;"",E155=""),"Cod necunoscut. ","")&amp;IF(N(H155)&lt;=0,"Lipsește cantitatea. ","")&amp;IF(M155="","Alege etapa. ","")&amp;IF(AND(M155="Suplimentar",N155=""),"Cere acordul clientului. ","")))</f>
        <v/>
      </c>
    </row>
    <row r="156" spans="2:21" x14ac:dyDescent="0.2">
      <c r="B156" s="24"/>
      <c r="C156" s="25" t="str">
        <f>IF(B156="","",COUNTIF(INDEX($B:$B,5):B156,B156))</f>
        <v/>
      </c>
      <c r="D156" s="24"/>
      <c r="E156" s="25" t="str">
        <f t="shared" si="18"/>
        <v/>
      </c>
      <c r="F156" s="13" t="str">
        <f t="shared" si="19"/>
        <v/>
      </c>
      <c r="G156" s="25" t="str">
        <f t="shared" si="20"/>
        <v/>
      </c>
      <c r="H156" s="6"/>
      <c r="I156" s="26" t="str">
        <f t="shared" si="21"/>
        <v/>
      </c>
      <c r="J156" s="27" t="str">
        <f t="shared" si="22"/>
        <v/>
      </c>
      <c r="K156" s="28"/>
      <c r="L156" s="27" t="str">
        <f t="shared" si="23"/>
        <v/>
      </c>
      <c r="M156" s="24"/>
      <c r="N156" s="24"/>
      <c r="O156" s="6"/>
      <c r="P156" s="27" t="str">
        <f t="shared" si="24"/>
        <v/>
      </c>
      <c r="Q156" s="25" t="str">
        <f t="shared" si="25"/>
        <v/>
      </c>
      <c r="R156" s="25" t="str">
        <f t="shared" si="26"/>
        <v/>
      </c>
      <c r="S156" s="13" t="str">
        <f>IF(B156="","",IF(M156="Inițial",B156&amp;"|E|"&amp;COUNTIFS(INDEX($B:$B,5):B156,B156,INDEX($M:$M,5):M156,"Inițial"),""))</f>
        <v/>
      </c>
      <c r="T156" s="13" t="str">
        <f>IF(OR(B156="",Q156&lt;&gt;1),"",B156&amp;"|F|"&amp;COUNTIFS(INDEX($B:$B,5):B156,B156,INDEX($Q:$Q,5):Q156,1))</f>
        <v/>
      </c>
      <c r="U156" s="29" t="str">
        <f>IF(B156="","",TRIM(IF(COUNTIF('Registru devize'!$B$5:$B$304,B156)=0,"Deviz inexistent în registru. ","")&amp;IF(AND(D156&lt;&gt;"",E156=""),"Cod necunoscut. ","")&amp;IF(N(H156)&lt;=0,"Lipsește cantitatea. ","")&amp;IF(M156="","Alege etapa. ","")&amp;IF(AND(M156="Suplimentar",N156=""),"Cere acordul clientului. ","")))</f>
        <v/>
      </c>
    </row>
    <row r="157" spans="2:21" x14ac:dyDescent="0.2">
      <c r="B157" s="24"/>
      <c r="C157" s="25" t="str">
        <f>IF(B157="","",COUNTIF(INDEX($B:$B,5):B157,B157))</f>
        <v/>
      </c>
      <c r="D157" s="24"/>
      <c r="E157" s="25" t="str">
        <f t="shared" si="18"/>
        <v/>
      </c>
      <c r="F157" s="13" t="str">
        <f t="shared" si="19"/>
        <v/>
      </c>
      <c r="G157" s="25" t="str">
        <f t="shared" si="20"/>
        <v/>
      </c>
      <c r="H157" s="6"/>
      <c r="I157" s="26" t="str">
        <f t="shared" si="21"/>
        <v/>
      </c>
      <c r="J157" s="27" t="str">
        <f t="shared" si="22"/>
        <v/>
      </c>
      <c r="K157" s="28"/>
      <c r="L157" s="27" t="str">
        <f t="shared" si="23"/>
        <v/>
      </c>
      <c r="M157" s="24"/>
      <c r="N157" s="24"/>
      <c r="O157" s="6"/>
      <c r="P157" s="27" t="str">
        <f t="shared" si="24"/>
        <v/>
      </c>
      <c r="Q157" s="25" t="str">
        <f t="shared" si="25"/>
        <v/>
      </c>
      <c r="R157" s="25" t="str">
        <f t="shared" si="26"/>
        <v/>
      </c>
      <c r="S157" s="13" t="str">
        <f>IF(B157="","",IF(M157="Inițial",B157&amp;"|E|"&amp;COUNTIFS(INDEX($B:$B,5):B157,B157,INDEX($M:$M,5):M157,"Inițial"),""))</f>
        <v/>
      </c>
      <c r="T157" s="13" t="str">
        <f>IF(OR(B157="",Q157&lt;&gt;1),"",B157&amp;"|F|"&amp;COUNTIFS(INDEX($B:$B,5):B157,B157,INDEX($Q:$Q,5):Q157,1))</f>
        <v/>
      </c>
      <c r="U157" s="29" t="str">
        <f>IF(B157="","",TRIM(IF(COUNTIF('Registru devize'!$B$5:$B$304,B157)=0,"Deviz inexistent în registru. ","")&amp;IF(AND(D157&lt;&gt;"",E157=""),"Cod necunoscut. ","")&amp;IF(N(H157)&lt;=0,"Lipsește cantitatea. ","")&amp;IF(M157="","Alege etapa. ","")&amp;IF(AND(M157="Suplimentar",N157=""),"Cere acordul clientului. ","")))</f>
        <v/>
      </c>
    </row>
    <row r="158" spans="2:21" x14ac:dyDescent="0.2">
      <c r="B158" s="24"/>
      <c r="C158" s="25" t="str">
        <f>IF(B158="","",COUNTIF(INDEX($B:$B,5):B158,B158))</f>
        <v/>
      </c>
      <c r="D158" s="24"/>
      <c r="E158" s="25" t="str">
        <f t="shared" si="18"/>
        <v/>
      </c>
      <c r="F158" s="13" t="str">
        <f t="shared" si="19"/>
        <v/>
      </c>
      <c r="G158" s="25" t="str">
        <f t="shared" si="20"/>
        <v/>
      </c>
      <c r="H158" s="6"/>
      <c r="I158" s="26" t="str">
        <f t="shared" si="21"/>
        <v/>
      </c>
      <c r="J158" s="27" t="str">
        <f t="shared" si="22"/>
        <v/>
      </c>
      <c r="K158" s="28"/>
      <c r="L158" s="27" t="str">
        <f t="shared" si="23"/>
        <v/>
      </c>
      <c r="M158" s="24"/>
      <c r="N158" s="24"/>
      <c r="O158" s="6"/>
      <c r="P158" s="27" t="str">
        <f t="shared" si="24"/>
        <v/>
      </c>
      <c r="Q158" s="25" t="str">
        <f t="shared" si="25"/>
        <v/>
      </c>
      <c r="R158" s="25" t="str">
        <f t="shared" si="26"/>
        <v/>
      </c>
      <c r="S158" s="13" t="str">
        <f>IF(B158="","",IF(M158="Inițial",B158&amp;"|E|"&amp;COUNTIFS(INDEX($B:$B,5):B158,B158,INDEX($M:$M,5):M158,"Inițial"),""))</f>
        <v/>
      </c>
      <c r="T158" s="13" t="str">
        <f>IF(OR(B158="",Q158&lt;&gt;1),"",B158&amp;"|F|"&amp;COUNTIFS(INDEX($B:$B,5):B158,B158,INDEX($Q:$Q,5):Q158,1))</f>
        <v/>
      </c>
      <c r="U158" s="29" t="str">
        <f>IF(B158="","",TRIM(IF(COUNTIF('Registru devize'!$B$5:$B$304,B158)=0,"Deviz inexistent în registru. ","")&amp;IF(AND(D158&lt;&gt;"",E158=""),"Cod necunoscut. ","")&amp;IF(N(H158)&lt;=0,"Lipsește cantitatea. ","")&amp;IF(M158="","Alege etapa. ","")&amp;IF(AND(M158="Suplimentar",N158=""),"Cere acordul clientului. ","")))</f>
        <v/>
      </c>
    </row>
    <row r="159" spans="2:21" x14ac:dyDescent="0.2">
      <c r="B159" s="24"/>
      <c r="C159" s="25" t="str">
        <f>IF(B159="","",COUNTIF(INDEX($B:$B,5):B159,B159))</f>
        <v/>
      </c>
      <c r="D159" s="24"/>
      <c r="E159" s="25" t="str">
        <f t="shared" si="18"/>
        <v/>
      </c>
      <c r="F159" s="13" t="str">
        <f t="shared" si="19"/>
        <v/>
      </c>
      <c r="G159" s="25" t="str">
        <f t="shared" si="20"/>
        <v/>
      </c>
      <c r="H159" s="6"/>
      <c r="I159" s="26" t="str">
        <f t="shared" si="21"/>
        <v/>
      </c>
      <c r="J159" s="27" t="str">
        <f t="shared" si="22"/>
        <v/>
      </c>
      <c r="K159" s="28"/>
      <c r="L159" s="27" t="str">
        <f t="shared" si="23"/>
        <v/>
      </c>
      <c r="M159" s="24"/>
      <c r="N159" s="24"/>
      <c r="O159" s="6"/>
      <c r="P159" s="27" t="str">
        <f t="shared" si="24"/>
        <v/>
      </c>
      <c r="Q159" s="25" t="str">
        <f t="shared" si="25"/>
        <v/>
      </c>
      <c r="R159" s="25" t="str">
        <f t="shared" si="26"/>
        <v/>
      </c>
      <c r="S159" s="13" t="str">
        <f>IF(B159="","",IF(M159="Inițial",B159&amp;"|E|"&amp;COUNTIFS(INDEX($B:$B,5):B159,B159,INDEX($M:$M,5):M159,"Inițial"),""))</f>
        <v/>
      </c>
      <c r="T159" s="13" t="str">
        <f>IF(OR(B159="",Q159&lt;&gt;1),"",B159&amp;"|F|"&amp;COUNTIFS(INDEX($B:$B,5):B159,B159,INDEX($Q:$Q,5):Q159,1))</f>
        <v/>
      </c>
      <c r="U159" s="29" t="str">
        <f>IF(B159="","",TRIM(IF(COUNTIF('Registru devize'!$B$5:$B$304,B159)=0,"Deviz inexistent în registru. ","")&amp;IF(AND(D159&lt;&gt;"",E159=""),"Cod necunoscut. ","")&amp;IF(N(H159)&lt;=0,"Lipsește cantitatea. ","")&amp;IF(M159="","Alege etapa. ","")&amp;IF(AND(M159="Suplimentar",N159=""),"Cere acordul clientului. ","")))</f>
        <v/>
      </c>
    </row>
    <row r="160" spans="2:21" x14ac:dyDescent="0.2">
      <c r="B160" s="24"/>
      <c r="C160" s="25" t="str">
        <f>IF(B160="","",COUNTIF(INDEX($B:$B,5):B160,B160))</f>
        <v/>
      </c>
      <c r="D160" s="24"/>
      <c r="E160" s="25" t="str">
        <f t="shared" si="18"/>
        <v/>
      </c>
      <c r="F160" s="13" t="str">
        <f t="shared" si="19"/>
        <v/>
      </c>
      <c r="G160" s="25" t="str">
        <f t="shared" si="20"/>
        <v/>
      </c>
      <c r="H160" s="6"/>
      <c r="I160" s="26" t="str">
        <f t="shared" si="21"/>
        <v/>
      </c>
      <c r="J160" s="27" t="str">
        <f t="shared" si="22"/>
        <v/>
      </c>
      <c r="K160" s="28"/>
      <c r="L160" s="27" t="str">
        <f t="shared" si="23"/>
        <v/>
      </c>
      <c r="M160" s="24"/>
      <c r="N160" s="24"/>
      <c r="O160" s="6"/>
      <c r="P160" s="27" t="str">
        <f t="shared" si="24"/>
        <v/>
      </c>
      <c r="Q160" s="25" t="str">
        <f t="shared" si="25"/>
        <v/>
      </c>
      <c r="R160" s="25" t="str">
        <f t="shared" si="26"/>
        <v/>
      </c>
      <c r="S160" s="13" t="str">
        <f>IF(B160="","",IF(M160="Inițial",B160&amp;"|E|"&amp;COUNTIFS(INDEX($B:$B,5):B160,B160,INDEX($M:$M,5):M160,"Inițial"),""))</f>
        <v/>
      </c>
      <c r="T160" s="13" t="str">
        <f>IF(OR(B160="",Q160&lt;&gt;1),"",B160&amp;"|F|"&amp;COUNTIFS(INDEX($B:$B,5):B160,B160,INDEX($Q:$Q,5):Q160,1))</f>
        <v/>
      </c>
      <c r="U160" s="29" t="str">
        <f>IF(B160="","",TRIM(IF(COUNTIF('Registru devize'!$B$5:$B$304,B160)=0,"Deviz inexistent în registru. ","")&amp;IF(AND(D160&lt;&gt;"",E160=""),"Cod necunoscut. ","")&amp;IF(N(H160)&lt;=0,"Lipsește cantitatea. ","")&amp;IF(M160="","Alege etapa. ","")&amp;IF(AND(M160="Suplimentar",N160=""),"Cere acordul clientului. ","")))</f>
        <v/>
      </c>
    </row>
    <row r="161" spans="2:21" x14ac:dyDescent="0.2">
      <c r="B161" s="24"/>
      <c r="C161" s="25" t="str">
        <f>IF(B161="","",COUNTIF(INDEX($B:$B,5):B161,B161))</f>
        <v/>
      </c>
      <c r="D161" s="24"/>
      <c r="E161" s="25" t="str">
        <f t="shared" si="18"/>
        <v/>
      </c>
      <c r="F161" s="13" t="str">
        <f t="shared" si="19"/>
        <v/>
      </c>
      <c r="G161" s="25" t="str">
        <f t="shared" si="20"/>
        <v/>
      </c>
      <c r="H161" s="6"/>
      <c r="I161" s="26" t="str">
        <f t="shared" si="21"/>
        <v/>
      </c>
      <c r="J161" s="27" t="str">
        <f t="shared" si="22"/>
        <v/>
      </c>
      <c r="K161" s="28"/>
      <c r="L161" s="27" t="str">
        <f t="shared" si="23"/>
        <v/>
      </c>
      <c r="M161" s="24"/>
      <c r="N161" s="24"/>
      <c r="O161" s="6"/>
      <c r="P161" s="27" t="str">
        <f t="shared" si="24"/>
        <v/>
      </c>
      <c r="Q161" s="25" t="str">
        <f t="shared" si="25"/>
        <v/>
      </c>
      <c r="R161" s="25" t="str">
        <f t="shared" si="26"/>
        <v/>
      </c>
      <c r="S161" s="13" t="str">
        <f>IF(B161="","",IF(M161="Inițial",B161&amp;"|E|"&amp;COUNTIFS(INDEX($B:$B,5):B161,B161,INDEX($M:$M,5):M161,"Inițial"),""))</f>
        <v/>
      </c>
      <c r="T161" s="13" t="str">
        <f>IF(OR(B161="",Q161&lt;&gt;1),"",B161&amp;"|F|"&amp;COUNTIFS(INDEX($B:$B,5):B161,B161,INDEX($Q:$Q,5):Q161,1))</f>
        <v/>
      </c>
      <c r="U161" s="29" t="str">
        <f>IF(B161="","",TRIM(IF(COUNTIF('Registru devize'!$B$5:$B$304,B161)=0,"Deviz inexistent în registru. ","")&amp;IF(AND(D161&lt;&gt;"",E161=""),"Cod necunoscut. ","")&amp;IF(N(H161)&lt;=0,"Lipsește cantitatea. ","")&amp;IF(M161="","Alege etapa. ","")&amp;IF(AND(M161="Suplimentar",N161=""),"Cere acordul clientului. ","")))</f>
        <v/>
      </c>
    </row>
    <row r="162" spans="2:21" x14ac:dyDescent="0.2">
      <c r="B162" s="24"/>
      <c r="C162" s="25" t="str">
        <f>IF(B162="","",COUNTIF(INDEX($B:$B,5):B162,B162))</f>
        <v/>
      </c>
      <c r="D162" s="24"/>
      <c r="E162" s="25" t="str">
        <f t="shared" si="18"/>
        <v/>
      </c>
      <c r="F162" s="13" t="str">
        <f t="shared" si="19"/>
        <v/>
      </c>
      <c r="G162" s="25" t="str">
        <f t="shared" si="20"/>
        <v/>
      </c>
      <c r="H162" s="6"/>
      <c r="I162" s="26" t="str">
        <f t="shared" si="21"/>
        <v/>
      </c>
      <c r="J162" s="27" t="str">
        <f t="shared" si="22"/>
        <v/>
      </c>
      <c r="K162" s="28"/>
      <c r="L162" s="27" t="str">
        <f t="shared" si="23"/>
        <v/>
      </c>
      <c r="M162" s="24"/>
      <c r="N162" s="24"/>
      <c r="O162" s="6"/>
      <c r="P162" s="27" t="str">
        <f t="shared" si="24"/>
        <v/>
      </c>
      <c r="Q162" s="25" t="str">
        <f t="shared" si="25"/>
        <v/>
      </c>
      <c r="R162" s="25" t="str">
        <f t="shared" si="26"/>
        <v/>
      </c>
      <c r="S162" s="13" t="str">
        <f>IF(B162="","",IF(M162="Inițial",B162&amp;"|E|"&amp;COUNTIFS(INDEX($B:$B,5):B162,B162,INDEX($M:$M,5):M162,"Inițial"),""))</f>
        <v/>
      </c>
      <c r="T162" s="13" t="str">
        <f>IF(OR(B162="",Q162&lt;&gt;1),"",B162&amp;"|F|"&amp;COUNTIFS(INDEX($B:$B,5):B162,B162,INDEX($Q:$Q,5):Q162,1))</f>
        <v/>
      </c>
      <c r="U162" s="29" t="str">
        <f>IF(B162="","",TRIM(IF(COUNTIF('Registru devize'!$B$5:$B$304,B162)=0,"Deviz inexistent în registru. ","")&amp;IF(AND(D162&lt;&gt;"",E162=""),"Cod necunoscut. ","")&amp;IF(N(H162)&lt;=0,"Lipsește cantitatea. ","")&amp;IF(M162="","Alege etapa. ","")&amp;IF(AND(M162="Suplimentar",N162=""),"Cere acordul clientului. ","")))</f>
        <v/>
      </c>
    </row>
    <row r="163" spans="2:21" x14ac:dyDescent="0.2">
      <c r="B163" s="24"/>
      <c r="C163" s="25" t="str">
        <f>IF(B163="","",COUNTIF(INDEX($B:$B,5):B163,B163))</f>
        <v/>
      </c>
      <c r="D163" s="24"/>
      <c r="E163" s="25" t="str">
        <f t="shared" si="18"/>
        <v/>
      </c>
      <c r="F163" s="13" t="str">
        <f t="shared" si="19"/>
        <v/>
      </c>
      <c r="G163" s="25" t="str">
        <f t="shared" si="20"/>
        <v/>
      </c>
      <c r="H163" s="6"/>
      <c r="I163" s="26" t="str">
        <f t="shared" si="21"/>
        <v/>
      </c>
      <c r="J163" s="27" t="str">
        <f t="shared" si="22"/>
        <v/>
      </c>
      <c r="K163" s="28"/>
      <c r="L163" s="27" t="str">
        <f t="shared" si="23"/>
        <v/>
      </c>
      <c r="M163" s="24"/>
      <c r="N163" s="24"/>
      <c r="O163" s="6"/>
      <c r="P163" s="27" t="str">
        <f t="shared" si="24"/>
        <v/>
      </c>
      <c r="Q163" s="25" t="str">
        <f t="shared" si="25"/>
        <v/>
      </c>
      <c r="R163" s="25" t="str">
        <f t="shared" si="26"/>
        <v/>
      </c>
      <c r="S163" s="13" t="str">
        <f>IF(B163="","",IF(M163="Inițial",B163&amp;"|E|"&amp;COUNTIFS(INDEX($B:$B,5):B163,B163,INDEX($M:$M,5):M163,"Inițial"),""))</f>
        <v/>
      </c>
      <c r="T163" s="13" t="str">
        <f>IF(OR(B163="",Q163&lt;&gt;1),"",B163&amp;"|F|"&amp;COUNTIFS(INDEX($B:$B,5):B163,B163,INDEX($Q:$Q,5):Q163,1))</f>
        <v/>
      </c>
      <c r="U163" s="29" t="str">
        <f>IF(B163="","",TRIM(IF(COUNTIF('Registru devize'!$B$5:$B$304,B163)=0,"Deviz inexistent în registru. ","")&amp;IF(AND(D163&lt;&gt;"",E163=""),"Cod necunoscut. ","")&amp;IF(N(H163)&lt;=0,"Lipsește cantitatea. ","")&amp;IF(M163="","Alege etapa. ","")&amp;IF(AND(M163="Suplimentar",N163=""),"Cere acordul clientului. ","")))</f>
        <v/>
      </c>
    </row>
    <row r="164" spans="2:21" x14ac:dyDescent="0.2">
      <c r="B164" s="24"/>
      <c r="C164" s="25" t="str">
        <f>IF(B164="","",COUNTIF(INDEX($B:$B,5):B164,B164))</f>
        <v/>
      </c>
      <c r="D164" s="24"/>
      <c r="E164" s="25" t="str">
        <f t="shared" si="18"/>
        <v/>
      </c>
      <c r="F164" s="13" t="str">
        <f t="shared" si="19"/>
        <v/>
      </c>
      <c r="G164" s="25" t="str">
        <f t="shared" si="20"/>
        <v/>
      </c>
      <c r="H164" s="6"/>
      <c r="I164" s="26" t="str">
        <f t="shared" si="21"/>
        <v/>
      </c>
      <c r="J164" s="27" t="str">
        <f t="shared" si="22"/>
        <v/>
      </c>
      <c r="K164" s="28"/>
      <c r="L164" s="27" t="str">
        <f t="shared" si="23"/>
        <v/>
      </c>
      <c r="M164" s="24"/>
      <c r="N164" s="24"/>
      <c r="O164" s="6"/>
      <c r="P164" s="27" t="str">
        <f t="shared" si="24"/>
        <v/>
      </c>
      <c r="Q164" s="25" t="str">
        <f t="shared" si="25"/>
        <v/>
      </c>
      <c r="R164" s="25" t="str">
        <f t="shared" si="26"/>
        <v/>
      </c>
      <c r="S164" s="13" t="str">
        <f>IF(B164="","",IF(M164="Inițial",B164&amp;"|E|"&amp;COUNTIFS(INDEX($B:$B,5):B164,B164,INDEX($M:$M,5):M164,"Inițial"),""))</f>
        <v/>
      </c>
      <c r="T164" s="13" t="str">
        <f>IF(OR(B164="",Q164&lt;&gt;1),"",B164&amp;"|F|"&amp;COUNTIFS(INDEX($B:$B,5):B164,B164,INDEX($Q:$Q,5):Q164,1))</f>
        <v/>
      </c>
      <c r="U164" s="29" t="str">
        <f>IF(B164="","",TRIM(IF(COUNTIF('Registru devize'!$B$5:$B$304,B164)=0,"Deviz inexistent în registru. ","")&amp;IF(AND(D164&lt;&gt;"",E164=""),"Cod necunoscut. ","")&amp;IF(N(H164)&lt;=0,"Lipsește cantitatea. ","")&amp;IF(M164="","Alege etapa. ","")&amp;IF(AND(M164="Suplimentar",N164=""),"Cere acordul clientului. ","")))</f>
        <v/>
      </c>
    </row>
    <row r="165" spans="2:21" x14ac:dyDescent="0.2">
      <c r="B165" s="24"/>
      <c r="C165" s="25" t="str">
        <f>IF(B165="","",COUNTIF(INDEX($B:$B,5):B165,B165))</f>
        <v/>
      </c>
      <c r="D165" s="24"/>
      <c r="E165" s="25" t="str">
        <f t="shared" si="18"/>
        <v/>
      </c>
      <c r="F165" s="13" t="str">
        <f t="shared" si="19"/>
        <v/>
      </c>
      <c r="G165" s="25" t="str">
        <f t="shared" si="20"/>
        <v/>
      </c>
      <c r="H165" s="6"/>
      <c r="I165" s="26" t="str">
        <f t="shared" si="21"/>
        <v/>
      </c>
      <c r="J165" s="27" t="str">
        <f t="shared" si="22"/>
        <v/>
      </c>
      <c r="K165" s="28"/>
      <c r="L165" s="27" t="str">
        <f t="shared" si="23"/>
        <v/>
      </c>
      <c r="M165" s="24"/>
      <c r="N165" s="24"/>
      <c r="O165" s="6"/>
      <c r="P165" s="27" t="str">
        <f t="shared" si="24"/>
        <v/>
      </c>
      <c r="Q165" s="25" t="str">
        <f t="shared" si="25"/>
        <v/>
      </c>
      <c r="R165" s="25" t="str">
        <f t="shared" si="26"/>
        <v/>
      </c>
      <c r="S165" s="13" t="str">
        <f>IF(B165="","",IF(M165="Inițial",B165&amp;"|E|"&amp;COUNTIFS(INDEX($B:$B,5):B165,B165,INDEX($M:$M,5):M165,"Inițial"),""))</f>
        <v/>
      </c>
      <c r="T165" s="13" t="str">
        <f>IF(OR(B165="",Q165&lt;&gt;1),"",B165&amp;"|F|"&amp;COUNTIFS(INDEX($B:$B,5):B165,B165,INDEX($Q:$Q,5):Q165,1))</f>
        <v/>
      </c>
      <c r="U165" s="29" t="str">
        <f>IF(B165="","",TRIM(IF(COUNTIF('Registru devize'!$B$5:$B$304,B165)=0,"Deviz inexistent în registru. ","")&amp;IF(AND(D165&lt;&gt;"",E165=""),"Cod necunoscut. ","")&amp;IF(N(H165)&lt;=0,"Lipsește cantitatea. ","")&amp;IF(M165="","Alege etapa. ","")&amp;IF(AND(M165="Suplimentar",N165=""),"Cere acordul clientului. ","")))</f>
        <v/>
      </c>
    </row>
    <row r="166" spans="2:21" x14ac:dyDescent="0.2">
      <c r="B166" s="24"/>
      <c r="C166" s="25" t="str">
        <f>IF(B166="","",COUNTIF(INDEX($B:$B,5):B166,B166))</f>
        <v/>
      </c>
      <c r="D166" s="24"/>
      <c r="E166" s="25" t="str">
        <f t="shared" si="18"/>
        <v/>
      </c>
      <c r="F166" s="13" t="str">
        <f t="shared" si="19"/>
        <v/>
      </c>
      <c r="G166" s="25" t="str">
        <f t="shared" si="20"/>
        <v/>
      </c>
      <c r="H166" s="6"/>
      <c r="I166" s="26" t="str">
        <f t="shared" si="21"/>
        <v/>
      </c>
      <c r="J166" s="27" t="str">
        <f t="shared" si="22"/>
        <v/>
      </c>
      <c r="K166" s="28"/>
      <c r="L166" s="27" t="str">
        <f t="shared" si="23"/>
        <v/>
      </c>
      <c r="M166" s="24"/>
      <c r="N166" s="24"/>
      <c r="O166" s="6"/>
      <c r="P166" s="27" t="str">
        <f t="shared" si="24"/>
        <v/>
      </c>
      <c r="Q166" s="25" t="str">
        <f t="shared" si="25"/>
        <v/>
      </c>
      <c r="R166" s="25" t="str">
        <f t="shared" si="26"/>
        <v/>
      </c>
      <c r="S166" s="13" t="str">
        <f>IF(B166="","",IF(M166="Inițial",B166&amp;"|E|"&amp;COUNTIFS(INDEX($B:$B,5):B166,B166,INDEX($M:$M,5):M166,"Inițial"),""))</f>
        <v/>
      </c>
      <c r="T166" s="13" t="str">
        <f>IF(OR(B166="",Q166&lt;&gt;1),"",B166&amp;"|F|"&amp;COUNTIFS(INDEX($B:$B,5):B166,B166,INDEX($Q:$Q,5):Q166,1))</f>
        <v/>
      </c>
      <c r="U166" s="29" t="str">
        <f>IF(B166="","",TRIM(IF(COUNTIF('Registru devize'!$B$5:$B$304,B166)=0,"Deviz inexistent în registru. ","")&amp;IF(AND(D166&lt;&gt;"",E166=""),"Cod necunoscut. ","")&amp;IF(N(H166)&lt;=0,"Lipsește cantitatea. ","")&amp;IF(M166="","Alege etapa. ","")&amp;IF(AND(M166="Suplimentar",N166=""),"Cere acordul clientului. ","")))</f>
        <v/>
      </c>
    </row>
    <row r="167" spans="2:21" x14ac:dyDescent="0.2">
      <c r="B167" s="24"/>
      <c r="C167" s="25" t="str">
        <f>IF(B167="","",COUNTIF(INDEX($B:$B,5):B167,B167))</f>
        <v/>
      </c>
      <c r="D167" s="24"/>
      <c r="E167" s="25" t="str">
        <f t="shared" si="18"/>
        <v/>
      </c>
      <c r="F167" s="13" t="str">
        <f t="shared" si="19"/>
        <v/>
      </c>
      <c r="G167" s="25" t="str">
        <f t="shared" si="20"/>
        <v/>
      </c>
      <c r="H167" s="6"/>
      <c r="I167" s="26" t="str">
        <f t="shared" si="21"/>
        <v/>
      </c>
      <c r="J167" s="27" t="str">
        <f t="shared" si="22"/>
        <v/>
      </c>
      <c r="K167" s="28"/>
      <c r="L167" s="27" t="str">
        <f t="shared" si="23"/>
        <v/>
      </c>
      <c r="M167" s="24"/>
      <c r="N167" s="24"/>
      <c r="O167" s="6"/>
      <c r="P167" s="27" t="str">
        <f t="shared" si="24"/>
        <v/>
      </c>
      <c r="Q167" s="25" t="str">
        <f t="shared" si="25"/>
        <v/>
      </c>
      <c r="R167" s="25" t="str">
        <f t="shared" si="26"/>
        <v/>
      </c>
      <c r="S167" s="13" t="str">
        <f>IF(B167="","",IF(M167="Inițial",B167&amp;"|E|"&amp;COUNTIFS(INDEX($B:$B,5):B167,B167,INDEX($M:$M,5):M167,"Inițial"),""))</f>
        <v/>
      </c>
      <c r="T167" s="13" t="str">
        <f>IF(OR(B167="",Q167&lt;&gt;1),"",B167&amp;"|F|"&amp;COUNTIFS(INDEX($B:$B,5):B167,B167,INDEX($Q:$Q,5):Q167,1))</f>
        <v/>
      </c>
      <c r="U167" s="29" t="str">
        <f>IF(B167="","",TRIM(IF(COUNTIF('Registru devize'!$B$5:$B$304,B167)=0,"Deviz inexistent în registru. ","")&amp;IF(AND(D167&lt;&gt;"",E167=""),"Cod necunoscut. ","")&amp;IF(N(H167)&lt;=0,"Lipsește cantitatea. ","")&amp;IF(M167="","Alege etapa. ","")&amp;IF(AND(M167="Suplimentar",N167=""),"Cere acordul clientului. ","")))</f>
        <v/>
      </c>
    </row>
    <row r="168" spans="2:21" x14ac:dyDescent="0.2">
      <c r="B168" s="24"/>
      <c r="C168" s="25" t="str">
        <f>IF(B168="","",COUNTIF(INDEX($B:$B,5):B168,B168))</f>
        <v/>
      </c>
      <c r="D168" s="24"/>
      <c r="E168" s="25" t="str">
        <f t="shared" si="18"/>
        <v/>
      </c>
      <c r="F168" s="13" t="str">
        <f t="shared" si="19"/>
        <v/>
      </c>
      <c r="G168" s="25" t="str">
        <f t="shared" si="20"/>
        <v/>
      </c>
      <c r="H168" s="6"/>
      <c r="I168" s="26" t="str">
        <f t="shared" si="21"/>
        <v/>
      </c>
      <c r="J168" s="27" t="str">
        <f t="shared" si="22"/>
        <v/>
      </c>
      <c r="K168" s="28"/>
      <c r="L168" s="27" t="str">
        <f t="shared" si="23"/>
        <v/>
      </c>
      <c r="M168" s="24"/>
      <c r="N168" s="24"/>
      <c r="O168" s="6"/>
      <c r="P168" s="27" t="str">
        <f t="shared" si="24"/>
        <v/>
      </c>
      <c r="Q168" s="25" t="str">
        <f t="shared" si="25"/>
        <v/>
      </c>
      <c r="R168" s="25" t="str">
        <f t="shared" si="26"/>
        <v/>
      </c>
      <c r="S168" s="13" t="str">
        <f>IF(B168="","",IF(M168="Inițial",B168&amp;"|E|"&amp;COUNTIFS(INDEX($B:$B,5):B168,B168,INDEX($M:$M,5):M168,"Inițial"),""))</f>
        <v/>
      </c>
      <c r="T168" s="13" t="str">
        <f>IF(OR(B168="",Q168&lt;&gt;1),"",B168&amp;"|F|"&amp;COUNTIFS(INDEX($B:$B,5):B168,B168,INDEX($Q:$Q,5):Q168,1))</f>
        <v/>
      </c>
      <c r="U168" s="29" t="str">
        <f>IF(B168="","",TRIM(IF(COUNTIF('Registru devize'!$B$5:$B$304,B168)=0,"Deviz inexistent în registru. ","")&amp;IF(AND(D168&lt;&gt;"",E168=""),"Cod necunoscut. ","")&amp;IF(N(H168)&lt;=0,"Lipsește cantitatea. ","")&amp;IF(M168="","Alege etapa. ","")&amp;IF(AND(M168="Suplimentar",N168=""),"Cere acordul clientului. ","")))</f>
        <v/>
      </c>
    </row>
    <row r="169" spans="2:21" x14ac:dyDescent="0.2">
      <c r="B169" s="24"/>
      <c r="C169" s="25" t="str">
        <f>IF(B169="","",COUNTIF(INDEX($B:$B,5):B169,B169))</f>
        <v/>
      </c>
      <c r="D169" s="24"/>
      <c r="E169" s="25" t="str">
        <f t="shared" si="18"/>
        <v/>
      </c>
      <c r="F169" s="13" t="str">
        <f t="shared" si="19"/>
        <v/>
      </c>
      <c r="G169" s="25" t="str">
        <f t="shared" si="20"/>
        <v/>
      </c>
      <c r="H169" s="6"/>
      <c r="I169" s="26" t="str">
        <f t="shared" si="21"/>
        <v/>
      </c>
      <c r="J169" s="27" t="str">
        <f t="shared" si="22"/>
        <v/>
      </c>
      <c r="K169" s="28"/>
      <c r="L169" s="27" t="str">
        <f t="shared" si="23"/>
        <v/>
      </c>
      <c r="M169" s="24"/>
      <c r="N169" s="24"/>
      <c r="O169" s="6"/>
      <c r="P169" s="27" t="str">
        <f t="shared" si="24"/>
        <v/>
      </c>
      <c r="Q169" s="25" t="str">
        <f t="shared" si="25"/>
        <v/>
      </c>
      <c r="R169" s="25" t="str">
        <f t="shared" si="26"/>
        <v/>
      </c>
      <c r="S169" s="13" t="str">
        <f>IF(B169="","",IF(M169="Inițial",B169&amp;"|E|"&amp;COUNTIFS(INDEX($B:$B,5):B169,B169,INDEX($M:$M,5):M169,"Inițial"),""))</f>
        <v/>
      </c>
      <c r="T169" s="13" t="str">
        <f>IF(OR(B169="",Q169&lt;&gt;1),"",B169&amp;"|F|"&amp;COUNTIFS(INDEX($B:$B,5):B169,B169,INDEX($Q:$Q,5):Q169,1))</f>
        <v/>
      </c>
      <c r="U169" s="29" t="str">
        <f>IF(B169="","",TRIM(IF(COUNTIF('Registru devize'!$B$5:$B$304,B169)=0,"Deviz inexistent în registru. ","")&amp;IF(AND(D169&lt;&gt;"",E169=""),"Cod necunoscut. ","")&amp;IF(N(H169)&lt;=0,"Lipsește cantitatea. ","")&amp;IF(M169="","Alege etapa. ","")&amp;IF(AND(M169="Suplimentar",N169=""),"Cere acordul clientului. ","")))</f>
        <v/>
      </c>
    </row>
    <row r="170" spans="2:21" x14ac:dyDescent="0.2">
      <c r="B170" s="24"/>
      <c r="C170" s="25" t="str">
        <f>IF(B170="","",COUNTIF(INDEX($B:$B,5):B170,B170))</f>
        <v/>
      </c>
      <c r="D170" s="24"/>
      <c r="E170" s="25" t="str">
        <f t="shared" si="18"/>
        <v/>
      </c>
      <c r="F170" s="13" t="str">
        <f t="shared" si="19"/>
        <v/>
      </c>
      <c r="G170" s="25" t="str">
        <f t="shared" si="20"/>
        <v/>
      </c>
      <c r="H170" s="6"/>
      <c r="I170" s="26" t="str">
        <f t="shared" si="21"/>
        <v/>
      </c>
      <c r="J170" s="27" t="str">
        <f t="shared" si="22"/>
        <v/>
      </c>
      <c r="K170" s="28"/>
      <c r="L170" s="27" t="str">
        <f t="shared" si="23"/>
        <v/>
      </c>
      <c r="M170" s="24"/>
      <c r="N170" s="24"/>
      <c r="O170" s="6"/>
      <c r="P170" s="27" t="str">
        <f t="shared" si="24"/>
        <v/>
      </c>
      <c r="Q170" s="25" t="str">
        <f t="shared" si="25"/>
        <v/>
      </c>
      <c r="R170" s="25" t="str">
        <f t="shared" si="26"/>
        <v/>
      </c>
      <c r="S170" s="13" t="str">
        <f>IF(B170="","",IF(M170="Inițial",B170&amp;"|E|"&amp;COUNTIFS(INDEX($B:$B,5):B170,B170,INDEX($M:$M,5):M170,"Inițial"),""))</f>
        <v/>
      </c>
      <c r="T170" s="13" t="str">
        <f>IF(OR(B170="",Q170&lt;&gt;1),"",B170&amp;"|F|"&amp;COUNTIFS(INDEX($B:$B,5):B170,B170,INDEX($Q:$Q,5):Q170,1))</f>
        <v/>
      </c>
      <c r="U170" s="29" t="str">
        <f>IF(B170="","",TRIM(IF(COUNTIF('Registru devize'!$B$5:$B$304,B170)=0,"Deviz inexistent în registru. ","")&amp;IF(AND(D170&lt;&gt;"",E170=""),"Cod necunoscut. ","")&amp;IF(N(H170)&lt;=0,"Lipsește cantitatea. ","")&amp;IF(M170="","Alege etapa. ","")&amp;IF(AND(M170="Suplimentar",N170=""),"Cere acordul clientului. ","")))</f>
        <v/>
      </c>
    </row>
    <row r="171" spans="2:21" x14ac:dyDescent="0.2">
      <c r="B171" s="24"/>
      <c r="C171" s="25" t="str">
        <f>IF(B171="","",COUNTIF(INDEX($B:$B,5):B171,B171))</f>
        <v/>
      </c>
      <c r="D171" s="24"/>
      <c r="E171" s="25" t="str">
        <f t="shared" si="18"/>
        <v/>
      </c>
      <c r="F171" s="13" t="str">
        <f t="shared" si="19"/>
        <v/>
      </c>
      <c r="G171" s="25" t="str">
        <f t="shared" si="20"/>
        <v/>
      </c>
      <c r="H171" s="6"/>
      <c r="I171" s="26" t="str">
        <f t="shared" si="21"/>
        <v/>
      </c>
      <c r="J171" s="27" t="str">
        <f t="shared" si="22"/>
        <v/>
      </c>
      <c r="K171" s="28"/>
      <c r="L171" s="27" t="str">
        <f t="shared" si="23"/>
        <v/>
      </c>
      <c r="M171" s="24"/>
      <c r="N171" s="24"/>
      <c r="O171" s="6"/>
      <c r="P171" s="27" t="str">
        <f t="shared" si="24"/>
        <v/>
      </c>
      <c r="Q171" s="25" t="str">
        <f t="shared" si="25"/>
        <v/>
      </c>
      <c r="R171" s="25" t="str">
        <f t="shared" si="26"/>
        <v/>
      </c>
      <c r="S171" s="13" t="str">
        <f>IF(B171="","",IF(M171="Inițial",B171&amp;"|E|"&amp;COUNTIFS(INDEX($B:$B,5):B171,B171,INDEX($M:$M,5):M171,"Inițial"),""))</f>
        <v/>
      </c>
      <c r="T171" s="13" t="str">
        <f>IF(OR(B171="",Q171&lt;&gt;1),"",B171&amp;"|F|"&amp;COUNTIFS(INDEX($B:$B,5):B171,B171,INDEX($Q:$Q,5):Q171,1))</f>
        <v/>
      </c>
      <c r="U171" s="29" t="str">
        <f>IF(B171="","",TRIM(IF(COUNTIF('Registru devize'!$B$5:$B$304,B171)=0,"Deviz inexistent în registru. ","")&amp;IF(AND(D171&lt;&gt;"",E171=""),"Cod necunoscut. ","")&amp;IF(N(H171)&lt;=0,"Lipsește cantitatea. ","")&amp;IF(M171="","Alege etapa. ","")&amp;IF(AND(M171="Suplimentar",N171=""),"Cere acordul clientului. ","")))</f>
        <v/>
      </c>
    </row>
    <row r="172" spans="2:21" x14ac:dyDescent="0.2">
      <c r="B172" s="24"/>
      <c r="C172" s="25" t="str">
        <f>IF(B172="","",COUNTIF(INDEX($B:$B,5):B172,B172))</f>
        <v/>
      </c>
      <c r="D172" s="24"/>
      <c r="E172" s="25" t="str">
        <f t="shared" si="18"/>
        <v/>
      </c>
      <c r="F172" s="13" t="str">
        <f t="shared" si="19"/>
        <v/>
      </c>
      <c r="G172" s="25" t="str">
        <f t="shared" si="20"/>
        <v/>
      </c>
      <c r="H172" s="6"/>
      <c r="I172" s="26" t="str">
        <f t="shared" si="21"/>
        <v/>
      </c>
      <c r="J172" s="27" t="str">
        <f t="shared" si="22"/>
        <v/>
      </c>
      <c r="K172" s="28"/>
      <c r="L172" s="27" t="str">
        <f t="shared" si="23"/>
        <v/>
      </c>
      <c r="M172" s="24"/>
      <c r="N172" s="24"/>
      <c r="O172" s="6"/>
      <c r="P172" s="27" t="str">
        <f t="shared" si="24"/>
        <v/>
      </c>
      <c r="Q172" s="25" t="str">
        <f t="shared" si="25"/>
        <v/>
      </c>
      <c r="R172" s="25" t="str">
        <f t="shared" si="26"/>
        <v/>
      </c>
      <c r="S172" s="13" t="str">
        <f>IF(B172="","",IF(M172="Inițial",B172&amp;"|E|"&amp;COUNTIFS(INDEX($B:$B,5):B172,B172,INDEX($M:$M,5):M172,"Inițial"),""))</f>
        <v/>
      </c>
      <c r="T172" s="13" t="str">
        <f>IF(OR(B172="",Q172&lt;&gt;1),"",B172&amp;"|F|"&amp;COUNTIFS(INDEX($B:$B,5):B172,B172,INDEX($Q:$Q,5):Q172,1))</f>
        <v/>
      </c>
      <c r="U172" s="29" t="str">
        <f>IF(B172="","",TRIM(IF(COUNTIF('Registru devize'!$B$5:$B$304,B172)=0,"Deviz inexistent în registru. ","")&amp;IF(AND(D172&lt;&gt;"",E172=""),"Cod necunoscut. ","")&amp;IF(N(H172)&lt;=0,"Lipsește cantitatea. ","")&amp;IF(M172="","Alege etapa. ","")&amp;IF(AND(M172="Suplimentar",N172=""),"Cere acordul clientului. ","")))</f>
        <v/>
      </c>
    </row>
    <row r="173" spans="2:21" x14ac:dyDescent="0.2">
      <c r="B173" s="24"/>
      <c r="C173" s="25" t="str">
        <f>IF(B173="","",COUNTIF(INDEX($B:$B,5):B173,B173))</f>
        <v/>
      </c>
      <c r="D173" s="24"/>
      <c r="E173" s="25" t="str">
        <f t="shared" si="18"/>
        <v/>
      </c>
      <c r="F173" s="13" t="str">
        <f t="shared" si="19"/>
        <v/>
      </c>
      <c r="G173" s="25" t="str">
        <f t="shared" si="20"/>
        <v/>
      </c>
      <c r="H173" s="6"/>
      <c r="I173" s="26" t="str">
        <f t="shared" si="21"/>
        <v/>
      </c>
      <c r="J173" s="27" t="str">
        <f t="shared" si="22"/>
        <v/>
      </c>
      <c r="K173" s="28"/>
      <c r="L173" s="27" t="str">
        <f t="shared" si="23"/>
        <v/>
      </c>
      <c r="M173" s="24"/>
      <c r="N173" s="24"/>
      <c r="O173" s="6"/>
      <c r="P173" s="27" t="str">
        <f t="shared" si="24"/>
        <v/>
      </c>
      <c r="Q173" s="25" t="str">
        <f t="shared" si="25"/>
        <v/>
      </c>
      <c r="R173" s="25" t="str">
        <f t="shared" si="26"/>
        <v/>
      </c>
      <c r="S173" s="13" t="str">
        <f>IF(B173="","",IF(M173="Inițial",B173&amp;"|E|"&amp;COUNTIFS(INDEX($B:$B,5):B173,B173,INDEX($M:$M,5):M173,"Inițial"),""))</f>
        <v/>
      </c>
      <c r="T173" s="13" t="str">
        <f>IF(OR(B173="",Q173&lt;&gt;1),"",B173&amp;"|F|"&amp;COUNTIFS(INDEX($B:$B,5):B173,B173,INDEX($Q:$Q,5):Q173,1))</f>
        <v/>
      </c>
      <c r="U173" s="29" t="str">
        <f>IF(B173="","",TRIM(IF(COUNTIF('Registru devize'!$B$5:$B$304,B173)=0,"Deviz inexistent în registru. ","")&amp;IF(AND(D173&lt;&gt;"",E173=""),"Cod necunoscut. ","")&amp;IF(N(H173)&lt;=0,"Lipsește cantitatea. ","")&amp;IF(M173="","Alege etapa. ","")&amp;IF(AND(M173="Suplimentar",N173=""),"Cere acordul clientului. ","")))</f>
        <v/>
      </c>
    </row>
    <row r="174" spans="2:21" x14ac:dyDescent="0.2">
      <c r="B174" s="24"/>
      <c r="C174" s="25" t="str">
        <f>IF(B174="","",COUNTIF(INDEX($B:$B,5):B174,B174))</f>
        <v/>
      </c>
      <c r="D174" s="24"/>
      <c r="E174" s="25" t="str">
        <f t="shared" si="18"/>
        <v/>
      </c>
      <c r="F174" s="13" t="str">
        <f t="shared" si="19"/>
        <v/>
      </c>
      <c r="G174" s="25" t="str">
        <f t="shared" si="20"/>
        <v/>
      </c>
      <c r="H174" s="6"/>
      <c r="I174" s="26" t="str">
        <f t="shared" si="21"/>
        <v/>
      </c>
      <c r="J174" s="27" t="str">
        <f t="shared" si="22"/>
        <v/>
      </c>
      <c r="K174" s="28"/>
      <c r="L174" s="27" t="str">
        <f t="shared" si="23"/>
        <v/>
      </c>
      <c r="M174" s="24"/>
      <c r="N174" s="24"/>
      <c r="O174" s="6"/>
      <c r="P174" s="27" t="str">
        <f t="shared" si="24"/>
        <v/>
      </c>
      <c r="Q174" s="25" t="str">
        <f t="shared" si="25"/>
        <v/>
      </c>
      <c r="R174" s="25" t="str">
        <f t="shared" si="26"/>
        <v/>
      </c>
      <c r="S174" s="13" t="str">
        <f>IF(B174="","",IF(M174="Inițial",B174&amp;"|E|"&amp;COUNTIFS(INDEX($B:$B,5):B174,B174,INDEX($M:$M,5):M174,"Inițial"),""))</f>
        <v/>
      </c>
      <c r="T174" s="13" t="str">
        <f>IF(OR(B174="",Q174&lt;&gt;1),"",B174&amp;"|F|"&amp;COUNTIFS(INDEX($B:$B,5):B174,B174,INDEX($Q:$Q,5):Q174,1))</f>
        <v/>
      </c>
      <c r="U174" s="29" t="str">
        <f>IF(B174="","",TRIM(IF(COUNTIF('Registru devize'!$B$5:$B$304,B174)=0,"Deviz inexistent în registru. ","")&amp;IF(AND(D174&lt;&gt;"",E174=""),"Cod necunoscut. ","")&amp;IF(N(H174)&lt;=0,"Lipsește cantitatea. ","")&amp;IF(M174="","Alege etapa. ","")&amp;IF(AND(M174="Suplimentar",N174=""),"Cere acordul clientului. ","")))</f>
        <v/>
      </c>
    </row>
    <row r="175" spans="2:21" x14ac:dyDescent="0.2">
      <c r="B175" s="24"/>
      <c r="C175" s="25" t="str">
        <f>IF(B175="","",COUNTIF(INDEX($B:$B,5):B175,B175))</f>
        <v/>
      </c>
      <c r="D175" s="24"/>
      <c r="E175" s="25" t="str">
        <f t="shared" si="18"/>
        <v/>
      </c>
      <c r="F175" s="13" t="str">
        <f t="shared" si="19"/>
        <v/>
      </c>
      <c r="G175" s="25" t="str">
        <f t="shared" si="20"/>
        <v/>
      </c>
      <c r="H175" s="6"/>
      <c r="I175" s="26" t="str">
        <f t="shared" si="21"/>
        <v/>
      </c>
      <c r="J175" s="27" t="str">
        <f t="shared" si="22"/>
        <v/>
      </c>
      <c r="K175" s="28"/>
      <c r="L175" s="27" t="str">
        <f t="shared" si="23"/>
        <v/>
      </c>
      <c r="M175" s="24"/>
      <c r="N175" s="24"/>
      <c r="O175" s="6"/>
      <c r="P175" s="27" t="str">
        <f t="shared" si="24"/>
        <v/>
      </c>
      <c r="Q175" s="25" t="str">
        <f t="shared" si="25"/>
        <v/>
      </c>
      <c r="R175" s="25" t="str">
        <f t="shared" si="26"/>
        <v/>
      </c>
      <c r="S175" s="13" t="str">
        <f>IF(B175="","",IF(M175="Inițial",B175&amp;"|E|"&amp;COUNTIFS(INDEX($B:$B,5):B175,B175,INDEX($M:$M,5):M175,"Inițial"),""))</f>
        <v/>
      </c>
      <c r="T175" s="13" t="str">
        <f>IF(OR(B175="",Q175&lt;&gt;1),"",B175&amp;"|F|"&amp;COUNTIFS(INDEX($B:$B,5):B175,B175,INDEX($Q:$Q,5):Q175,1))</f>
        <v/>
      </c>
      <c r="U175" s="29" t="str">
        <f>IF(B175="","",TRIM(IF(COUNTIF('Registru devize'!$B$5:$B$304,B175)=0,"Deviz inexistent în registru. ","")&amp;IF(AND(D175&lt;&gt;"",E175=""),"Cod necunoscut. ","")&amp;IF(N(H175)&lt;=0,"Lipsește cantitatea. ","")&amp;IF(M175="","Alege etapa. ","")&amp;IF(AND(M175="Suplimentar",N175=""),"Cere acordul clientului. ","")))</f>
        <v/>
      </c>
    </row>
    <row r="176" spans="2:21" x14ac:dyDescent="0.2">
      <c r="B176" s="24"/>
      <c r="C176" s="25" t="str">
        <f>IF(B176="","",COUNTIF(INDEX($B:$B,5):B176,B176))</f>
        <v/>
      </c>
      <c r="D176" s="24"/>
      <c r="E176" s="25" t="str">
        <f t="shared" si="18"/>
        <v/>
      </c>
      <c r="F176" s="13" t="str">
        <f t="shared" si="19"/>
        <v/>
      </c>
      <c r="G176" s="25" t="str">
        <f t="shared" si="20"/>
        <v/>
      </c>
      <c r="H176" s="6"/>
      <c r="I176" s="26" t="str">
        <f t="shared" si="21"/>
        <v/>
      </c>
      <c r="J176" s="27" t="str">
        <f t="shared" si="22"/>
        <v/>
      </c>
      <c r="K176" s="28"/>
      <c r="L176" s="27" t="str">
        <f t="shared" si="23"/>
        <v/>
      </c>
      <c r="M176" s="24"/>
      <c r="N176" s="24"/>
      <c r="O176" s="6"/>
      <c r="P176" s="27" t="str">
        <f t="shared" si="24"/>
        <v/>
      </c>
      <c r="Q176" s="25" t="str">
        <f t="shared" si="25"/>
        <v/>
      </c>
      <c r="R176" s="25" t="str">
        <f t="shared" si="26"/>
        <v/>
      </c>
      <c r="S176" s="13" t="str">
        <f>IF(B176="","",IF(M176="Inițial",B176&amp;"|E|"&amp;COUNTIFS(INDEX($B:$B,5):B176,B176,INDEX($M:$M,5):M176,"Inițial"),""))</f>
        <v/>
      </c>
      <c r="T176" s="13" t="str">
        <f>IF(OR(B176="",Q176&lt;&gt;1),"",B176&amp;"|F|"&amp;COUNTIFS(INDEX($B:$B,5):B176,B176,INDEX($Q:$Q,5):Q176,1))</f>
        <v/>
      </c>
      <c r="U176" s="29" t="str">
        <f>IF(B176="","",TRIM(IF(COUNTIF('Registru devize'!$B$5:$B$304,B176)=0,"Deviz inexistent în registru. ","")&amp;IF(AND(D176&lt;&gt;"",E176=""),"Cod necunoscut. ","")&amp;IF(N(H176)&lt;=0,"Lipsește cantitatea. ","")&amp;IF(M176="","Alege etapa. ","")&amp;IF(AND(M176="Suplimentar",N176=""),"Cere acordul clientului. ","")))</f>
        <v/>
      </c>
    </row>
    <row r="177" spans="2:21" x14ac:dyDescent="0.2">
      <c r="B177" s="24"/>
      <c r="C177" s="25" t="str">
        <f>IF(B177="","",COUNTIF(INDEX($B:$B,5):B177,B177))</f>
        <v/>
      </c>
      <c r="D177" s="24"/>
      <c r="E177" s="25" t="str">
        <f t="shared" si="18"/>
        <v/>
      </c>
      <c r="F177" s="13" t="str">
        <f t="shared" si="19"/>
        <v/>
      </c>
      <c r="G177" s="25" t="str">
        <f t="shared" si="20"/>
        <v/>
      </c>
      <c r="H177" s="6"/>
      <c r="I177" s="26" t="str">
        <f t="shared" si="21"/>
        <v/>
      </c>
      <c r="J177" s="27" t="str">
        <f t="shared" si="22"/>
        <v/>
      </c>
      <c r="K177" s="28"/>
      <c r="L177" s="27" t="str">
        <f t="shared" si="23"/>
        <v/>
      </c>
      <c r="M177" s="24"/>
      <c r="N177" s="24"/>
      <c r="O177" s="6"/>
      <c r="P177" s="27" t="str">
        <f t="shared" si="24"/>
        <v/>
      </c>
      <c r="Q177" s="25" t="str">
        <f t="shared" si="25"/>
        <v/>
      </c>
      <c r="R177" s="25" t="str">
        <f t="shared" si="26"/>
        <v/>
      </c>
      <c r="S177" s="13" t="str">
        <f>IF(B177="","",IF(M177="Inițial",B177&amp;"|E|"&amp;COUNTIFS(INDEX($B:$B,5):B177,B177,INDEX($M:$M,5):M177,"Inițial"),""))</f>
        <v/>
      </c>
      <c r="T177" s="13" t="str">
        <f>IF(OR(B177="",Q177&lt;&gt;1),"",B177&amp;"|F|"&amp;COUNTIFS(INDEX($B:$B,5):B177,B177,INDEX($Q:$Q,5):Q177,1))</f>
        <v/>
      </c>
      <c r="U177" s="29" t="str">
        <f>IF(B177="","",TRIM(IF(COUNTIF('Registru devize'!$B$5:$B$304,B177)=0,"Deviz inexistent în registru. ","")&amp;IF(AND(D177&lt;&gt;"",E177=""),"Cod necunoscut. ","")&amp;IF(N(H177)&lt;=0,"Lipsește cantitatea. ","")&amp;IF(M177="","Alege etapa. ","")&amp;IF(AND(M177="Suplimentar",N177=""),"Cere acordul clientului. ","")))</f>
        <v/>
      </c>
    </row>
    <row r="178" spans="2:21" x14ac:dyDescent="0.2">
      <c r="B178" s="24"/>
      <c r="C178" s="25" t="str">
        <f>IF(B178="","",COUNTIF(INDEX($B:$B,5):B178,B178))</f>
        <v/>
      </c>
      <c r="D178" s="24"/>
      <c r="E178" s="25" t="str">
        <f t="shared" si="18"/>
        <v/>
      </c>
      <c r="F178" s="13" t="str">
        <f t="shared" si="19"/>
        <v/>
      </c>
      <c r="G178" s="25" t="str">
        <f t="shared" si="20"/>
        <v/>
      </c>
      <c r="H178" s="6"/>
      <c r="I178" s="26" t="str">
        <f t="shared" si="21"/>
        <v/>
      </c>
      <c r="J178" s="27" t="str">
        <f t="shared" si="22"/>
        <v/>
      </c>
      <c r="K178" s="28"/>
      <c r="L178" s="27" t="str">
        <f t="shared" si="23"/>
        <v/>
      </c>
      <c r="M178" s="24"/>
      <c r="N178" s="24"/>
      <c r="O178" s="6"/>
      <c r="P178" s="27" t="str">
        <f t="shared" si="24"/>
        <v/>
      </c>
      <c r="Q178" s="25" t="str">
        <f t="shared" si="25"/>
        <v/>
      </c>
      <c r="R178" s="25" t="str">
        <f t="shared" si="26"/>
        <v/>
      </c>
      <c r="S178" s="13" t="str">
        <f>IF(B178="","",IF(M178="Inițial",B178&amp;"|E|"&amp;COUNTIFS(INDEX($B:$B,5):B178,B178,INDEX($M:$M,5):M178,"Inițial"),""))</f>
        <v/>
      </c>
      <c r="T178" s="13" t="str">
        <f>IF(OR(B178="",Q178&lt;&gt;1),"",B178&amp;"|F|"&amp;COUNTIFS(INDEX($B:$B,5):B178,B178,INDEX($Q:$Q,5):Q178,1))</f>
        <v/>
      </c>
      <c r="U178" s="29" t="str">
        <f>IF(B178="","",TRIM(IF(COUNTIF('Registru devize'!$B$5:$B$304,B178)=0,"Deviz inexistent în registru. ","")&amp;IF(AND(D178&lt;&gt;"",E178=""),"Cod necunoscut. ","")&amp;IF(N(H178)&lt;=0,"Lipsește cantitatea. ","")&amp;IF(M178="","Alege etapa. ","")&amp;IF(AND(M178="Suplimentar",N178=""),"Cere acordul clientului. ","")))</f>
        <v/>
      </c>
    </row>
    <row r="179" spans="2:21" x14ac:dyDescent="0.2">
      <c r="B179" s="24"/>
      <c r="C179" s="25" t="str">
        <f>IF(B179="","",COUNTIF(INDEX($B:$B,5):B179,B179))</f>
        <v/>
      </c>
      <c r="D179" s="24"/>
      <c r="E179" s="25" t="str">
        <f t="shared" si="18"/>
        <v/>
      </c>
      <c r="F179" s="13" t="str">
        <f t="shared" si="19"/>
        <v/>
      </c>
      <c r="G179" s="25" t="str">
        <f t="shared" si="20"/>
        <v/>
      </c>
      <c r="H179" s="6"/>
      <c r="I179" s="26" t="str">
        <f t="shared" si="21"/>
        <v/>
      </c>
      <c r="J179" s="27" t="str">
        <f t="shared" si="22"/>
        <v/>
      </c>
      <c r="K179" s="28"/>
      <c r="L179" s="27" t="str">
        <f t="shared" si="23"/>
        <v/>
      </c>
      <c r="M179" s="24"/>
      <c r="N179" s="24"/>
      <c r="O179" s="6"/>
      <c r="P179" s="27" t="str">
        <f t="shared" si="24"/>
        <v/>
      </c>
      <c r="Q179" s="25" t="str">
        <f t="shared" si="25"/>
        <v/>
      </c>
      <c r="R179" s="25" t="str">
        <f t="shared" si="26"/>
        <v/>
      </c>
      <c r="S179" s="13" t="str">
        <f>IF(B179="","",IF(M179="Inițial",B179&amp;"|E|"&amp;COUNTIFS(INDEX($B:$B,5):B179,B179,INDEX($M:$M,5):M179,"Inițial"),""))</f>
        <v/>
      </c>
      <c r="T179" s="13" t="str">
        <f>IF(OR(B179="",Q179&lt;&gt;1),"",B179&amp;"|F|"&amp;COUNTIFS(INDEX($B:$B,5):B179,B179,INDEX($Q:$Q,5):Q179,1))</f>
        <v/>
      </c>
      <c r="U179" s="29" t="str">
        <f>IF(B179="","",TRIM(IF(COUNTIF('Registru devize'!$B$5:$B$304,B179)=0,"Deviz inexistent în registru. ","")&amp;IF(AND(D179&lt;&gt;"",E179=""),"Cod necunoscut. ","")&amp;IF(N(H179)&lt;=0,"Lipsește cantitatea. ","")&amp;IF(M179="","Alege etapa. ","")&amp;IF(AND(M179="Suplimentar",N179=""),"Cere acordul clientului. ","")))</f>
        <v/>
      </c>
    </row>
    <row r="180" spans="2:21" x14ac:dyDescent="0.2">
      <c r="B180" s="24"/>
      <c r="C180" s="25" t="str">
        <f>IF(B180="","",COUNTIF(INDEX($B:$B,5):B180,B180))</f>
        <v/>
      </c>
      <c r="D180" s="24"/>
      <c r="E180" s="25" t="str">
        <f t="shared" si="18"/>
        <v/>
      </c>
      <c r="F180" s="13" t="str">
        <f t="shared" si="19"/>
        <v/>
      </c>
      <c r="G180" s="25" t="str">
        <f t="shared" si="20"/>
        <v/>
      </c>
      <c r="H180" s="6"/>
      <c r="I180" s="26" t="str">
        <f t="shared" si="21"/>
        <v/>
      </c>
      <c r="J180" s="27" t="str">
        <f t="shared" si="22"/>
        <v/>
      </c>
      <c r="K180" s="28"/>
      <c r="L180" s="27" t="str">
        <f t="shared" si="23"/>
        <v/>
      </c>
      <c r="M180" s="24"/>
      <c r="N180" s="24"/>
      <c r="O180" s="6"/>
      <c r="P180" s="27" t="str">
        <f t="shared" si="24"/>
        <v/>
      </c>
      <c r="Q180" s="25" t="str">
        <f t="shared" si="25"/>
        <v/>
      </c>
      <c r="R180" s="25" t="str">
        <f t="shared" si="26"/>
        <v/>
      </c>
      <c r="S180" s="13" t="str">
        <f>IF(B180="","",IF(M180="Inițial",B180&amp;"|E|"&amp;COUNTIFS(INDEX($B:$B,5):B180,B180,INDEX($M:$M,5):M180,"Inițial"),""))</f>
        <v/>
      </c>
      <c r="T180" s="13" t="str">
        <f>IF(OR(B180="",Q180&lt;&gt;1),"",B180&amp;"|F|"&amp;COUNTIFS(INDEX($B:$B,5):B180,B180,INDEX($Q:$Q,5):Q180,1))</f>
        <v/>
      </c>
      <c r="U180" s="29" t="str">
        <f>IF(B180="","",TRIM(IF(COUNTIF('Registru devize'!$B$5:$B$304,B180)=0,"Deviz inexistent în registru. ","")&amp;IF(AND(D180&lt;&gt;"",E180=""),"Cod necunoscut. ","")&amp;IF(N(H180)&lt;=0,"Lipsește cantitatea. ","")&amp;IF(M180="","Alege etapa. ","")&amp;IF(AND(M180="Suplimentar",N180=""),"Cere acordul clientului. ","")))</f>
        <v/>
      </c>
    </row>
    <row r="181" spans="2:21" x14ac:dyDescent="0.2">
      <c r="B181" s="24"/>
      <c r="C181" s="25" t="str">
        <f>IF(B181="","",COUNTIF(INDEX($B:$B,5):B181,B181))</f>
        <v/>
      </c>
      <c r="D181" s="24"/>
      <c r="E181" s="25" t="str">
        <f t="shared" si="18"/>
        <v/>
      </c>
      <c r="F181" s="13" t="str">
        <f t="shared" si="19"/>
        <v/>
      </c>
      <c r="G181" s="25" t="str">
        <f t="shared" si="20"/>
        <v/>
      </c>
      <c r="H181" s="6"/>
      <c r="I181" s="26" t="str">
        <f t="shared" si="21"/>
        <v/>
      </c>
      <c r="J181" s="27" t="str">
        <f t="shared" si="22"/>
        <v/>
      </c>
      <c r="K181" s="28"/>
      <c r="L181" s="27" t="str">
        <f t="shared" si="23"/>
        <v/>
      </c>
      <c r="M181" s="24"/>
      <c r="N181" s="24"/>
      <c r="O181" s="6"/>
      <c r="P181" s="27" t="str">
        <f t="shared" si="24"/>
        <v/>
      </c>
      <c r="Q181" s="25" t="str">
        <f t="shared" si="25"/>
        <v/>
      </c>
      <c r="R181" s="25" t="str">
        <f t="shared" si="26"/>
        <v/>
      </c>
      <c r="S181" s="13" t="str">
        <f>IF(B181="","",IF(M181="Inițial",B181&amp;"|E|"&amp;COUNTIFS(INDEX($B:$B,5):B181,B181,INDEX($M:$M,5):M181,"Inițial"),""))</f>
        <v/>
      </c>
      <c r="T181" s="13" t="str">
        <f>IF(OR(B181="",Q181&lt;&gt;1),"",B181&amp;"|F|"&amp;COUNTIFS(INDEX($B:$B,5):B181,B181,INDEX($Q:$Q,5):Q181,1))</f>
        <v/>
      </c>
      <c r="U181" s="29" t="str">
        <f>IF(B181="","",TRIM(IF(COUNTIF('Registru devize'!$B$5:$B$304,B181)=0,"Deviz inexistent în registru. ","")&amp;IF(AND(D181&lt;&gt;"",E181=""),"Cod necunoscut. ","")&amp;IF(N(H181)&lt;=0,"Lipsește cantitatea. ","")&amp;IF(M181="","Alege etapa. ","")&amp;IF(AND(M181="Suplimentar",N181=""),"Cere acordul clientului. ","")))</f>
        <v/>
      </c>
    </row>
    <row r="182" spans="2:21" x14ac:dyDescent="0.2">
      <c r="B182" s="24"/>
      <c r="C182" s="25" t="str">
        <f>IF(B182="","",COUNTIF(INDEX($B:$B,5):B182,B182))</f>
        <v/>
      </c>
      <c r="D182" s="24"/>
      <c r="E182" s="25" t="str">
        <f t="shared" si="18"/>
        <v/>
      </c>
      <c r="F182" s="13" t="str">
        <f t="shared" si="19"/>
        <v/>
      </c>
      <c r="G182" s="25" t="str">
        <f t="shared" si="20"/>
        <v/>
      </c>
      <c r="H182" s="6"/>
      <c r="I182" s="26" t="str">
        <f t="shared" si="21"/>
        <v/>
      </c>
      <c r="J182" s="27" t="str">
        <f t="shared" si="22"/>
        <v/>
      </c>
      <c r="K182" s="28"/>
      <c r="L182" s="27" t="str">
        <f t="shared" si="23"/>
        <v/>
      </c>
      <c r="M182" s="24"/>
      <c r="N182" s="24"/>
      <c r="O182" s="6"/>
      <c r="P182" s="27" t="str">
        <f t="shared" si="24"/>
        <v/>
      </c>
      <c r="Q182" s="25" t="str">
        <f t="shared" si="25"/>
        <v/>
      </c>
      <c r="R182" s="25" t="str">
        <f t="shared" si="26"/>
        <v/>
      </c>
      <c r="S182" s="13" t="str">
        <f>IF(B182="","",IF(M182="Inițial",B182&amp;"|E|"&amp;COUNTIFS(INDEX($B:$B,5):B182,B182,INDEX($M:$M,5):M182,"Inițial"),""))</f>
        <v/>
      </c>
      <c r="T182" s="13" t="str">
        <f>IF(OR(B182="",Q182&lt;&gt;1),"",B182&amp;"|F|"&amp;COUNTIFS(INDEX($B:$B,5):B182,B182,INDEX($Q:$Q,5):Q182,1))</f>
        <v/>
      </c>
      <c r="U182" s="29" t="str">
        <f>IF(B182="","",TRIM(IF(COUNTIF('Registru devize'!$B$5:$B$304,B182)=0,"Deviz inexistent în registru. ","")&amp;IF(AND(D182&lt;&gt;"",E182=""),"Cod necunoscut. ","")&amp;IF(N(H182)&lt;=0,"Lipsește cantitatea. ","")&amp;IF(M182="","Alege etapa. ","")&amp;IF(AND(M182="Suplimentar",N182=""),"Cere acordul clientului. ","")))</f>
        <v/>
      </c>
    </row>
    <row r="183" spans="2:21" x14ac:dyDescent="0.2">
      <c r="B183" s="24"/>
      <c r="C183" s="25" t="str">
        <f>IF(B183="","",COUNTIF(INDEX($B:$B,5):B183,B183))</f>
        <v/>
      </c>
      <c r="D183" s="24"/>
      <c r="E183" s="25" t="str">
        <f t="shared" si="18"/>
        <v/>
      </c>
      <c r="F183" s="13" t="str">
        <f t="shared" si="19"/>
        <v/>
      </c>
      <c r="G183" s="25" t="str">
        <f t="shared" si="20"/>
        <v/>
      </c>
      <c r="H183" s="6"/>
      <c r="I183" s="26" t="str">
        <f t="shared" si="21"/>
        <v/>
      </c>
      <c r="J183" s="27" t="str">
        <f t="shared" si="22"/>
        <v/>
      </c>
      <c r="K183" s="28"/>
      <c r="L183" s="27" t="str">
        <f t="shared" si="23"/>
        <v/>
      </c>
      <c r="M183" s="24"/>
      <c r="N183" s="24"/>
      <c r="O183" s="6"/>
      <c r="P183" s="27" t="str">
        <f t="shared" si="24"/>
        <v/>
      </c>
      <c r="Q183" s="25" t="str">
        <f t="shared" si="25"/>
        <v/>
      </c>
      <c r="R183" s="25" t="str">
        <f t="shared" si="26"/>
        <v/>
      </c>
      <c r="S183" s="13" t="str">
        <f>IF(B183="","",IF(M183="Inițial",B183&amp;"|E|"&amp;COUNTIFS(INDEX($B:$B,5):B183,B183,INDEX($M:$M,5):M183,"Inițial"),""))</f>
        <v/>
      </c>
      <c r="T183" s="13" t="str">
        <f>IF(OR(B183="",Q183&lt;&gt;1),"",B183&amp;"|F|"&amp;COUNTIFS(INDEX($B:$B,5):B183,B183,INDEX($Q:$Q,5):Q183,1))</f>
        <v/>
      </c>
      <c r="U183" s="29" t="str">
        <f>IF(B183="","",TRIM(IF(COUNTIF('Registru devize'!$B$5:$B$304,B183)=0,"Deviz inexistent în registru. ","")&amp;IF(AND(D183&lt;&gt;"",E183=""),"Cod necunoscut. ","")&amp;IF(N(H183)&lt;=0,"Lipsește cantitatea. ","")&amp;IF(M183="","Alege etapa. ","")&amp;IF(AND(M183="Suplimentar",N183=""),"Cere acordul clientului. ","")))</f>
        <v/>
      </c>
    </row>
    <row r="184" spans="2:21" x14ac:dyDescent="0.2">
      <c r="B184" s="24"/>
      <c r="C184" s="25" t="str">
        <f>IF(B184="","",COUNTIF(INDEX($B:$B,5):B184,B184))</f>
        <v/>
      </c>
      <c r="D184" s="24"/>
      <c r="E184" s="25" t="str">
        <f t="shared" si="18"/>
        <v/>
      </c>
      <c r="F184" s="13" t="str">
        <f t="shared" si="19"/>
        <v/>
      </c>
      <c r="G184" s="25" t="str">
        <f t="shared" si="20"/>
        <v/>
      </c>
      <c r="H184" s="6"/>
      <c r="I184" s="26" t="str">
        <f t="shared" si="21"/>
        <v/>
      </c>
      <c r="J184" s="27" t="str">
        <f t="shared" si="22"/>
        <v/>
      </c>
      <c r="K184" s="28"/>
      <c r="L184" s="27" t="str">
        <f t="shared" si="23"/>
        <v/>
      </c>
      <c r="M184" s="24"/>
      <c r="N184" s="24"/>
      <c r="O184" s="6"/>
      <c r="P184" s="27" t="str">
        <f t="shared" si="24"/>
        <v/>
      </c>
      <c r="Q184" s="25" t="str">
        <f t="shared" si="25"/>
        <v/>
      </c>
      <c r="R184" s="25" t="str">
        <f t="shared" si="26"/>
        <v/>
      </c>
      <c r="S184" s="13" t="str">
        <f>IF(B184="","",IF(M184="Inițial",B184&amp;"|E|"&amp;COUNTIFS(INDEX($B:$B,5):B184,B184,INDEX($M:$M,5):M184,"Inițial"),""))</f>
        <v/>
      </c>
      <c r="T184" s="13" t="str">
        <f>IF(OR(B184="",Q184&lt;&gt;1),"",B184&amp;"|F|"&amp;COUNTIFS(INDEX($B:$B,5):B184,B184,INDEX($Q:$Q,5):Q184,1))</f>
        <v/>
      </c>
      <c r="U184" s="29" t="str">
        <f>IF(B184="","",TRIM(IF(COUNTIF('Registru devize'!$B$5:$B$304,B184)=0,"Deviz inexistent în registru. ","")&amp;IF(AND(D184&lt;&gt;"",E184=""),"Cod necunoscut. ","")&amp;IF(N(H184)&lt;=0,"Lipsește cantitatea. ","")&amp;IF(M184="","Alege etapa. ","")&amp;IF(AND(M184="Suplimentar",N184=""),"Cere acordul clientului. ","")))</f>
        <v/>
      </c>
    </row>
    <row r="185" spans="2:21" x14ac:dyDescent="0.2">
      <c r="B185" s="24"/>
      <c r="C185" s="25" t="str">
        <f>IF(B185="","",COUNTIF(INDEX($B:$B,5):B185,B185))</f>
        <v/>
      </c>
      <c r="D185" s="24"/>
      <c r="E185" s="25" t="str">
        <f t="shared" si="18"/>
        <v/>
      </c>
      <c r="F185" s="13" t="str">
        <f t="shared" si="19"/>
        <v/>
      </c>
      <c r="G185" s="25" t="str">
        <f t="shared" si="20"/>
        <v/>
      </c>
      <c r="H185" s="6"/>
      <c r="I185" s="26" t="str">
        <f t="shared" si="21"/>
        <v/>
      </c>
      <c r="J185" s="27" t="str">
        <f t="shared" si="22"/>
        <v/>
      </c>
      <c r="K185" s="28"/>
      <c r="L185" s="27" t="str">
        <f t="shared" si="23"/>
        <v/>
      </c>
      <c r="M185" s="24"/>
      <c r="N185" s="24"/>
      <c r="O185" s="6"/>
      <c r="P185" s="27" t="str">
        <f t="shared" si="24"/>
        <v/>
      </c>
      <c r="Q185" s="25" t="str">
        <f t="shared" si="25"/>
        <v/>
      </c>
      <c r="R185" s="25" t="str">
        <f t="shared" si="26"/>
        <v/>
      </c>
      <c r="S185" s="13" t="str">
        <f>IF(B185="","",IF(M185="Inițial",B185&amp;"|E|"&amp;COUNTIFS(INDEX($B:$B,5):B185,B185,INDEX($M:$M,5):M185,"Inițial"),""))</f>
        <v/>
      </c>
      <c r="T185" s="13" t="str">
        <f>IF(OR(B185="",Q185&lt;&gt;1),"",B185&amp;"|F|"&amp;COUNTIFS(INDEX($B:$B,5):B185,B185,INDEX($Q:$Q,5):Q185,1))</f>
        <v/>
      </c>
      <c r="U185" s="29" t="str">
        <f>IF(B185="","",TRIM(IF(COUNTIF('Registru devize'!$B$5:$B$304,B185)=0,"Deviz inexistent în registru. ","")&amp;IF(AND(D185&lt;&gt;"",E185=""),"Cod necunoscut. ","")&amp;IF(N(H185)&lt;=0,"Lipsește cantitatea. ","")&amp;IF(M185="","Alege etapa. ","")&amp;IF(AND(M185="Suplimentar",N185=""),"Cere acordul clientului. ","")))</f>
        <v/>
      </c>
    </row>
    <row r="186" spans="2:21" x14ac:dyDescent="0.2">
      <c r="B186" s="24"/>
      <c r="C186" s="25" t="str">
        <f>IF(B186="","",COUNTIF(INDEX($B:$B,5):B186,B186))</f>
        <v/>
      </c>
      <c r="D186" s="24"/>
      <c r="E186" s="25" t="str">
        <f t="shared" si="18"/>
        <v/>
      </c>
      <c r="F186" s="13" t="str">
        <f t="shared" si="19"/>
        <v/>
      </c>
      <c r="G186" s="25" t="str">
        <f t="shared" si="20"/>
        <v/>
      </c>
      <c r="H186" s="6"/>
      <c r="I186" s="26" t="str">
        <f t="shared" si="21"/>
        <v/>
      </c>
      <c r="J186" s="27" t="str">
        <f t="shared" si="22"/>
        <v/>
      </c>
      <c r="K186" s="28"/>
      <c r="L186" s="27" t="str">
        <f t="shared" si="23"/>
        <v/>
      </c>
      <c r="M186" s="24"/>
      <c r="N186" s="24"/>
      <c r="O186" s="6"/>
      <c r="P186" s="27" t="str">
        <f t="shared" si="24"/>
        <v/>
      </c>
      <c r="Q186" s="25" t="str">
        <f t="shared" si="25"/>
        <v/>
      </c>
      <c r="R186" s="25" t="str">
        <f t="shared" si="26"/>
        <v/>
      </c>
      <c r="S186" s="13" t="str">
        <f>IF(B186="","",IF(M186="Inițial",B186&amp;"|E|"&amp;COUNTIFS(INDEX($B:$B,5):B186,B186,INDEX($M:$M,5):M186,"Inițial"),""))</f>
        <v/>
      </c>
      <c r="T186" s="13" t="str">
        <f>IF(OR(B186="",Q186&lt;&gt;1),"",B186&amp;"|F|"&amp;COUNTIFS(INDEX($B:$B,5):B186,B186,INDEX($Q:$Q,5):Q186,1))</f>
        <v/>
      </c>
      <c r="U186" s="29" t="str">
        <f>IF(B186="","",TRIM(IF(COUNTIF('Registru devize'!$B$5:$B$304,B186)=0,"Deviz inexistent în registru. ","")&amp;IF(AND(D186&lt;&gt;"",E186=""),"Cod necunoscut. ","")&amp;IF(N(H186)&lt;=0,"Lipsește cantitatea. ","")&amp;IF(M186="","Alege etapa. ","")&amp;IF(AND(M186="Suplimentar",N186=""),"Cere acordul clientului. ","")))</f>
        <v/>
      </c>
    </row>
    <row r="187" spans="2:21" x14ac:dyDescent="0.2">
      <c r="B187" s="24"/>
      <c r="C187" s="25" t="str">
        <f>IF(B187="","",COUNTIF(INDEX($B:$B,5):B187,B187))</f>
        <v/>
      </c>
      <c r="D187" s="24"/>
      <c r="E187" s="25" t="str">
        <f t="shared" si="18"/>
        <v/>
      </c>
      <c r="F187" s="13" t="str">
        <f t="shared" si="19"/>
        <v/>
      </c>
      <c r="G187" s="25" t="str">
        <f t="shared" si="20"/>
        <v/>
      </c>
      <c r="H187" s="6"/>
      <c r="I187" s="26" t="str">
        <f t="shared" si="21"/>
        <v/>
      </c>
      <c r="J187" s="27" t="str">
        <f t="shared" si="22"/>
        <v/>
      </c>
      <c r="K187" s="28"/>
      <c r="L187" s="27" t="str">
        <f t="shared" si="23"/>
        <v/>
      </c>
      <c r="M187" s="24"/>
      <c r="N187" s="24"/>
      <c r="O187" s="6"/>
      <c r="P187" s="27" t="str">
        <f t="shared" si="24"/>
        <v/>
      </c>
      <c r="Q187" s="25" t="str">
        <f t="shared" si="25"/>
        <v/>
      </c>
      <c r="R187" s="25" t="str">
        <f t="shared" si="26"/>
        <v/>
      </c>
      <c r="S187" s="13" t="str">
        <f>IF(B187="","",IF(M187="Inițial",B187&amp;"|E|"&amp;COUNTIFS(INDEX($B:$B,5):B187,B187,INDEX($M:$M,5):M187,"Inițial"),""))</f>
        <v/>
      </c>
      <c r="T187" s="13" t="str">
        <f>IF(OR(B187="",Q187&lt;&gt;1),"",B187&amp;"|F|"&amp;COUNTIFS(INDEX($B:$B,5):B187,B187,INDEX($Q:$Q,5):Q187,1))</f>
        <v/>
      </c>
      <c r="U187" s="29" t="str">
        <f>IF(B187="","",TRIM(IF(COUNTIF('Registru devize'!$B$5:$B$304,B187)=0,"Deviz inexistent în registru. ","")&amp;IF(AND(D187&lt;&gt;"",E187=""),"Cod necunoscut. ","")&amp;IF(N(H187)&lt;=0,"Lipsește cantitatea. ","")&amp;IF(M187="","Alege etapa. ","")&amp;IF(AND(M187="Suplimentar",N187=""),"Cere acordul clientului. ","")))</f>
        <v/>
      </c>
    </row>
    <row r="188" spans="2:21" x14ac:dyDescent="0.2">
      <c r="B188" s="24"/>
      <c r="C188" s="25" t="str">
        <f>IF(B188="","",COUNTIF(INDEX($B:$B,5):B188,B188))</f>
        <v/>
      </c>
      <c r="D188" s="24"/>
      <c r="E188" s="25" t="str">
        <f t="shared" si="18"/>
        <v/>
      </c>
      <c r="F188" s="13" t="str">
        <f t="shared" si="19"/>
        <v/>
      </c>
      <c r="G188" s="25" t="str">
        <f t="shared" si="20"/>
        <v/>
      </c>
      <c r="H188" s="6"/>
      <c r="I188" s="26" t="str">
        <f t="shared" si="21"/>
        <v/>
      </c>
      <c r="J188" s="27" t="str">
        <f t="shared" si="22"/>
        <v/>
      </c>
      <c r="K188" s="28"/>
      <c r="L188" s="27" t="str">
        <f t="shared" si="23"/>
        <v/>
      </c>
      <c r="M188" s="24"/>
      <c r="N188" s="24"/>
      <c r="O188" s="6"/>
      <c r="P188" s="27" t="str">
        <f t="shared" si="24"/>
        <v/>
      </c>
      <c r="Q188" s="25" t="str">
        <f t="shared" si="25"/>
        <v/>
      </c>
      <c r="R188" s="25" t="str">
        <f t="shared" si="26"/>
        <v/>
      </c>
      <c r="S188" s="13" t="str">
        <f>IF(B188="","",IF(M188="Inițial",B188&amp;"|E|"&amp;COUNTIFS(INDEX($B:$B,5):B188,B188,INDEX($M:$M,5):M188,"Inițial"),""))</f>
        <v/>
      </c>
      <c r="T188" s="13" t="str">
        <f>IF(OR(B188="",Q188&lt;&gt;1),"",B188&amp;"|F|"&amp;COUNTIFS(INDEX($B:$B,5):B188,B188,INDEX($Q:$Q,5):Q188,1))</f>
        <v/>
      </c>
      <c r="U188" s="29" t="str">
        <f>IF(B188="","",TRIM(IF(COUNTIF('Registru devize'!$B$5:$B$304,B188)=0,"Deviz inexistent în registru. ","")&amp;IF(AND(D188&lt;&gt;"",E188=""),"Cod necunoscut. ","")&amp;IF(N(H188)&lt;=0,"Lipsește cantitatea. ","")&amp;IF(M188="","Alege etapa. ","")&amp;IF(AND(M188="Suplimentar",N188=""),"Cere acordul clientului. ","")))</f>
        <v/>
      </c>
    </row>
    <row r="189" spans="2:21" x14ac:dyDescent="0.2">
      <c r="B189" s="24"/>
      <c r="C189" s="25" t="str">
        <f>IF(B189="","",COUNTIF(INDEX($B:$B,5):B189,B189))</f>
        <v/>
      </c>
      <c r="D189" s="24"/>
      <c r="E189" s="25" t="str">
        <f t="shared" si="18"/>
        <v/>
      </c>
      <c r="F189" s="13" t="str">
        <f t="shared" si="19"/>
        <v/>
      </c>
      <c r="G189" s="25" t="str">
        <f t="shared" si="20"/>
        <v/>
      </c>
      <c r="H189" s="6"/>
      <c r="I189" s="26" t="str">
        <f t="shared" si="21"/>
        <v/>
      </c>
      <c r="J189" s="27" t="str">
        <f t="shared" si="22"/>
        <v/>
      </c>
      <c r="K189" s="28"/>
      <c r="L189" s="27" t="str">
        <f t="shared" si="23"/>
        <v/>
      </c>
      <c r="M189" s="24"/>
      <c r="N189" s="24"/>
      <c r="O189" s="6"/>
      <c r="P189" s="27" t="str">
        <f t="shared" si="24"/>
        <v/>
      </c>
      <c r="Q189" s="25" t="str">
        <f t="shared" si="25"/>
        <v/>
      </c>
      <c r="R189" s="25" t="str">
        <f t="shared" si="26"/>
        <v/>
      </c>
      <c r="S189" s="13" t="str">
        <f>IF(B189="","",IF(M189="Inițial",B189&amp;"|E|"&amp;COUNTIFS(INDEX($B:$B,5):B189,B189,INDEX($M:$M,5):M189,"Inițial"),""))</f>
        <v/>
      </c>
      <c r="T189" s="13" t="str">
        <f>IF(OR(B189="",Q189&lt;&gt;1),"",B189&amp;"|F|"&amp;COUNTIFS(INDEX($B:$B,5):B189,B189,INDEX($Q:$Q,5):Q189,1))</f>
        <v/>
      </c>
      <c r="U189" s="29" t="str">
        <f>IF(B189="","",TRIM(IF(COUNTIF('Registru devize'!$B$5:$B$304,B189)=0,"Deviz inexistent în registru. ","")&amp;IF(AND(D189&lt;&gt;"",E189=""),"Cod necunoscut. ","")&amp;IF(N(H189)&lt;=0,"Lipsește cantitatea. ","")&amp;IF(M189="","Alege etapa. ","")&amp;IF(AND(M189="Suplimentar",N189=""),"Cere acordul clientului. ","")))</f>
        <v/>
      </c>
    </row>
    <row r="190" spans="2:21" x14ac:dyDescent="0.2">
      <c r="B190" s="24"/>
      <c r="C190" s="25" t="str">
        <f>IF(B190="","",COUNTIF(INDEX($B:$B,5):B190,B190))</f>
        <v/>
      </c>
      <c r="D190" s="24"/>
      <c r="E190" s="25" t="str">
        <f t="shared" si="18"/>
        <v/>
      </c>
      <c r="F190" s="13" t="str">
        <f t="shared" si="19"/>
        <v/>
      </c>
      <c r="G190" s="25" t="str">
        <f t="shared" si="20"/>
        <v/>
      </c>
      <c r="H190" s="6"/>
      <c r="I190" s="26" t="str">
        <f t="shared" si="21"/>
        <v/>
      </c>
      <c r="J190" s="27" t="str">
        <f t="shared" si="22"/>
        <v/>
      </c>
      <c r="K190" s="28"/>
      <c r="L190" s="27" t="str">
        <f t="shared" si="23"/>
        <v/>
      </c>
      <c r="M190" s="24"/>
      <c r="N190" s="24"/>
      <c r="O190" s="6"/>
      <c r="P190" s="27" t="str">
        <f t="shared" si="24"/>
        <v/>
      </c>
      <c r="Q190" s="25" t="str">
        <f t="shared" si="25"/>
        <v/>
      </c>
      <c r="R190" s="25" t="str">
        <f t="shared" si="26"/>
        <v/>
      </c>
      <c r="S190" s="13" t="str">
        <f>IF(B190="","",IF(M190="Inițial",B190&amp;"|E|"&amp;COUNTIFS(INDEX($B:$B,5):B190,B190,INDEX($M:$M,5):M190,"Inițial"),""))</f>
        <v/>
      </c>
      <c r="T190" s="13" t="str">
        <f>IF(OR(B190="",Q190&lt;&gt;1),"",B190&amp;"|F|"&amp;COUNTIFS(INDEX($B:$B,5):B190,B190,INDEX($Q:$Q,5):Q190,1))</f>
        <v/>
      </c>
      <c r="U190" s="29" t="str">
        <f>IF(B190="","",TRIM(IF(COUNTIF('Registru devize'!$B$5:$B$304,B190)=0,"Deviz inexistent în registru. ","")&amp;IF(AND(D190&lt;&gt;"",E190=""),"Cod necunoscut. ","")&amp;IF(N(H190)&lt;=0,"Lipsește cantitatea. ","")&amp;IF(M190="","Alege etapa. ","")&amp;IF(AND(M190="Suplimentar",N190=""),"Cere acordul clientului. ","")))</f>
        <v/>
      </c>
    </row>
    <row r="191" spans="2:21" x14ac:dyDescent="0.2">
      <c r="B191" s="24"/>
      <c r="C191" s="25" t="str">
        <f>IF(B191="","",COUNTIF(INDEX($B:$B,5):B191,B191))</f>
        <v/>
      </c>
      <c r="D191" s="24"/>
      <c r="E191" s="25" t="str">
        <f t="shared" si="18"/>
        <v/>
      </c>
      <c r="F191" s="13" t="str">
        <f t="shared" si="19"/>
        <v/>
      </c>
      <c r="G191" s="25" t="str">
        <f t="shared" si="20"/>
        <v/>
      </c>
      <c r="H191" s="6"/>
      <c r="I191" s="26" t="str">
        <f t="shared" si="21"/>
        <v/>
      </c>
      <c r="J191" s="27" t="str">
        <f t="shared" si="22"/>
        <v/>
      </c>
      <c r="K191" s="28"/>
      <c r="L191" s="27" t="str">
        <f t="shared" si="23"/>
        <v/>
      </c>
      <c r="M191" s="24"/>
      <c r="N191" s="24"/>
      <c r="O191" s="6"/>
      <c r="P191" s="27" t="str">
        <f t="shared" si="24"/>
        <v/>
      </c>
      <c r="Q191" s="25" t="str">
        <f t="shared" si="25"/>
        <v/>
      </c>
      <c r="R191" s="25" t="str">
        <f t="shared" si="26"/>
        <v/>
      </c>
      <c r="S191" s="13" t="str">
        <f>IF(B191="","",IF(M191="Inițial",B191&amp;"|E|"&amp;COUNTIFS(INDEX($B:$B,5):B191,B191,INDEX($M:$M,5):M191,"Inițial"),""))</f>
        <v/>
      </c>
      <c r="T191" s="13" t="str">
        <f>IF(OR(B191="",Q191&lt;&gt;1),"",B191&amp;"|F|"&amp;COUNTIFS(INDEX($B:$B,5):B191,B191,INDEX($Q:$Q,5):Q191,1))</f>
        <v/>
      </c>
      <c r="U191" s="29" t="str">
        <f>IF(B191="","",TRIM(IF(COUNTIF('Registru devize'!$B$5:$B$304,B191)=0,"Deviz inexistent în registru. ","")&amp;IF(AND(D191&lt;&gt;"",E191=""),"Cod necunoscut. ","")&amp;IF(N(H191)&lt;=0,"Lipsește cantitatea. ","")&amp;IF(M191="","Alege etapa. ","")&amp;IF(AND(M191="Suplimentar",N191=""),"Cere acordul clientului. ","")))</f>
        <v/>
      </c>
    </row>
    <row r="192" spans="2:21" x14ac:dyDescent="0.2">
      <c r="B192" s="24"/>
      <c r="C192" s="25" t="str">
        <f>IF(B192="","",COUNTIF(INDEX($B:$B,5):B192,B192))</f>
        <v/>
      </c>
      <c r="D192" s="24"/>
      <c r="E192" s="25" t="str">
        <f t="shared" si="18"/>
        <v/>
      </c>
      <c r="F192" s="13" t="str">
        <f t="shared" si="19"/>
        <v/>
      </c>
      <c r="G192" s="25" t="str">
        <f t="shared" si="20"/>
        <v/>
      </c>
      <c r="H192" s="6"/>
      <c r="I192" s="26" t="str">
        <f t="shared" si="21"/>
        <v/>
      </c>
      <c r="J192" s="27" t="str">
        <f t="shared" si="22"/>
        <v/>
      </c>
      <c r="K192" s="28"/>
      <c r="L192" s="27" t="str">
        <f t="shared" si="23"/>
        <v/>
      </c>
      <c r="M192" s="24"/>
      <c r="N192" s="24"/>
      <c r="O192" s="6"/>
      <c r="P192" s="27" t="str">
        <f t="shared" si="24"/>
        <v/>
      </c>
      <c r="Q192" s="25" t="str">
        <f t="shared" si="25"/>
        <v/>
      </c>
      <c r="R192" s="25" t="str">
        <f t="shared" si="26"/>
        <v/>
      </c>
      <c r="S192" s="13" t="str">
        <f>IF(B192="","",IF(M192="Inițial",B192&amp;"|E|"&amp;COUNTIFS(INDEX($B:$B,5):B192,B192,INDEX($M:$M,5):M192,"Inițial"),""))</f>
        <v/>
      </c>
      <c r="T192" s="13" t="str">
        <f>IF(OR(B192="",Q192&lt;&gt;1),"",B192&amp;"|F|"&amp;COUNTIFS(INDEX($B:$B,5):B192,B192,INDEX($Q:$Q,5):Q192,1))</f>
        <v/>
      </c>
      <c r="U192" s="29" t="str">
        <f>IF(B192="","",TRIM(IF(COUNTIF('Registru devize'!$B$5:$B$304,B192)=0,"Deviz inexistent în registru. ","")&amp;IF(AND(D192&lt;&gt;"",E192=""),"Cod necunoscut. ","")&amp;IF(N(H192)&lt;=0,"Lipsește cantitatea. ","")&amp;IF(M192="","Alege etapa. ","")&amp;IF(AND(M192="Suplimentar",N192=""),"Cere acordul clientului. ","")))</f>
        <v/>
      </c>
    </row>
    <row r="193" spans="2:21" x14ac:dyDescent="0.2">
      <c r="B193" s="24"/>
      <c r="C193" s="25" t="str">
        <f>IF(B193="","",COUNTIF(INDEX($B:$B,5):B193,B193))</f>
        <v/>
      </c>
      <c r="D193" s="24"/>
      <c r="E193" s="25" t="str">
        <f t="shared" si="18"/>
        <v/>
      </c>
      <c r="F193" s="13" t="str">
        <f t="shared" si="19"/>
        <v/>
      </c>
      <c r="G193" s="25" t="str">
        <f t="shared" si="20"/>
        <v/>
      </c>
      <c r="H193" s="6"/>
      <c r="I193" s="26" t="str">
        <f t="shared" si="21"/>
        <v/>
      </c>
      <c r="J193" s="27" t="str">
        <f t="shared" si="22"/>
        <v/>
      </c>
      <c r="K193" s="28"/>
      <c r="L193" s="27" t="str">
        <f t="shared" si="23"/>
        <v/>
      </c>
      <c r="M193" s="24"/>
      <c r="N193" s="24"/>
      <c r="O193" s="6"/>
      <c r="P193" s="27" t="str">
        <f t="shared" si="24"/>
        <v/>
      </c>
      <c r="Q193" s="25" t="str">
        <f t="shared" si="25"/>
        <v/>
      </c>
      <c r="R193" s="25" t="str">
        <f t="shared" si="26"/>
        <v/>
      </c>
      <c r="S193" s="13" t="str">
        <f>IF(B193="","",IF(M193="Inițial",B193&amp;"|E|"&amp;COUNTIFS(INDEX($B:$B,5):B193,B193,INDEX($M:$M,5):M193,"Inițial"),""))</f>
        <v/>
      </c>
      <c r="T193" s="13" t="str">
        <f>IF(OR(B193="",Q193&lt;&gt;1),"",B193&amp;"|F|"&amp;COUNTIFS(INDEX($B:$B,5):B193,B193,INDEX($Q:$Q,5):Q193,1))</f>
        <v/>
      </c>
      <c r="U193" s="29" t="str">
        <f>IF(B193="","",TRIM(IF(COUNTIF('Registru devize'!$B$5:$B$304,B193)=0,"Deviz inexistent în registru. ","")&amp;IF(AND(D193&lt;&gt;"",E193=""),"Cod necunoscut. ","")&amp;IF(N(H193)&lt;=0,"Lipsește cantitatea. ","")&amp;IF(M193="","Alege etapa. ","")&amp;IF(AND(M193="Suplimentar",N193=""),"Cere acordul clientului. ","")))</f>
        <v/>
      </c>
    </row>
    <row r="194" spans="2:21" x14ac:dyDescent="0.2">
      <c r="B194" s="24"/>
      <c r="C194" s="25" t="str">
        <f>IF(B194="","",COUNTIF(INDEX($B:$B,5):B194,B194))</f>
        <v/>
      </c>
      <c r="D194" s="24"/>
      <c r="E194" s="25" t="str">
        <f t="shared" si="18"/>
        <v/>
      </c>
      <c r="F194" s="13" t="str">
        <f t="shared" si="19"/>
        <v/>
      </c>
      <c r="G194" s="25" t="str">
        <f t="shared" si="20"/>
        <v/>
      </c>
      <c r="H194" s="6"/>
      <c r="I194" s="26" t="str">
        <f t="shared" si="21"/>
        <v/>
      </c>
      <c r="J194" s="27" t="str">
        <f t="shared" si="22"/>
        <v/>
      </c>
      <c r="K194" s="28"/>
      <c r="L194" s="27" t="str">
        <f t="shared" si="23"/>
        <v/>
      </c>
      <c r="M194" s="24"/>
      <c r="N194" s="24"/>
      <c r="O194" s="6"/>
      <c r="P194" s="27" t="str">
        <f t="shared" si="24"/>
        <v/>
      </c>
      <c r="Q194" s="25" t="str">
        <f t="shared" si="25"/>
        <v/>
      </c>
      <c r="R194" s="25" t="str">
        <f t="shared" si="26"/>
        <v/>
      </c>
      <c r="S194" s="13" t="str">
        <f>IF(B194="","",IF(M194="Inițial",B194&amp;"|E|"&amp;COUNTIFS(INDEX($B:$B,5):B194,B194,INDEX($M:$M,5):M194,"Inițial"),""))</f>
        <v/>
      </c>
      <c r="T194" s="13" t="str">
        <f>IF(OR(B194="",Q194&lt;&gt;1),"",B194&amp;"|F|"&amp;COUNTIFS(INDEX($B:$B,5):B194,B194,INDEX($Q:$Q,5):Q194,1))</f>
        <v/>
      </c>
      <c r="U194" s="29" t="str">
        <f>IF(B194="","",TRIM(IF(COUNTIF('Registru devize'!$B$5:$B$304,B194)=0,"Deviz inexistent în registru. ","")&amp;IF(AND(D194&lt;&gt;"",E194=""),"Cod necunoscut. ","")&amp;IF(N(H194)&lt;=0,"Lipsește cantitatea. ","")&amp;IF(M194="","Alege etapa. ","")&amp;IF(AND(M194="Suplimentar",N194=""),"Cere acordul clientului. ","")))</f>
        <v/>
      </c>
    </row>
    <row r="195" spans="2:21" x14ac:dyDescent="0.2">
      <c r="B195" s="24"/>
      <c r="C195" s="25" t="str">
        <f>IF(B195="","",COUNTIF(INDEX($B:$B,5):B195,B195))</f>
        <v/>
      </c>
      <c r="D195" s="24"/>
      <c r="E195" s="25" t="str">
        <f t="shared" si="18"/>
        <v/>
      </c>
      <c r="F195" s="13" t="str">
        <f t="shared" si="19"/>
        <v/>
      </c>
      <c r="G195" s="25" t="str">
        <f t="shared" si="20"/>
        <v/>
      </c>
      <c r="H195" s="6"/>
      <c r="I195" s="26" t="str">
        <f t="shared" si="21"/>
        <v/>
      </c>
      <c r="J195" s="27" t="str">
        <f t="shared" si="22"/>
        <v/>
      </c>
      <c r="K195" s="28"/>
      <c r="L195" s="27" t="str">
        <f t="shared" si="23"/>
        <v/>
      </c>
      <c r="M195" s="24"/>
      <c r="N195" s="24"/>
      <c r="O195" s="6"/>
      <c r="P195" s="27" t="str">
        <f t="shared" si="24"/>
        <v/>
      </c>
      <c r="Q195" s="25" t="str">
        <f t="shared" si="25"/>
        <v/>
      </c>
      <c r="R195" s="25" t="str">
        <f t="shared" si="26"/>
        <v/>
      </c>
      <c r="S195" s="13" t="str">
        <f>IF(B195="","",IF(M195="Inițial",B195&amp;"|E|"&amp;COUNTIFS(INDEX($B:$B,5):B195,B195,INDEX($M:$M,5):M195,"Inițial"),""))</f>
        <v/>
      </c>
      <c r="T195" s="13" t="str">
        <f>IF(OR(B195="",Q195&lt;&gt;1),"",B195&amp;"|F|"&amp;COUNTIFS(INDEX($B:$B,5):B195,B195,INDEX($Q:$Q,5):Q195,1))</f>
        <v/>
      </c>
      <c r="U195" s="29" t="str">
        <f>IF(B195="","",TRIM(IF(COUNTIF('Registru devize'!$B$5:$B$304,B195)=0,"Deviz inexistent în registru. ","")&amp;IF(AND(D195&lt;&gt;"",E195=""),"Cod necunoscut. ","")&amp;IF(N(H195)&lt;=0,"Lipsește cantitatea. ","")&amp;IF(M195="","Alege etapa. ","")&amp;IF(AND(M195="Suplimentar",N195=""),"Cere acordul clientului. ","")))</f>
        <v/>
      </c>
    </row>
    <row r="196" spans="2:21" x14ac:dyDescent="0.2">
      <c r="B196" s="24"/>
      <c r="C196" s="25" t="str">
        <f>IF(B196="","",COUNTIF(INDEX($B:$B,5):B196,B196))</f>
        <v/>
      </c>
      <c r="D196" s="24"/>
      <c r="E196" s="25" t="str">
        <f t="shared" si="18"/>
        <v/>
      </c>
      <c r="F196" s="13" t="str">
        <f t="shared" si="19"/>
        <v/>
      </c>
      <c r="G196" s="25" t="str">
        <f t="shared" si="20"/>
        <v/>
      </c>
      <c r="H196" s="6"/>
      <c r="I196" s="26" t="str">
        <f t="shared" si="21"/>
        <v/>
      </c>
      <c r="J196" s="27" t="str">
        <f t="shared" si="22"/>
        <v/>
      </c>
      <c r="K196" s="28"/>
      <c r="L196" s="27" t="str">
        <f t="shared" si="23"/>
        <v/>
      </c>
      <c r="M196" s="24"/>
      <c r="N196" s="24"/>
      <c r="O196" s="6"/>
      <c r="P196" s="27" t="str">
        <f t="shared" si="24"/>
        <v/>
      </c>
      <c r="Q196" s="25" t="str">
        <f t="shared" si="25"/>
        <v/>
      </c>
      <c r="R196" s="25" t="str">
        <f t="shared" si="26"/>
        <v/>
      </c>
      <c r="S196" s="13" t="str">
        <f>IF(B196="","",IF(M196="Inițial",B196&amp;"|E|"&amp;COUNTIFS(INDEX($B:$B,5):B196,B196,INDEX($M:$M,5):M196,"Inițial"),""))</f>
        <v/>
      </c>
      <c r="T196" s="13" t="str">
        <f>IF(OR(B196="",Q196&lt;&gt;1),"",B196&amp;"|F|"&amp;COUNTIFS(INDEX($B:$B,5):B196,B196,INDEX($Q:$Q,5):Q196,1))</f>
        <v/>
      </c>
      <c r="U196" s="29" t="str">
        <f>IF(B196="","",TRIM(IF(COUNTIF('Registru devize'!$B$5:$B$304,B196)=0,"Deviz inexistent în registru. ","")&amp;IF(AND(D196&lt;&gt;"",E196=""),"Cod necunoscut. ","")&amp;IF(N(H196)&lt;=0,"Lipsește cantitatea. ","")&amp;IF(M196="","Alege etapa. ","")&amp;IF(AND(M196="Suplimentar",N196=""),"Cere acordul clientului. ","")))</f>
        <v/>
      </c>
    </row>
    <row r="197" spans="2:21" x14ac:dyDescent="0.2">
      <c r="B197" s="24"/>
      <c r="C197" s="25" t="str">
        <f>IF(B197="","",COUNTIF(INDEX($B:$B,5):B197,B197))</f>
        <v/>
      </c>
      <c r="D197" s="24"/>
      <c r="E197" s="25" t="str">
        <f t="shared" ref="E197:E260" si="27">IF(D197="","",IFERROR(VLOOKUP(D197,Catalog,2,FALSE),""))</f>
        <v/>
      </c>
      <c r="F197" s="13" t="str">
        <f t="shared" ref="F197:F260" si="28">IF(D197="","",IFERROR(VLOOKUP(D197,Catalog,3,FALSE),""))</f>
        <v/>
      </c>
      <c r="G197" s="25" t="str">
        <f t="shared" ref="G197:G260" si="29">IF(D197="","",IFERROR(VLOOKUP(D197,Catalog,4,FALSE),""))</f>
        <v/>
      </c>
      <c r="H197" s="6"/>
      <c r="I197" s="26" t="str">
        <f t="shared" ref="I197:I260" si="30">IF(E197&lt;&gt;"Manoperă","",N(H197)*IFERROR(VLOOKUP(D197,Catalog,6,FALSE),0))</f>
        <v/>
      </c>
      <c r="J197" s="27" t="str">
        <f t="shared" ref="J197:J260" si="31">IF(D197="","",IF(E197="Manoperă",IFERROR(VLOOKUP(D197,Catalog,6,FALSE),0)*TarifOra,IFERROR(VLOOKUP(D197,Catalog,5,FALSE),0)))</f>
        <v/>
      </c>
      <c r="K197" s="28"/>
      <c r="L197" s="27" t="str">
        <f t="shared" ref="L197:L260" si="32">IF(OR(H197="",J197=""),"",ROUND(H197*J197*(1-N(K197)),2))</f>
        <v/>
      </c>
      <c r="M197" s="24"/>
      <c r="N197" s="24"/>
      <c r="O197" s="6"/>
      <c r="P197" s="27" t="str">
        <f t="shared" ref="P197:P260" si="33">IF(L197="","",ROUND(L197*(1+CotaTVA),2))</f>
        <v/>
      </c>
      <c r="Q197" s="25" t="str">
        <f t="shared" ref="Q197:Q260" si="34">IF(B197="","",IF(OR(M197="Inițial",AND(M197="Suplimentar",N197="Da")),1,0))</f>
        <v/>
      </c>
      <c r="R197" s="25" t="str">
        <f t="shared" ref="R197:R260" si="35">IF(OR(D197="",E197&lt;&gt;"Piesă"),"",IFERROR(VLOOKUP(D197,Catalog,7,FALSE)&amp;"",""))</f>
        <v/>
      </c>
      <c r="S197" s="13" t="str">
        <f>IF(B197="","",IF(M197="Inițial",B197&amp;"|E|"&amp;COUNTIFS(INDEX($B:$B,5):B197,B197,INDEX($M:$M,5):M197,"Inițial"),""))</f>
        <v/>
      </c>
      <c r="T197" s="13" t="str">
        <f>IF(OR(B197="",Q197&lt;&gt;1),"",B197&amp;"|F|"&amp;COUNTIFS(INDEX($B:$B,5):B197,B197,INDEX($Q:$Q,5):Q197,1))</f>
        <v/>
      </c>
      <c r="U197" s="29" t="str">
        <f>IF(B197="","",TRIM(IF(COUNTIF('Registru devize'!$B$5:$B$304,B197)=0,"Deviz inexistent în registru. ","")&amp;IF(AND(D197&lt;&gt;"",E197=""),"Cod necunoscut. ","")&amp;IF(N(H197)&lt;=0,"Lipsește cantitatea. ","")&amp;IF(M197="","Alege etapa. ","")&amp;IF(AND(M197="Suplimentar",N197=""),"Cere acordul clientului. ","")))</f>
        <v/>
      </c>
    </row>
    <row r="198" spans="2:21" x14ac:dyDescent="0.2">
      <c r="B198" s="24"/>
      <c r="C198" s="25" t="str">
        <f>IF(B198="","",COUNTIF(INDEX($B:$B,5):B198,B198))</f>
        <v/>
      </c>
      <c r="D198" s="24"/>
      <c r="E198" s="25" t="str">
        <f t="shared" si="27"/>
        <v/>
      </c>
      <c r="F198" s="13" t="str">
        <f t="shared" si="28"/>
        <v/>
      </c>
      <c r="G198" s="25" t="str">
        <f t="shared" si="29"/>
        <v/>
      </c>
      <c r="H198" s="6"/>
      <c r="I198" s="26" t="str">
        <f t="shared" si="30"/>
        <v/>
      </c>
      <c r="J198" s="27" t="str">
        <f t="shared" si="31"/>
        <v/>
      </c>
      <c r="K198" s="28"/>
      <c r="L198" s="27" t="str">
        <f t="shared" si="32"/>
        <v/>
      </c>
      <c r="M198" s="24"/>
      <c r="N198" s="24"/>
      <c r="O198" s="6"/>
      <c r="P198" s="27" t="str">
        <f t="shared" si="33"/>
        <v/>
      </c>
      <c r="Q198" s="25" t="str">
        <f t="shared" si="34"/>
        <v/>
      </c>
      <c r="R198" s="25" t="str">
        <f t="shared" si="35"/>
        <v/>
      </c>
      <c r="S198" s="13" t="str">
        <f>IF(B198="","",IF(M198="Inițial",B198&amp;"|E|"&amp;COUNTIFS(INDEX($B:$B,5):B198,B198,INDEX($M:$M,5):M198,"Inițial"),""))</f>
        <v/>
      </c>
      <c r="T198" s="13" t="str">
        <f>IF(OR(B198="",Q198&lt;&gt;1),"",B198&amp;"|F|"&amp;COUNTIFS(INDEX($B:$B,5):B198,B198,INDEX($Q:$Q,5):Q198,1))</f>
        <v/>
      </c>
      <c r="U198" s="29" t="str">
        <f>IF(B198="","",TRIM(IF(COUNTIF('Registru devize'!$B$5:$B$304,B198)=0,"Deviz inexistent în registru. ","")&amp;IF(AND(D198&lt;&gt;"",E198=""),"Cod necunoscut. ","")&amp;IF(N(H198)&lt;=0,"Lipsește cantitatea. ","")&amp;IF(M198="","Alege etapa. ","")&amp;IF(AND(M198="Suplimentar",N198=""),"Cere acordul clientului. ","")))</f>
        <v/>
      </c>
    </row>
    <row r="199" spans="2:21" x14ac:dyDescent="0.2">
      <c r="B199" s="24"/>
      <c r="C199" s="25" t="str">
        <f>IF(B199="","",COUNTIF(INDEX($B:$B,5):B199,B199))</f>
        <v/>
      </c>
      <c r="D199" s="24"/>
      <c r="E199" s="25" t="str">
        <f t="shared" si="27"/>
        <v/>
      </c>
      <c r="F199" s="13" t="str">
        <f t="shared" si="28"/>
        <v/>
      </c>
      <c r="G199" s="25" t="str">
        <f t="shared" si="29"/>
        <v/>
      </c>
      <c r="H199" s="6"/>
      <c r="I199" s="26" t="str">
        <f t="shared" si="30"/>
        <v/>
      </c>
      <c r="J199" s="27" t="str">
        <f t="shared" si="31"/>
        <v/>
      </c>
      <c r="K199" s="28"/>
      <c r="L199" s="27" t="str">
        <f t="shared" si="32"/>
        <v/>
      </c>
      <c r="M199" s="24"/>
      <c r="N199" s="24"/>
      <c r="O199" s="6"/>
      <c r="P199" s="27" t="str">
        <f t="shared" si="33"/>
        <v/>
      </c>
      <c r="Q199" s="25" t="str">
        <f t="shared" si="34"/>
        <v/>
      </c>
      <c r="R199" s="25" t="str">
        <f t="shared" si="35"/>
        <v/>
      </c>
      <c r="S199" s="13" t="str">
        <f>IF(B199="","",IF(M199="Inițial",B199&amp;"|E|"&amp;COUNTIFS(INDEX($B:$B,5):B199,B199,INDEX($M:$M,5):M199,"Inițial"),""))</f>
        <v/>
      </c>
      <c r="T199" s="13" t="str">
        <f>IF(OR(B199="",Q199&lt;&gt;1),"",B199&amp;"|F|"&amp;COUNTIFS(INDEX($B:$B,5):B199,B199,INDEX($Q:$Q,5):Q199,1))</f>
        <v/>
      </c>
      <c r="U199" s="29" t="str">
        <f>IF(B199="","",TRIM(IF(COUNTIF('Registru devize'!$B$5:$B$304,B199)=0,"Deviz inexistent în registru. ","")&amp;IF(AND(D199&lt;&gt;"",E199=""),"Cod necunoscut. ","")&amp;IF(N(H199)&lt;=0,"Lipsește cantitatea. ","")&amp;IF(M199="","Alege etapa. ","")&amp;IF(AND(M199="Suplimentar",N199=""),"Cere acordul clientului. ","")))</f>
        <v/>
      </c>
    </row>
    <row r="200" spans="2:21" x14ac:dyDescent="0.2">
      <c r="B200" s="24"/>
      <c r="C200" s="25" t="str">
        <f>IF(B200="","",COUNTIF(INDEX($B:$B,5):B200,B200))</f>
        <v/>
      </c>
      <c r="D200" s="24"/>
      <c r="E200" s="25" t="str">
        <f t="shared" si="27"/>
        <v/>
      </c>
      <c r="F200" s="13" t="str">
        <f t="shared" si="28"/>
        <v/>
      </c>
      <c r="G200" s="25" t="str">
        <f t="shared" si="29"/>
        <v/>
      </c>
      <c r="H200" s="6"/>
      <c r="I200" s="26" t="str">
        <f t="shared" si="30"/>
        <v/>
      </c>
      <c r="J200" s="27" t="str">
        <f t="shared" si="31"/>
        <v/>
      </c>
      <c r="K200" s="28"/>
      <c r="L200" s="27" t="str">
        <f t="shared" si="32"/>
        <v/>
      </c>
      <c r="M200" s="24"/>
      <c r="N200" s="24"/>
      <c r="O200" s="6"/>
      <c r="P200" s="27" t="str">
        <f t="shared" si="33"/>
        <v/>
      </c>
      <c r="Q200" s="25" t="str">
        <f t="shared" si="34"/>
        <v/>
      </c>
      <c r="R200" s="25" t="str">
        <f t="shared" si="35"/>
        <v/>
      </c>
      <c r="S200" s="13" t="str">
        <f>IF(B200="","",IF(M200="Inițial",B200&amp;"|E|"&amp;COUNTIFS(INDEX($B:$B,5):B200,B200,INDEX($M:$M,5):M200,"Inițial"),""))</f>
        <v/>
      </c>
      <c r="T200" s="13" t="str">
        <f>IF(OR(B200="",Q200&lt;&gt;1),"",B200&amp;"|F|"&amp;COUNTIFS(INDEX($B:$B,5):B200,B200,INDEX($Q:$Q,5):Q200,1))</f>
        <v/>
      </c>
      <c r="U200" s="29" t="str">
        <f>IF(B200="","",TRIM(IF(COUNTIF('Registru devize'!$B$5:$B$304,B200)=0,"Deviz inexistent în registru. ","")&amp;IF(AND(D200&lt;&gt;"",E200=""),"Cod necunoscut. ","")&amp;IF(N(H200)&lt;=0,"Lipsește cantitatea. ","")&amp;IF(M200="","Alege etapa. ","")&amp;IF(AND(M200="Suplimentar",N200=""),"Cere acordul clientului. ","")))</f>
        <v/>
      </c>
    </row>
    <row r="201" spans="2:21" x14ac:dyDescent="0.2">
      <c r="B201" s="24"/>
      <c r="C201" s="25" t="str">
        <f>IF(B201="","",COUNTIF(INDEX($B:$B,5):B201,B201))</f>
        <v/>
      </c>
      <c r="D201" s="24"/>
      <c r="E201" s="25" t="str">
        <f t="shared" si="27"/>
        <v/>
      </c>
      <c r="F201" s="13" t="str">
        <f t="shared" si="28"/>
        <v/>
      </c>
      <c r="G201" s="25" t="str">
        <f t="shared" si="29"/>
        <v/>
      </c>
      <c r="H201" s="6"/>
      <c r="I201" s="26" t="str">
        <f t="shared" si="30"/>
        <v/>
      </c>
      <c r="J201" s="27" t="str">
        <f t="shared" si="31"/>
        <v/>
      </c>
      <c r="K201" s="28"/>
      <c r="L201" s="27" t="str">
        <f t="shared" si="32"/>
        <v/>
      </c>
      <c r="M201" s="24"/>
      <c r="N201" s="24"/>
      <c r="O201" s="6"/>
      <c r="P201" s="27" t="str">
        <f t="shared" si="33"/>
        <v/>
      </c>
      <c r="Q201" s="25" t="str">
        <f t="shared" si="34"/>
        <v/>
      </c>
      <c r="R201" s="25" t="str">
        <f t="shared" si="35"/>
        <v/>
      </c>
      <c r="S201" s="13" t="str">
        <f>IF(B201="","",IF(M201="Inițial",B201&amp;"|E|"&amp;COUNTIFS(INDEX($B:$B,5):B201,B201,INDEX($M:$M,5):M201,"Inițial"),""))</f>
        <v/>
      </c>
      <c r="T201" s="13" t="str">
        <f>IF(OR(B201="",Q201&lt;&gt;1),"",B201&amp;"|F|"&amp;COUNTIFS(INDEX($B:$B,5):B201,B201,INDEX($Q:$Q,5):Q201,1))</f>
        <v/>
      </c>
      <c r="U201" s="29" t="str">
        <f>IF(B201="","",TRIM(IF(COUNTIF('Registru devize'!$B$5:$B$304,B201)=0,"Deviz inexistent în registru. ","")&amp;IF(AND(D201&lt;&gt;"",E201=""),"Cod necunoscut. ","")&amp;IF(N(H201)&lt;=0,"Lipsește cantitatea. ","")&amp;IF(M201="","Alege etapa. ","")&amp;IF(AND(M201="Suplimentar",N201=""),"Cere acordul clientului. ","")))</f>
        <v/>
      </c>
    </row>
    <row r="202" spans="2:21" x14ac:dyDescent="0.2">
      <c r="B202" s="24"/>
      <c r="C202" s="25" t="str">
        <f>IF(B202="","",COUNTIF(INDEX($B:$B,5):B202,B202))</f>
        <v/>
      </c>
      <c r="D202" s="24"/>
      <c r="E202" s="25" t="str">
        <f t="shared" si="27"/>
        <v/>
      </c>
      <c r="F202" s="13" t="str">
        <f t="shared" si="28"/>
        <v/>
      </c>
      <c r="G202" s="25" t="str">
        <f t="shared" si="29"/>
        <v/>
      </c>
      <c r="H202" s="6"/>
      <c r="I202" s="26" t="str">
        <f t="shared" si="30"/>
        <v/>
      </c>
      <c r="J202" s="27" t="str">
        <f t="shared" si="31"/>
        <v/>
      </c>
      <c r="K202" s="28"/>
      <c r="L202" s="27" t="str">
        <f t="shared" si="32"/>
        <v/>
      </c>
      <c r="M202" s="24"/>
      <c r="N202" s="24"/>
      <c r="O202" s="6"/>
      <c r="P202" s="27" t="str">
        <f t="shared" si="33"/>
        <v/>
      </c>
      <c r="Q202" s="25" t="str">
        <f t="shared" si="34"/>
        <v/>
      </c>
      <c r="R202" s="25" t="str">
        <f t="shared" si="35"/>
        <v/>
      </c>
      <c r="S202" s="13" t="str">
        <f>IF(B202="","",IF(M202="Inițial",B202&amp;"|E|"&amp;COUNTIFS(INDEX($B:$B,5):B202,B202,INDEX($M:$M,5):M202,"Inițial"),""))</f>
        <v/>
      </c>
      <c r="T202" s="13" t="str">
        <f>IF(OR(B202="",Q202&lt;&gt;1),"",B202&amp;"|F|"&amp;COUNTIFS(INDEX($B:$B,5):B202,B202,INDEX($Q:$Q,5):Q202,1))</f>
        <v/>
      </c>
      <c r="U202" s="29" t="str">
        <f>IF(B202="","",TRIM(IF(COUNTIF('Registru devize'!$B$5:$B$304,B202)=0,"Deviz inexistent în registru. ","")&amp;IF(AND(D202&lt;&gt;"",E202=""),"Cod necunoscut. ","")&amp;IF(N(H202)&lt;=0,"Lipsește cantitatea. ","")&amp;IF(M202="","Alege etapa. ","")&amp;IF(AND(M202="Suplimentar",N202=""),"Cere acordul clientului. ","")))</f>
        <v/>
      </c>
    </row>
    <row r="203" spans="2:21" x14ac:dyDescent="0.2">
      <c r="B203" s="24"/>
      <c r="C203" s="25" t="str">
        <f>IF(B203="","",COUNTIF(INDEX($B:$B,5):B203,B203))</f>
        <v/>
      </c>
      <c r="D203" s="24"/>
      <c r="E203" s="25" t="str">
        <f t="shared" si="27"/>
        <v/>
      </c>
      <c r="F203" s="13" t="str">
        <f t="shared" si="28"/>
        <v/>
      </c>
      <c r="G203" s="25" t="str">
        <f t="shared" si="29"/>
        <v/>
      </c>
      <c r="H203" s="6"/>
      <c r="I203" s="26" t="str">
        <f t="shared" si="30"/>
        <v/>
      </c>
      <c r="J203" s="27" t="str">
        <f t="shared" si="31"/>
        <v/>
      </c>
      <c r="K203" s="28"/>
      <c r="L203" s="27" t="str">
        <f t="shared" si="32"/>
        <v/>
      </c>
      <c r="M203" s="24"/>
      <c r="N203" s="24"/>
      <c r="O203" s="6"/>
      <c r="P203" s="27" t="str">
        <f t="shared" si="33"/>
        <v/>
      </c>
      <c r="Q203" s="25" t="str">
        <f t="shared" si="34"/>
        <v/>
      </c>
      <c r="R203" s="25" t="str">
        <f t="shared" si="35"/>
        <v/>
      </c>
      <c r="S203" s="13" t="str">
        <f>IF(B203="","",IF(M203="Inițial",B203&amp;"|E|"&amp;COUNTIFS(INDEX($B:$B,5):B203,B203,INDEX($M:$M,5):M203,"Inițial"),""))</f>
        <v/>
      </c>
      <c r="T203" s="13" t="str">
        <f>IF(OR(B203="",Q203&lt;&gt;1),"",B203&amp;"|F|"&amp;COUNTIFS(INDEX($B:$B,5):B203,B203,INDEX($Q:$Q,5):Q203,1))</f>
        <v/>
      </c>
      <c r="U203" s="29" t="str">
        <f>IF(B203="","",TRIM(IF(COUNTIF('Registru devize'!$B$5:$B$304,B203)=0,"Deviz inexistent în registru. ","")&amp;IF(AND(D203&lt;&gt;"",E203=""),"Cod necunoscut. ","")&amp;IF(N(H203)&lt;=0,"Lipsește cantitatea. ","")&amp;IF(M203="","Alege etapa. ","")&amp;IF(AND(M203="Suplimentar",N203=""),"Cere acordul clientului. ","")))</f>
        <v/>
      </c>
    </row>
    <row r="204" spans="2:21" x14ac:dyDescent="0.2">
      <c r="B204" s="24"/>
      <c r="C204" s="25" t="str">
        <f>IF(B204="","",COUNTIF(INDEX($B:$B,5):B204,B204))</f>
        <v/>
      </c>
      <c r="D204" s="24"/>
      <c r="E204" s="25" t="str">
        <f t="shared" si="27"/>
        <v/>
      </c>
      <c r="F204" s="13" t="str">
        <f t="shared" si="28"/>
        <v/>
      </c>
      <c r="G204" s="25" t="str">
        <f t="shared" si="29"/>
        <v/>
      </c>
      <c r="H204" s="6"/>
      <c r="I204" s="26" t="str">
        <f t="shared" si="30"/>
        <v/>
      </c>
      <c r="J204" s="27" t="str">
        <f t="shared" si="31"/>
        <v/>
      </c>
      <c r="K204" s="28"/>
      <c r="L204" s="27" t="str">
        <f t="shared" si="32"/>
        <v/>
      </c>
      <c r="M204" s="24"/>
      <c r="N204" s="24"/>
      <c r="O204" s="6"/>
      <c r="P204" s="27" t="str">
        <f t="shared" si="33"/>
        <v/>
      </c>
      <c r="Q204" s="25" t="str">
        <f t="shared" si="34"/>
        <v/>
      </c>
      <c r="R204" s="25" t="str">
        <f t="shared" si="35"/>
        <v/>
      </c>
      <c r="S204" s="13" t="str">
        <f>IF(B204="","",IF(M204="Inițial",B204&amp;"|E|"&amp;COUNTIFS(INDEX($B:$B,5):B204,B204,INDEX($M:$M,5):M204,"Inițial"),""))</f>
        <v/>
      </c>
      <c r="T204" s="13" t="str">
        <f>IF(OR(B204="",Q204&lt;&gt;1),"",B204&amp;"|F|"&amp;COUNTIFS(INDEX($B:$B,5):B204,B204,INDEX($Q:$Q,5):Q204,1))</f>
        <v/>
      </c>
      <c r="U204" s="29" t="str">
        <f>IF(B204="","",TRIM(IF(COUNTIF('Registru devize'!$B$5:$B$304,B204)=0,"Deviz inexistent în registru. ","")&amp;IF(AND(D204&lt;&gt;"",E204=""),"Cod necunoscut. ","")&amp;IF(N(H204)&lt;=0,"Lipsește cantitatea. ","")&amp;IF(M204="","Alege etapa. ","")&amp;IF(AND(M204="Suplimentar",N204=""),"Cere acordul clientului. ","")))</f>
        <v/>
      </c>
    </row>
    <row r="205" spans="2:21" x14ac:dyDescent="0.2">
      <c r="B205" s="24"/>
      <c r="C205" s="25" t="str">
        <f>IF(B205="","",COUNTIF(INDEX($B:$B,5):B205,B205))</f>
        <v/>
      </c>
      <c r="D205" s="24"/>
      <c r="E205" s="25" t="str">
        <f t="shared" si="27"/>
        <v/>
      </c>
      <c r="F205" s="13" t="str">
        <f t="shared" si="28"/>
        <v/>
      </c>
      <c r="G205" s="25" t="str">
        <f t="shared" si="29"/>
        <v/>
      </c>
      <c r="H205" s="6"/>
      <c r="I205" s="26" t="str">
        <f t="shared" si="30"/>
        <v/>
      </c>
      <c r="J205" s="27" t="str">
        <f t="shared" si="31"/>
        <v/>
      </c>
      <c r="K205" s="28"/>
      <c r="L205" s="27" t="str">
        <f t="shared" si="32"/>
        <v/>
      </c>
      <c r="M205" s="24"/>
      <c r="N205" s="24"/>
      <c r="O205" s="6"/>
      <c r="P205" s="27" t="str">
        <f t="shared" si="33"/>
        <v/>
      </c>
      <c r="Q205" s="25" t="str">
        <f t="shared" si="34"/>
        <v/>
      </c>
      <c r="R205" s="25" t="str">
        <f t="shared" si="35"/>
        <v/>
      </c>
      <c r="S205" s="13" t="str">
        <f>IF(B205="","",IF(M205="Inițial",B205&amp;"|E|"&amp;COUNTIFS(INDEX($B:$B,5):B205,B205,INDEX($M:$M,5):M205,"Inițial"),""))</f>
        <v/>
      </c>
      <c r="T205" s="13" t="str">
        <f>IF(OR(B205="",Q205&lt;&gt;1),"",B205&amp;"|F|"&amp;COUNTIFS(INDEX($B:$B,5):B205,B205,INDEX($Q:$Q,5):Q205,1))</f>
        <v/>
      </c>
      <c r="U205" s="29" t="str">
        <f>IF(B205="","",TRIM(IF(COUNTIF('Registru devize'!$B$5:$B$304,B205)=0,"Deviz inexistent în registru. ","")&amp;IF(AND(D205&lt;&gt;"",E205=""),"Cod necunoscut. ","")&amp;IF(N(H205)&lt;=0,"Lipsește cantitatea. ","")&amp;IF(M205="","Alege etapa. ","")&amp;IF(AND(M205="Suplimentar",N205=""),"Cere acordul clientului. ","")))</f>
        <v/>
      </c>
    </row>
    <row r="206" spans="2:21" x14ac:dyDescent="0.2">
      <c r="B206" s="24"/>
      <c r="C206" s="25" t="str">
        <f>IF(B206="","",COUNTIF(INDEX($B:$B,5):B206,B206))</f>
        <v/>
      </c>
      <c r="D206" s="24"/>
      <c r="E206" s="25" t="str">
        <f t="shared" si="27"/>
        <v/>
      </c>
      <c r="F206" s="13" t="str">
        <f t="shared" si="28"/>
        <v/>
      </c>
      <c r="G206" s="25" t="str">
        <f t="shared" si="29"/>
        <v/>
      </c>
      <c r="H206" s="6"/>
      <c r="I206" s="26" t="str">
        <f t="shared" si="30"/>
        <v/>
      </c>
      <c r="J206" s="27" t="str">
        <f t="shared" si="31"/>
        <v/>
      </c>
      <c r="K206" s="28"/>
      <c r="L206" s="27" t="str">
        <f t="shared" si="32"/>
        <v/>
      </c>
      <c r="M206" s="24"/>
      <c r="N206" s="24"/>
      <c r="O206" s="6"/>
      <c r="P206" s="27" t="str">
        <f t="shared" si="33"/>
        <v/>
      </c>
      <c r="Q206" s="25" t="str">
        <f t="shared" si="34"/>
        <v/>
      </c>
      <c r="R206" s="25" t="str">
        <f t="shared" si="35"/>
        <v/>
      </c>
      <c r="S206" s="13" t="str">
        <f>IF(B206="","",IF(M206="Inițial",B206&amp;"|E|"&amp;COUNTIFS(INDEX($B:$B,5):B206,B206,INDEX($M:$M,5):M206,"Inițial"),""))</f>
        <v/>
      </c>
      <c r="T206" s="13" t="str">
        <f>IF(OR(B206="",Q206&lt;&gt;1),"",B206&amp;"|F|"&amp;COUNTIFS(INDEX($B:$B,5):B206,B206,INDEX($Q:$Q,5):Q206,1))</f>
        <v/>
      </c>
      <c r="U206" s="29" t="str">
        <f>IF(B206="","",TRIM(IF(COUNTIF('Registru devize'!$B$5:$B$304,B206)=0,"Deviz inexistent în registru. ","")&amp;IF(AND(D206&lt;&gt;"",E206=""),"Cod necunoscut. ","")&amp;IF(N(H206)&lt;=0,"Lipsește cantitatea. ","")&amp;IF(M206="","Alege etapa. ","")&amp;IF(AND(M206="Suplimentar",N206=""),"Cere acordul clientului. ","")))</f>
        <v/>
      </c>
    </row>
    <row r="207" spans="2:21" x14ac:dyDescent="0.2">
      <c r="B207" s="24"/>
      <c r="C207" s="25" t="str">
        <f>IF(B207="","",COUNTIF(INDEX($B:$B,5):B207,B207))</f>
        <v/>
      </c>
      <c r="D207" s="24"/>
      <c r="E207" s="25" t="str">
        <f t="shared" si="27"/>
        <v/>
      </c>
      <c r="F207" s="13" t="str">
        <f t="shared" si="28"/>
        <v/>
      </c>
      <c r="G207" s="25" t="str">
        <f t="shared" si="29"/>
        <v/>
      </c>
      <c r="H207" s="6"/>
      <c r="I207" s="26" t="str">
        <f t="shared" si="30"/>
        <v/>
      </c>
      <c r="J207" s="27" t="str">
        <f t="shared" si="31"/>
        <v/>
      </c>
      <c r="K207" s="28"/>
      <c r="L207" s="27" t="str">
        <f t="shared" si="32"/>
        <v/>
      </c>
      <c r="M207" s="24"/>
      <c r="N207" s="24"/>
      <c r="O207" s="6"/>
      <c r="P207" s="27" t="str">
        <f t="shared" si="33"/>
        <v/>
      </c>
      <c r="Q207" s="25" t="str">
        <f t="shared" si="34"/>
        <v/>
      </c>
      <c r="R207" s="25" t="str">
        <f t="shared" si="35"/>
        <v/>
      </c>
      <c r="S207" s="13" t="str">
        <f>IF(B207="","",IF(M207="Inițial",B207&amp;"|E|"&amp;COUNTIFS(INDEX($B:$B,5):B207,B207,INDEX($M:$M,5):M207,"Inițial"),""))</f>
        <v/>
      </c>
      <c r="T207" s="13" t="str">
        <f>IF(OR(B207="",Q207&lt;&gt;1),"",B207&amp;"|F|"&amp;COUNTIFS(INDEX($B:$B,5):B207,B207,INDEX($Q:$Q,5):Q207,1))</f>
        <v/>
      </c>
      <c r="U207" s="29" t="str">
        <f>IF(B207="","",TRIM(IF(COUNTIF('Registru devize'!$B$5:$B$304,B207)=0,"Deviz inexistent în registru. ","")&amp;IF(AND(D207&lt;&gt;"",E207=""),"Cod necunoscut. ","")&amp;IF(N(H207)&lt;=0,"Lipsește cantitatea. ","")&amp;IF(M207="","Alege etapa. ","")&amp;IF(AND(M207="Suplimentar",N207=""),"Cere acordul clientului. ","")))</f>
        <v/>
      </c>
    </row>
    <row r="208" spans="2:21" x14ac:dyDescent="0.2">
      <c r="B208" s="24"/>
      <c r="C208" s="25" t="str">
        <f>IF(B208="","",COUNTIF(INDEX($B:$B,5):B208,B208))</f>
        <v/>
      </c>
      <c r="D208" s="24"/>
      <c r="E208" s="25" t="str">
        <f t="shared" si="27"/>
        <v/>
      </c>
      <c r="F208" s="13" t="str">
        <f t="shared" si="28"/>
        <v/>
      </c>
      <c r="G208" s="25" t="str">
        <f t="shared" si="29"/>
        <v/>
      </c>
      <c r="H208" s="6"/>
      <c r="I208" s="26" t="str">
        <f t="shared" si="30"/>
        <v/>
      </c>
      <c r="J208" s="27" t="str">
        <f t="shared" si="31"/>
        <v/>
      </c>
      <c r="K208" s="28"/>
      <c r="L208" s="27" t="str">
        <f t="shared" si="32"/>
        <v/>
      </c>
      <c r="M208" s="24"/>
      <c r="N208" s="24"/>
      <c r="O208" s="6"/>
      <c r="P208" s="27" t="str">
        <f t="shared" si="33"/>
        <v/>
      </c>
      <c r="Q208" s="25" t="str">
        <f t="shared" si="34"/>
        <v/>
      </c>
      <c r="R208" s="25" t="str">
        <f t="shared" si="35"/>
        <v/>
      </c>
      <c r="S208" s="13" t="str">
        <f>IF(B208="","",IF(M208="Inițial",B208&amp;"|E|"&amp;COUNTIFS(INDEX($B:$B,5):B208,B208,INDEX($M:$M,5):M208,"Inițial"),""))</f>
        <v/>
      </c>
      <c r="T208" s="13" t="str">
        <f>IF(OR(B208="",Q208&lt;&gt;1),"",B208&amp;"|F|"&amp;COUNTIFS(INDEX($B:$B,5):B208,B208,INDEX($Q:$Q,5):Q208,1))</f>
        <v/>
      </c>
      <c r="U208" s="29" t="str">
        <f>IF(B208="","",TRIM(IF(COUNTIF('Registru devize'!$B$5:$B$304,B208)=0,"Deviz inexistent în registru. ","")&amp;IF(AND(D208&lt;&gt;"",E208=""),"Cod necunoscut. ","")&amp;IF(N(H208)&lt;=0,"Lipsește cantitatea. ","")&amp;IF(M208="","Alege etapa. ","")&amp;IF(AND(M208="Suplimentar",N208=""),"Cere acordul clientului. ","")))</f>
        <v/>
      </c>
    </row>
    <row r="209" spans="2:21" x14ac:dyDescent="0.2">
      <c r="B209" s="24"/>
      <c r="C209" s="25" t="str">
        <f>IF(B209="","",COUNTIF(INDEX($B:$B,5):B209,B209))</f>
        <v/>
      </c>
      <c r="D209" s="24"/>
      <c r="E209" s="25" t="str">
        <f t="shared" si="27"/>
        <v/>
      </c>
      <c r="F209" s="13" t="str">
        <f t="shared" si="28"/>
        <v/>
      </c>
      <c r="G209" s="25" t="str">
        <f t="shared" si="29"/>
        <v/>
      </c>
      <c r="H209" s="6"/>
      <c r="I209" s="26" t="str">
        <f t="shared" si="30"/>
        <v/>
      </c>
      <c r="J209" s="27" t="str">
        <f t="shared" si="31"/>
        <v/>
      </c>
      <c r="K209" s="28"/>
      <c r="L209" s="27" t="str">
        <f t="shared" si="32"/>
        <v/>
      </c>
      <c r="M209" s="24"/>
      <c r="N209" s="24"/>
      <c r="O209" s="6"/>
      <c r="P209" s="27" t="str">
        <f t="shared" si="33"/>
        <v/>
      </c>
      <c r="Q209" s="25" t="str">
        <f t="shared" si="34"/>
        <v/>
      </c>
      <c r="R209" s="25" t="str">
        <f t="shared" si="35"/>
        <v/>
      </c>
      <c r="S209" s="13" t="str">
        <f>IF(B209="","",IF(M209="Inițial",B209&amp;"|E|"&amp;COUNTIFS(INDEX($B:$B,5):B209,B209,INDEX($M:$M,5):M209,"Inițial"),""))</f>
        <v/>
      </c>
      <c r="T209" s="13" t="str">
        <f>IF(OR(B209="",Q209&lt;&gt;1),"",B209&amp;"|F|"&amp;COUNTIFS(INDEX($B:$B,5):B209,B209,INDEX($Q:$Q,5):Q209,1))</f>
        <v/>
      </c>
      <c r="U209" s="29" t="str">
        <f>IF(B209="","",TRIM(IF(COUNTIF('Registru devize'!$B$5:$B$304,B209)=0,"Deviz inexistent în registru. ","")&amp;IF(AND(D209&lt;&gt;"",E209=""),"Cod necunoscut. ","")&amp;IF(N(H209)&lt;=0,"Lipsește cantitatea. ","")&amp;IF(M209="","Alege etapa. ","")&amp;IF(AND(M209="Suplimentar",N209=""),"Cere acordul clientului. ","")))</f>
        <v/>
      </c>
    </row>
    <row r="210" spans="2:21" x14ac:dyDescent="0.2">
      <c r="B210" s="24"/>
      <c r="C210" s="25" t="str">
        <f>IF(B210="","",COUNTIF(INDEX($B:$B,5):B210,B210))</f>
        <v/>
      </c>
      <c r="D210" s="24"/>
      <c r="E210" s="25" t="str">
        <f t="shared" si="27"/>
        <v/>
      </c>
      <c r="F210" s="13" t="str">
        <f t="shared" si="28"/>
        <v/>
      </c>
      <c r="G210" s="25" t="str">
        <f t="shared" si="29"/>
        <v/>
      </c>
      <c r="H210" s="6"/>
      <c r="I210" s="26" t="str">
        <f t="shared" si="30"/>
        <v/>
      </c>
      <c r="J210" s="27" t="str">
        <f t="shared" si="31"/>
        <v/>
      </c>
      <c r="K210" s="28"/>
      <c r="L210" s="27" t="str">
        <f t="shared" si="32"/>
        <v/>
      </c>
      <c r="M210" s="24"/>
      <c r="N210" s="24"/>
      <c r="O210" s="6"/>
      <c r="P210" s="27" t="str">
        <f t="shared" si="33"/>
        <v/>
      </c>
      <c r="Q210" s="25" t="str">
        <f t="shared" si="34"/>
        <v/>
      </c>
      <c r="R210" s="25" t="str">
        <f t="shared" si="35"/>
        <v/>
      </c>
      <c r="S210" s="13" t="str">
        <f>IF(B210="","",IF(M210="Inițial",B210&amp;"|E|"&amp;COUNTIFS(INDEX($B:$B,5):B210,B210,INDEX($M:$M,5):M210,"Inițial"),""))</f>
        <v/>
      </c>
      <c r="T210" s="13" t="str">
        <f>IF(OR(B210="",Q210&lt;&gt;1),"",B210&amp;"|F|"&amp;COUNTIFS(INDEX($B:$B,5):B210,B210,INDEX($Q:$Q,5):Q210,1))</f>
        <v/>
      </c>
      <c r="U210" s="29" t="str">
        <f>IF(B210="","",TRIM(IF(COUNTIF('Registru devize'!$B$5:$B$304,B210)=0,"Deviz inexistent în registru. ","")&amp;IF(AND(D210&lt;&gt;"",E210=""),"Cod necunoscut. ","")&amp;IF(N(H210)&lt;=0,"Lipsește cantitatea. ","")&amp;IF(M210="","Alege etapa. ","")&amp;IF(AND(M210="Suplimentar",N210=""),"Cere acordul clientului. ","")))</f>
        <v/>
      </c>
    </row>
    <row r="211" spans="2:21" x14ac:dyDescent="0.2">
      <c r="B211" s="24"/>
      <c r="C211" s="25" t="str">
        <f>IF(B211="","",COUNTIF(INDEX($B:$B,5):B211,B211))</f>
        <v/>
      </c>
      <c r="D211" s="24"/>
      <c r="E211" s="25" t="str">
        <f t="shared" si="27"/>
        <v/>
      </c>
      <c r="F211" s="13" t="str">
        <f t="shared" si="28"/>
        <v/>
      </c>
      <c r="G211" s="25" t="str">
        <f t="shared" si="29"/>
        <v/>
      </c>
      <c r="H211" s="6"/>
      <c r="I211" s="26" t="str">
        <f t="shared" si="30"/>
        <v/>
      </c>
      <c r="J211" s="27" t="str">
        <f t="shared" si="31"/>
        <v/>
      </c>
      <c r="K211" s="28"/>
      <c r="L211" s="27" t="str">
        <f t="shared" si="32"/>
        <v/>
      </c>
      <c r="M211" s="24"/>
      <c r="N211" s="24"/>
      <c r="O211" s="6"/>
      <c r="P211" s="27" t="str">
        <f t="shared" si="33"/>
        <v/>
      </c>
      <c r="Q211" s="25" t="str">
        <f t="shared" si="34"/>
        <v/>
      </c>
      <c r="R211" s="25" t="str">
        <f t="shared" si="35"/>
        <v/>
      </c>
      <c r="S211" s="13" t="str">
        <f>IF(B211="","",IF(M211="Inițial",B211&amp;"|E|"&amp;COUNTIFS(INDEX($B:$B,5):B211,B211,INDEX($M:$M,5):M211,"Inițial"),""))</f>
        <v/>
      </c>
      <c r="T211" s="13" t="str">
        <f>IF(OR(B211="",Q211&lt;&gt;1),"",B211&amp;"|F|"&amp;COUNTIFS(INDEX($B:$B,5):B211,B211,INDEX($Q:$Q,5):Q211,1))</f>
        <v/>
      </c>
      <c r="U211" s="29" t="str">
        <f>IF(B211="","",TRIM(IF(COUNTIF('Registru devize'!$B$5:$B$304,B211)=0,"Deviz inexistent în registru. ","")&amp;IF(AND(D211&lt;&gt;"",E211=""),"Cod necunoscut. ","")&amp;IF(N(H211)&lt;=0,"Lipsește cantitatea. ","")&amp;IF(M211="","Alege etapa. ","")&amp;IF(AND(M211="Suplimentar",N211=""),"Cere acordul clientului. ","")))</f>
        <v/>
      </c>
    </row>
    <row r="212" spans="2:21" x14ac:dyDescent="0.2">
      <c r="B212" s="24"/>
      <c r="C212" s="25" t="str">
        <f>IF(B212="","",COUNTIF(INDEX($B:$B,5):B212,B212))</f>
        <v/>
      </c>
      <c r="D212" s="24"/>
      <c r="E212" s="25" t="str">
        <f t="shared" si="27"/>
        <v/>
      </c>
      <c r="F212" s="13" t="str">
        <f t="shared" si="28"/>
        <v/>
      </c>
      <c r="G212" s="25" t="str">
        <f t="shared" si="29"/>
        <v/>
      </c>
      <c r="H212" s="6"/>
      <c r="I212" s="26" t="str">
        <f t="shared" si="30"/>
        <v/>
      </c>
      <c r="J212" s="27" t="str">
        <f t="shared" si="31"/>
        <v/>
      </c>
      <c r="K212" s="28"/>
      <c r="L212" s="27" t="str">
        <f t="shared" si="32"/>
        <v/>
      </c>
      <c r="M212" s="24"/>
      <c r="N212" s="24"/>
      <c r="O212" s="6"/>
      <c r="P212" s="27" t="str">
        <f t="shared" si="33"/>
        <v/>
      </c>
      <c r="Q212" s="25" t="str">
        <f t="shared" si="34"/>
        <v/>
      </c>
      <c r="R212" s="25" t="str">
        <f t="shared" si="35"/>
        <v/>
      </c>
      <c r="S212" s="13" t="str">
        <f>IF(B212="","",IF(M212="Inițial",B212&amp;"|E|"&amp;COUNTIFS(INDEX($B:$B,5):B212,B212,INDEX($M:$M,5):M212,"Inițial"),""))</f>
        <v/>
      </c>
      <c r="T212" s="13" t="str">
        <f>IF(OR(B212="",Q212&lt;&gt;1),"",B212&amp;"|F|"&amp;COUNTIFS(INDEX($B:$B,5):B212,B212,INDEX($Q:$Q,5):Q212,1))</f>
        <v/>
      </c>
      <c r="U212" s="29" t="str">
        <f>IF(B212="","",TRIM(IF(COUNTIF('Registru devize'!$B$5:$B$304,B212)=0,"Deviz inexistent în registru. ","")&amp;IF(AND(D212&lt;&gt;"",E212=""),"Cod necunoscut. ","")&amp;IF(N(H212)&lt;=0,"Lipsește cantitatea. ","")&amp;IF(M212="","Alege etapa. ","")&amp;IF(AND(M212="Suplimentar",N212=""),"Cere acordul clientului. ","")))</f>
        <v/>
      </c>
    </row>
    <row r="213" spans="2:21" x14ac:dyDescent="0.2">
      <c r="B213" s="24"/>
      <c r="C213" s="25" t="str">
        <f>IF(B213="","",COUNTIF(INDEX($B:$B,5):B213,B213))</f>
        <v/>
      </c>
      <c r="D213" s="24"/>
      <c r="E213" s="25" t="str">
        <f t="shared" si="27"/>
        <v/>
      </c>
      <c r="F213" s="13" t="str">
        <f t="shared" si="28"/>
        <v/>
      </c>
      <c r="G213" s="25" t="str">
        <f t="shared" si="29"/>
        <v/>
      </c>
      <c r="H213" s="6"/>
      <c r="I213" s="26" t="str">
        <f t="shared" si="30"/>
        <v/>
      </c>
      <c r="J213" s="27" t="str">
        <f t="shared" si="31"/>
        <v/>
      </c>
      <c r="K213" s="28"/>
      <c r="L213" s="27" t="str">
        <f t="shared" si="32"/>
        <v/>
      </c>
      <c r="M213" s="24"/>
      <c r="N213" s="24"/>
      <c r="O213" s="6"/>
      <c r="P213" s="27" t="str">
        <f t="shared" si="33"/>
        <v/>
      </c>
      <c r="Q213" s="25" t="str">
        <f t="shared" si="34"/>
        <v/>
      </c>
      <c r="R213" s="25" t="str">
        <f t="shared" si="35"/>
        <v/>
      </c>
      <c r="S213" s="13" t="str">
        <f>IF(B213="","",IF(M213="Inițial",B213&amp;"|E|"&amp;COUNTIFS(INDEX($B:$B,5):B213,B213,INDEX($M:$M,5):M213,"Inițial"),""))</f>
        <v/>
      </c>
      <c r="T213" s="13" t="str">
        <f>IF(OR(B213="",Q213&lt;&gt;1),"",B213&amp;"|F|"&amp;COUNTIFS(INDEX($B:$B,5):B213,B213,INDEX($Q:$Q,5):Q213,1))</f>
        <v/>
      </c>
      <c r="U213" s="29" t="str">
        <f>IF(B213="","",TRIM(IF(COUNTIF('Registru devize'!$B$5:$B$304,B213)=0,"Deviz inexistent în registru. ","")&amp;IF(AND(D213&lt;&gt;"",E213=""),"Cod necunoscut. ","")&amp;IF(N(H213)&lt;=0,"Lipsește cantitatea. ","")&amp;IF(M213="","Alege etapa. ","")&amp;IF(AND(M213="Suplimentar",N213=""),"Cere acordul clientului. ","")))</f>
        <v/>
      </c>
    </row>
    <row r="214" spans="2:21" x14ac:dyDescent="0.2">
      <c r="B214" s="24"/>
      <c r="C214" s="25" t="str">
        <f>IF(B214="","",COUNTIF(INDEX($B:$B,5):B214,B214))</f>
        <v/>
      </c>
      <c r="D214" s="24"/>
      <c r="E214" s="25" t="str">
        <f t="shared" si="27"/>
        <v/>
      </c>
      <c r="F214" s="13" t="str">
        <f t="shared" si="28"/>
        <v/>
      </c>
      <c r="G214" s="25" t="str">
        <f t="shared" si="29"/>
        <v/>
      </c>
      <c r="H214" s="6"/>
      <c r="I214" s="26" t="str">
        <f t="shared" si="30"/>
        <v/>
      </c>
      <c r="J214" s="27" t="str">
        <f t="shared" si="31"/>
        <v/>
      </c>
      <c r="K214" s="28"/>
      <c r="L214" s="27" t="str">
        <f t="shared" si="32"/>
        <v/>
      </c>
      <c r="M214" s="24"/>
      <c r="N214" s="24"/>
      <c r="O214" s="6"/>
      <c r="P214" s="27" t="str">
        <f t="shared" si="33"/>
        <v/>
      </c>
      <c r="Q214" s="25" t="str">
        <f t="shared" si="34"/>
        <v/>
      </c>
      <c r="R214" s="25" t="str">
        <f t="shared" si="35"/>
        <v/>
      </c>
      <c r="S214" s="13" t="str">
        <f>IF(B214="","",IF(M214="Inițial",B214&amp;"|E|"&amp;COUNTIFS(INDEX($B:$B,5):B214,B214,INDEX($M:$M,5):M214,"Inițial"),""))</f>
        <v/>
      </c>
      <c r="T214" s="13" t="str">
        <f>IF(OR(B214="",Q214&lt;&gt;1),"",B214&amp;"|F|"&amp;COUNTIFS(INDEX($B:$B,5):B214,B214,INDEX($Q:$Q,5):Q214,1))</f>
        <v/>
      </c>
      <c r="U214" s="29" t="str">
        <f>IF(B214="","",TRIM(IF(COUNTIF('Registru devize'!$B$5:$B$304,B214)=0,"Deviz inexistent în registru. ","")&amp;IF(AND(D214&lt;&gt;"",E214=""),"Cod necunoscut. ","")&amp;IF(N(H214)&lt;=0,"Lipsește cantitatea. ","")&amp;IF(M214="","Alege etapa. ","")&amp;IF(AND(M214="Suplimentar",N214=""),"Cere acordul clientului. ","")))</f>
        <v/>
      </c>
    </row>
    <row r="215" spans="2:21" x14ac:dyDescent="0.2">
      <c r="B215" s="24"/>
      <c r="C215" s="25" t="str">
        <f>IF(B215="","",COUNTIF(INDEX($B:$B,5):B215,B215))</f>
        <v/>
      </c>
      <c r="D215" s="24"/>
      <c r="E215" s="25" t="str">
        <f t="shared" si="27"/>
        <v/>
      </c>
      <c r="F215" s="13" t="str">
        <f t="shared" si="28"/>
        <v/>
      </c>
      <c r="G215" s="25" t="str">
        <f t="shared" si="29"/>
        <v/>
      </c>
      <c r="H215" s="6"/>
      <c r="I215" s="26" t="str">
        <f t="shared" si="30"/>
        <v/>
      </c>
      <c r="J215" s="27" t="str">
        <f t="shared" si="31"/>
        <v/>
      </c>
      <c r="K215" s="28"/>
      <c r="L215" s="27" t="str">
        <f t="shared" si="32"/>
        <v/>
      </c>
      <c r="M215" s="24"/>
      <c r="N215" s="24"/>
      <c r="O215" s="6"/>
      <c r="P215" s="27" t="str">
        <f t="shared" si="33"/>
        <v/>
      </c>
      <c r="Q215" s="25" t="str">
        <f t="shared" si="34"/>
        <v/>
      </c>
      <c r="R215" s="25" t="str">
        <f t="shared" si="35"/>
        <v/>
      </c>
      <c r="S215" s="13" t="str">
        <f>IF(B215="","",IF(M215="Inițial",B215&amp;"|E|"&amp;COUNTIFS(INDEX($B:$B,5):B215,B215,INDEX($M:$M,5):M215,"Inițial"),""))</f>
        <v/>
      </c>
      <c r="T215" s="13" t="str">
        <f>IF(OR(B215="",Q215&lt;&gt;1),"",B215&amp;"|F|"&amp;COUNTIFS(INDEX($B:$B,5):B215,B215,INDEX($Q:$Q,5):Q215,1))</f>
        <v/>
      </c>
      <c r="U215" s="29" t="str">
        <f>IF(B215="","",TRIM(IF(COUNTIF('Registru devize'!$B$5:$B$304,B215)=0,"Deviz inexistent în registru. ","")&amp;IF(AND(D215&lt;&gt;"",E215=""),"Cod necunoscut. ","")&amp;IF(N(H215)&lt;=0,"Lipsește cantitatea. ","")&amp;IF(M215="","Alege etapa. ","")&amp;IF(AND(M215="Suplimentar",N215=""),"Cere acordul clientului. ","")))</f>
        <v/>
      </c>
    </row>
    <row r="216" spans="2:21" x14ac:dyDescent="0.2">
      <c r="B216" s="24"/>
      <c r="C216" s="25" t="str">
        <f>IF(B216="","",COUNTIF(INDEX($B:$B,5):B216,B216))</f>
        <v/>
      </c>
      <c r="D216" s="24"/>
      <c r="E216" s="25" t="str">
        <f t="shared" si="27"/>
        <v/>
      </c>
      <c r="F216" s="13" t="str">
        <f t="shared" si="28"/>
        <v/>
      </c>
      <c r="G216" s="25" t="str">
        <f t="shared" si="29"/>
        <v/>
      </c>
      <c r="H216" s="6"/>
      <c r="I216" s="26" t="str">
        <f t="shared" si="30"/>
        <v/>
      </c>
      <c r="J216" s="27" t="str">
        <f t="shared" si="31"/>
        <v/>
      </c>
      <c r="K216" s="28"/>
      <c r="L216" s="27" t="str">
        <f t="shared" si="32"/>
        <v/>
      </c>
      <c r="M216" s="24"/>
      <c r="N216" s="24"/>
      <c r="O216" s="6"/>
      <c r="P216" s="27" t="str">
        <f t="shared" si="33"/>
        <v/>
      </c>
      <c r="Q216" s="25" t="str">
        <f t="shared" si="34"/>
        <v/>
      </c>
      <c r="R216" s="25" t="str">
        <f t="shared" si="35"/>
        <v/>
      </c>
      <c r="S216" s="13" t="str">
        <f>IF(B216="","",IF(M216="Inițial",B216&amp;"|E|"&amp;COUNTIFS(INDEX($B:$B,5):B216,B216,INDEX($M:$M,5):M216,"Inițial"),""))</f>
        <v/>
      </c>
      <c r="T216" s="13" t="str">
        <f>IF(OR(B216="",Q216&lt;&gt;1),"",B216&amp;"|F|"&amp;COUNTIFS(INDEX($B:$B,5):B216,B216,INDEX($Q:$Q,5):Q216,1))</f>
        <v/>
      </c>
      <c r="U216" s="29" t="str">
        <f>IF(B216="","",TRIM(IF(COUNTIF('Registru devize'!$B$5:$B$304,B216)=0,"Deviz inexistent în registru. ","")&amp;IF(AND(D216&lt;&gt;"",E216=""),"Cod necunoscut. ","")&amp;IF(N(H216)&lt;=0,"Lipsește cantitatea. ","")&amp;IF(M216="","Alege etapa. ","")&amp;IF(AND(M216="Suplimentar",N216=""),"Cere acordul clientului. ","")))</f>
        <v/>
      </c>
    </row>
    <row r="217" spans="2:21" x14ac:dyDescent="0.2">
      <c r="B217" s="24"/>
      <c r="C217" s="25" t="str">
        <f>IF(B217="","",COUNTIF(INDEX($B:$B,5):B217,B217))</f>
        <v/>
      </c>
      <c r="D217" s="24"/>
      <c r="E217" s="25" t="str">
        <f t="shared" si="27"/>
        <v/>
      </c>
      <c r="F217" s="13" t="str">
        <f t="shared" si="28"/>
        <v/>
      </c>
      <c r="G217" s="25" t="str">
        <f t="shared" si="29"/>
        <v/>
      </c>
      <c r="H217" s="6"/>
      <c r="I217" s="26" t="str">
        <f t="shared" si="30"/>
        <v/>
      </c>
      <c r="J217" s="27" t="str">
        <f t="shared" si="31"/>
        <v/>
      </c>
      <c r="K217" s="28"/>
      <c r="L217" s="27" t="str">
        <f t="shared" si="32"/>
        <v/>
      </c>
      <c r="M217" s="24"/>
      <c r="N217" s="24"/>
      <c r="O217" s="6"/>
      <c r="P217" s="27" t="str">
        <f t="shared" si="33"/>
        <v/>
      </c>
      <c r="Q217" s="25" t="str">
        <f t="shared" si="34"/>
        <v/>
      </c>
      <c r="R217" s="25" t="str">
        <f t="shared" si="35"/>
        <v/>
      </c>
      <c r="S217" s="13" t="str">
        <f>IF(B217="","",IF(M217="Inițial",B217&amp;"|E|"&amp;COUNTIFS(INDEX($B:$B,5):B217,B217,INDEX($M:$M,5):M217,"Inițial"),""))</f>
        <v/>
      </c>
      <c r="T217" s="13" t="str">
        <f>IF(OR(B217="",Q217&lt;&gt;1),"",B217&amp;"|F|"&amp;COUNTIFS(INDEX($B:$B,5):B217,B217,INDEX($Q:$Q,5):Q217,1))</f>
        <v/>
      </c>
      <c r="U217" s="29" t="str">
        <f>IF(B217="","",TRIM(IF(COUNTIF('Registru devize'!$B$5:$B$304,B217)=0,"Deviz inexistent în registru. ","")&amp;IF(AND(D217&lt;&gt;"",E217=""),"Cod necunoscut. ","")&amp;IF(N(H217)&lt;=0,"Lipsește cantitatea. ","")&amp;IF(M217="","Alege etapa. ","")&amp;IF(AND(M217="Suplimentar",N217=""),"Cere acordul clientului. ","")))</f>
        <v/>
      </c>
    </row>
    <row r="218" spans="2:21" x14ac:dyDescent="0.2">
      <c r="B218" s="24"/>
      <c r="C218" s="25" t="str">
        <f>IF(B218="","",COUNTIF(INDEX($B:$B,5):B218,B218))</f>
        <v/>
      </c>
      <c r="D218" s="24"/>
      <c r="E218" s="25" t="str">
        <f t="shared" si="27"/>
        <v/>
      </c>
      <c r="F218" s="13" t="str">
        <f t="shared" si="28"/>
        <v/>
      </c>
      <c r="G218" s="25" t="str">
        <f t="shared" si="29"/>
        <v/>
      </c>
      <c r="H218" s="6"/>
      <c r="I218" s="26" t="str">
        <f t="shared" si="30"/>
        <v/>
      </c>
      <c r="J218" s="27" t="str">
        <f t="shared" si="31"/>
        <v/>
      </c>
      <c r="K218" s="28"/>
      <c r="L218" s="27" t="str">
        <f t="shared" si="32"/>
        <v/>
      </c>
      <c r="M218" s="24"/>
      <c r="N218" s="24"/>
      <c r="O218" s="6"/>
      <c r="P218" s="27" t="str">
        <f t="shared" si="33"/>
        <v/>
      </c>
      <c r="Q218" s="25" t="str">
        <f t="shared" si="34"/>
        <v/>
      </c>
      <c r="R218" s="25" t="str">
        <f t="shared" si="35"/>
        <v/>
      </c>
      <c r="S218" s="13" t="str">
        <f>IF(B218="","",IF(M218="Inițial",B218&amp;"|E|"&amp;COUNTIFS(INDEX($B:$B,5):B218,B218,INDEX($M:$M,5):M218,"Inițial"),""))</f>
        <v/>
      </c>
      <c r="T218" s="13" t="str">
        <f>IF(OR(B218="",Q218&lt;&gt;1),"",B218&amp;"|F|"&amp;COUNTIFS(INDEX($B:$B,5):B218,B218,INDEX($Q:$Q,5):Q218,1))</f>
        <v/>
      </c>
      <c r="U218" s="29" t="str">
        <f>IF(B218="","",TRIM(IF(COUNTIF('Registru devize'!$B$5:$B$304,B218)=0,"Deviz inexistent în registru. ","")&amp;IF(AND(D218&lt;&gt;"",E218=""),"Cod necunoscut. ","")&amp;IF(N(H218)&lt;=0,"Lipsește cantitatea. ","")&amp;IF(M218="","Alege etapa. ","")&amp;IF(AND(M218="Suplimentar",N218=""),"Cere acordul clientului. ","")))</f>
        <v/>
      </c>
    </row>
    <row r="219" spans="2:21" x14ac:dyDescent="0.2">
      <c r="B219" s="24"/>
      <c r="C219" s="25" t="str">
        <f>IF(B219="","",COUNTIF(INDEX($B:$B,5):B219,B219))</f>
        <v/>
      </c>
      <c r="D219" s="24"/>
      <c r="E219" s="25" t="str">
        <f t="shared" si="27"/>
        <v/>
      </c>
      <c r="F219" s="13" t="str">
        <f t="shared" si="28"/>
        <v/>
      </c>
      <c r="G219" s="25" t="str">
        <f t="shared" si="29"/>
        <v/>
      </c>
      <c r="H219" s="6"/>
      <c r="I219" s="26" t="str">
        <f t="shared" si="30"/>
        <v/>
      </c>
      <c r="J219" s="27" t="str">
        <f t="shared" si="31"/>
        <v/>
      </c>
      <c r="K219" s="28"/>
      <c r="L219" s="27" t="str">
        <f t="shared" si="32"/>
        <v/>
      </c>
      <c r="M219" s="24"/>
      <c r="N219" s="24"/>
      <c r="O219" s="6"/>
      <c r="P219" s="27" t="str">
        <f t="shared" si="33"/>
        <v/>
      </c>
      <c r="Q219" s="25" t="str">
        <f t="shared" si="34"/>
        <v/>
      </c>
      <c r="R219" s="25" t="str">
        <f t="shared" si="35"/>
        <v/>
      </c>
      <c r="S219" s="13" t="str">
        <f>IF(B219="","",IF(M219="Inițial",B219&amp;"|E|"&amp;COUNTIFS(INDEX($B:$B,5):B219,B219,INDEX($M:$M,5):M219,"Inițial"),""))</f>
        <v/>
      </c>
      <c r="T219" s="13" t="str">
        <f>IF(OR(B219="",Q219&lt;&gt;1),"",B219&amp;"|F|"&amp;COUNTIFS(INDEX($B:$B,5):B219,B219,INDEX($Q:$Q,5):Q219,1))</f>
        <v/>
      </c>
      <c r="U219" s="29" t="str">
        <f>IF(B219="","",TRIM(IF(COUNTIF('Registru devize'!$B$5:$B$304,B219)=0,"Deviz inexistent în registru. ","")&amp;IF(AND(D219&lt;&gt;"",E219=""),"Cod necunoscut. ","")&amp;IF(N(H219)&lt;=0,"Lipsește cantitatea. ","")&amp;IF(M219="","Alege etapa. ","")&amp;IF(AND(M219="Suplimentar",N219=""),"Cere acordul clientului. ","")))</f>
        <v/>
      </c>
    </row>
    <row r="220" spans="2:21" x14ac:dyDescent="0.2">
      <c r="B220" s="24"/>
      <c r="C220" s="25" t="str">
        <f>IF(B220="","",COUNTIF(INDEX($B:$B,5):B220,B220))</f>
        <v/>
      </c>
      <c r="D220" s="24"/>
      <c r="E220" s="25" t="str">
        <f t="shared" si="27"/>
        <v/>
      </c>
      <c r="F220" s="13" t="str">
        <f t="shared" si="28"/>
        <v/>
      </c>
      <c r="G220" s="25" t="str">
        <f t="shared" si="29"/>
        <v/>
      </c>
      <c r="H220" s="6"/>
      <c r="I220" s="26" t="str">
        <f t="shared" si="30"/>
        <v/>
      </c>
      <c r="J220" s="27" t="str">
        <f t="shared" si="31"/>
        <v/>
      </c>
      <c r="K220" s="28"/>
      <c r="L220" s="27" t="str">
        <f t="shared" si="32"/>
        <v/>
      </c>
      <c r="M220" s="24"/>
      <c r="N220" s="24"/>
      <c r="O220" s="6"/>
      <c r="P220" s="27" t="str">
        <f t="shared" si="33"/>
        <v/>
      </c>
      <c r="Q220" s="25" t="str">
        <f t="shared" si="34"/>
        <v/>
      </c>
      <c r="R220" s="25" t="str">
        <f t="shared" si="35"/>
        <v/>
      </c>
      <c r="S220" s="13" t="str">
        <f>IF(B220="","",IF(M220="Inițial",B220&amp;"|E|"&amp;COUNTIFS(INDEX($B:$B,5):B220,B220,INDEX($M:$M,5):M220,"Inițial"),""))</f>
        <v/>
      </c>
      <c r="T220" s="13" t="str">
        <f>IF(OR(B220="",Q220&lt;&gt;1),"",B220&amp;"|F|"&amp;COUNTIFS(INDEX($B:$B,5):B220,B220,INDEX($Q:$Q,5):Q220,1))</f>
        <v/>
      </c>
      <c r="U220" s="29" t="str">
        <f>IF(B220="","",TRIM(IF(COUNTIF('Registru devize'!$B$5:$B$304,B220)=0,"Deviz inexistent în registru. ","")&amp;IF(AND(D220&lt;&gt;"",E220=""),"Cod necunoscut. ","")&amp;IF(N(H220)&lt;=0,"Lipsește cantitatea. ","")&amp;IF(M220="","Alege etapa. ","")&amp;IF(AND(M220="Suplimentar",N220=""),"Cere acordul clientului. ","")))</f>
        <v/>
      </c>
    </row>
    <row r="221" spans="2:21" x14ac:dyDescent="0.2">
      <c r="B221" s="24"/>
      <c r="C221" s="25" t="str">
        <f>IF(B221="","",COUNTIF(INDEX($B:$B,5):B221,B221))</f>
        <v/>
      </c>
      <c r="D221" s="24"/>
      <c r="E221" s="25" t="str">
        <f t="shared" si="27"/>
        <v/>
      </c>
      <c r="F221" s="13" t="str">
        <f t="shared" si="28"/>
        <v/>
      </c>
      <c r="G221" s="25" t="str">
        <f t="shared" si="29"/>
        <v/>
      </c>
      <c r="H221" s="6"/>
      <c r="I221" s="26" t="str">
        <f t="shared" si="30"/>
        <v/>
      </c>
      <c r="J221" s="27" t="str">
        <f t="shared" si="31"/>
        <v/>
      </c>
      <c r="K221" s="28"/>
      <c r="L221" s="27" t="str">
        <f t="shared" si="32"/>
        <v/>
      </c>
      <c r="M221" s="24"/>
      <c r="N221" s="24"/>
      <c r="O221" s="6"/>
      <c r="P221" s="27" t="str">
        <f t="shared" si="33"/>
        <v/>
      </c>
      <c r="Q221" s="25" t="str">
        <f t="shared" si="34"/>
        <v/>
      </c>
      <c r="R221" s="25" t="str">
        <f t="shared" si="35"/>
        <v/>
      </c>
      <c r="S221" s="13" t="str">
        <f>IF(B221="","",IF(M221="Inițial",B221&amp;"|E|"&amp;COUNTIFS(INDEX($B:$B,5):B221,B221,INDEX($M:$M,5):M221,"Inițial"),""))</f>
        <v/>
      </c>
      <c r="T221" s="13" t="str">
        <f>IF(OR(B221="",Q221&lt;&gt;1),"",B221&amp;"|F|"&amp;COUNTIFS(INDEX($B:$B,5):B221,B221,INDEX($Q:$Q,5):Q221,1))</f>
        <v/>
      </c>
      <c r="U221" s="29" t="str">
        <f>IF(B221="","",TRIM(IF(COUNTIF('Registru devize'!$B$5:$B$304,B221)=0,"Deviz inexistent în registru. ","")&amp;IF(AND(D221&lt;&gt;"",E221=""),"Cod necunoscut. ","")&amp;IF(N(H221)&lt;=0,"Lipsește cantitatea. ","")&amp;IF(M221="","Alege etapa. ","")&amp;IF(AND(M221="Suplimentar",N221=""),"Cere acordul clientului. ","")))</f>
        <v/>
      </c>
    </row>
    <row r="222" spans="2:21" x14ac:dyDescent="0.2">
      <c r="B222" s="24"/>
      <c r="C222" s="25" t="str">
        <f>IF(B222="","",COUNTIF(INDEX($B:$B,5):B222,B222))</f>
        <v/>
      </c>
      <c r="D222" s="24"/>
      <c r="E222" s="25" t="str">
        <f t="shared" si="27"/>
        <v/>
      </c>
      <c r="F222" s="13" t="str">
        <f t="shared" si="28"/>
        <v/>
      </c>
      <c r="G222" s="25" t="str">
        <f t="shared" si="29"/>
        <v/>
      </c>
      <c r="H222" s="6"/>
      <c r="I222" s="26" t="str">
        <f t="shared" si="30"/>
        <v/>
      </c>
      <c r="J222" s="27" t="str">
        <f t="shared" si="31"/>
        <v/>
      </c>
      <c r="K222" s="28"/>
      <c r="L222" s="27" t="str">
        <f t="shared" si="32"/>
        <v/>
      </c>
      <c r="M222" s="24"/>
      <c r="N222" s="24"/>
      <c r="O222" s="6"/>
      <c r="P222" s="27" t="str">
        <f t="shared" si="33"/>
        <v/>
      </c>
      <c r="Q222" s="25" t="str">
        <f t="shared" si="34"/>
        <v/>
      </c>
      <c r="R222" s="25" t="str">
        <f t="shared" si="35"/>
        <v/>
      </c>
      <c r="S222" s="13" t="str">
        <f>IF(B222="","",IF(M222="Inițial",B222&amp;"|E|"&amp;COUNTIFS(INDEX($B:$B,5):B222,B222,INDEX($M:$M,5):M222,"Inițial"),""))</f>
        <v/>
      </c>
      <c r="T222" s="13" t="str">
        <f>IF(OR(B222="",Q222&lt;&gt;1),"",B222&amp;"|F|"&amp;COUNTIFS(INDEX($B:$B,5):B222,B222,INDEX($Q:$Q,5):Q222,1))</f>
        <v/>
      </c>
      <c r="U222" s="29" t="str">
        <f>IF(B222="","",TRIM(IF(COUNTIF('Registru devize'!$B$5:$B$304,B222)=0,"Deviz inexistent în registru. ","")&amp;IF(AND(D222&lt;&gt;"",E222=""),"Cod necunoscut. ","")&amp;IF(N(H222)&lt;=0,"Lipsește cantitatea. ","")&amp;IF(M222="","Alege etapa. ","")&amp;IF(AND(M222="Suplimentar",N222=""),"Cere acordul clientului. ","")))</f>
        <v/>
      </c>
    </row>
    <row r="223" spans="2:21" x14ac:dyDescent="0.2">
      <c r="B223" s="24"/>
      <c r="C223" s="25" t="str">
        <f>IF(B223="","",COUNTIF(INDEX($B:$B,5):B223,B223))</f>
        <v/>
      </c>
      <c r="D223" s="24"/>
      <c r="E223" s="25" t="str">
        <f t="shared" si="27"/>
        <v/>
      </c>
      <c r="F223" s="13" t="str">
        <f t="shared" si="28"/>
        <v/>
      </c>
      <c r="G223" s="25" t="str">
        <f t="shared" si="29"/>
        <v/>
      </c>
      <c r="H223" s="6"/>
      <c r="I223" s="26" t="str">
        <f t="shared" si="30"/>
        <v/>
      </c>
      <c r="J223" s="27" t="str">
        <f t="shared" si="31"/>
        <v/>
      </c>
      <c r="K223" s="28"/>
      <c r="L223" s="27" t="str">
        <f t="shared" si="32"/>
        <v/>
      </c>
      <c r="M223" s="24"/>
      <c r="N223" s="24"/>
      <c r="O223" s="6"/>
      <c r="P223" s="27" t="str">
        <f t="shared" si="33"/>
        <v/>
      </c>
      <c r="Q223" s="25" t="str">
        <f t="shared" si="34"/>
        <v/>
      </c>
      <c r="R223" s="25" t="str">
        <f t="shared" si="35"/>
        <v/>
      </c>
      <c r="S223" s="13" t="str">
        <f>IF(B223="","",IF(M223="Inițial",B223&amp;"|E|"&amp;COUNTIFS(INDEX($B:$B,5):B223,B223,INDEX($M:$M,5):M223,"Inițial"),""))</f>
        <v/>
      </c>
      <c r="T223" s="13" t="str">
        <f>IF(OR(B223="",Q223&lt;&gt;1),"",B223&amp;"|F|"&amp;COUNTIFS(INDEX($B:$B,5):B223,B223,INDEX($Q:$Q,5):Q223,1))</f>
        <v/>
      </c>
      <c r="U223" s="29" t="str">
        <f>IF(B223="","",TRIM(IF(COUNTIF('Registru devize'!$B$5:$B$304,B223)=0,"Deviz inexistent în registru. ","")&amp;IF(AND(D223&lt;&gt;"",E223=""),"Cod necunoscut. ","")&amp;IF(N(H223)&lt;=0,"Lipsește cantitatea. ","")&amp;IF(M223="","Alege etapa. ","")&amp;IF(AND(M223="Suplimentar",N223=""),"Cere acordul clientului. ","")))</f>
        <v/>
      </c>
    </row>
    <row r="224" spans="2:21" x14ac:dyDescent="0.2">
      <c r="B224" s="24"/>
      <c r="C224" s="25" t="str">
        <f>IF(B224="","",COUNTIF(INDEX($B:$B,5):B224,B224))</f>
        <v/>
      </c>
      <c r="D224" s="24"/>
      <c r="E224" s="25" t="str">
        <f t="shared" si="27"/>
        <v/>
      </c>
      <c r="F224" s="13" t="str">
        <f t="shared" si="28"/>
        <v/>
      </c>
      <c r="G224" s="25" t="str">
        <f t="shared" si="29"/>
        <v/>
      </c>
      <c r="H224" s="6"/>
      <c r="I224" s="26" t="str">
        <f t="shared" si="30"/>
        <v/>
      </c>
      <c r="J224" s="27" t="str">
        <f t="shared" si="31"/>
        <v/>
      </c>
      <c r="K224" s="28"/>
      <c r="L224" s="27" t="str">
        <f t="shared" si="32"/>
        <v/>
      </c>
      <c r="M224" s="24"/>
      <c r="N224" s="24"/>
      <c r="O224" s="6"/>
      <c r="P224" s="27" t="str">
        <f t="shared" si="33"/>
        <v/>
      </c>
      <c r="Q224" s="25" t="str">
        <f t="shared" si="34"/>
        <v/>
      </c>
      <c r="R224" s="25" t="str">
        <f t="shared" si="35"/>
        <v/>
      </c>
      <c r="S224" s="13" t="str">
        <f>IF(B224="","",IF(M224="Inițial",B224&amp;"|E|"&amp;COUNTIFS(INDEX($B:$B,5):B224,B224,INDEX($M:$M,5):M224,"Inițial"),""))</f>
        <v/>
      </c>
      <c r="T224" s="13" t="str">
        <f>IF(OR(B224="",Q224&lt;&gt;1),"",B224&amp;"|F|"&amp;COUNTIFS(INDEX($B:$B,5):B224,B224,INDEX($Q:$Q,5):Q224,1))</f>
        <v/>
      </c>
      <c r="U224" s="29" t="str">
        <f>IF(B224="","",TRIM(IF(COUNTIF('Registru devize'!$B$5:$B$304,B224)=0,"Deviz inexistent în registru. ","")&amp;IF(AND(D224&lt;&gt;"",E224=""),"Cod necunoscut. ","")&amp;IF(N(H224)&lt;=0,"Lipsește cantitatea. ","")&amp;IF(M224="","Alege etapa. ","")&amp;IF(AND(M224="Suplimentar",N224=""),"Cere acordul clientului. ","")))</f>
        <v/>
      </c>
    </row>
    <row r="225" spans="2:21" x14ac:dyDescent="0.2">
      <c r="B225" s="24"/>
      <c r="C225" s="25" t="str">
        <f>IF(B225="","",COUNTIF(INDEX($B:$B,5):B225,B225))</f>
        <v/>
      </c>
      <c r="D225" s="24"/>
      <c r="E225" s="25" t="str">
        <f t="shared" si="27"/>
        <v/>
      </c>
      <c r="F225" s="13" t="str">
        <f t="shared" si="28"/>
        <v/>
      </c>
      <c r="G225" s="25" t="str">
        <f t="shared" si="29"/>
        <v/>
      </c>
      <c r="H225" s="6"/>
      <c r="I225" s="26" t="str">
        <f t="shared" si="30"/>
        <v/>
      </c>
      <c r="J225" s="27" t="str">
        <f t="shared" si="31"/>
        <v/>
      </c>
      <c r="K225" s="28"/>
      <c r="L225" s="27" t="str">
        <f t="shared" si="32"/>
        <v/>
      </c>
      <c r="M225" s="24"/>
      <c r="N225" s="24"/>
      <c r="O225" s="6"/>
      <c r="P225" s="27" t="str">
        <f t="shared" si="33"/>
        <v/>
      </c>
      <c r="Q225" s="25" t="str">
        <f t="shared" si="34"/>
        <v/>
      </c>
      <c r="R225" s="25" t="str">
        <f t="shared" si="35"/>
        <v/>
      </c>
      <c r="S225" s="13" t="str">
        <f>IF(B225="","",IF(M225="Inițial",B225&amp;"|E|"&amp;COUNTIFS(INDEX($B:$B,5):B225,B225,INDEX($M:$M,5):M225,"Inițial"),""))</f>
        <v/>
      </c>
      <c r="T225" s="13" t="str">
        <f>IF(OR(B225="",Q225&lt;&gt;1),"",B225&amp;"|F|"&amp;COUNTIFS(INDEX($B:$B,5):B225,B225,INDEX($Q:$Q,5):Q225,1))</f>
        <v/>
      </c>
      <c r="U225" s="29" t="str">
        <f>IF(B225="","",TRIM(IF(COUNTIF('Registru devize'!$B$5:$B$304,B225)=0,"Deviz inexistent în registru. ","")&amp;IF(AND(D225&lt;&gt;"",E225=""),"Cod necunoscut. ","")&amp;IF(N(H225)&lt;=0,"Lipsește cantitatea. ","")&amp;IF(M225="","Alege etapa. ","")&amp;IF(AND(M225="Suplimentar",N225=""),"Cere acordul clientului. ","")))</f>
        <v/>
      </c>
    </row>
    <row r="226" spans="2:21" x14ac:dyDescent="0.2">
      <c r="B226" s="24"/>
      <c r="C226" s="25" t="str">
        <f>IF(B226="","",COUNTIF(INDEX($B:$B,5):B226,B226))</f>
        <v/>
      </c>
      <c r="D226" s="24"/>
      <c r="E226" s="25" t="str">
        <f t="shared" si="27"/>
        <v/>
      </c>
      <c r="F226" s="13" t="str">
        <f t="shared" si="28"/>
        <v/>
      </c>
      <c r="G226" s="25" t="str">
        <f t="shared" si="29"/>
        <v/>
      </c>
      <c r="H226" s="6"/>
      <c r="I226" s="26" t="str">
        <f t="shared" si="30"/>
        <v/>
      </c>
      <c r="J226" s="27" t="str">
        <f t="shared" si="31"/>
        <v/>
      </c>
      <c r="K226" s="28"/>
      <c r="L226" s="27" t="str">
        <f t="shared" si="32"/>
        <v/>
      </c>
      <c r="M226" s="24"/>
      <c r="N226" s="24"/>
      <c r="O226" s="6"/>
      <c r="P226" s="27" t="str">
        <f t="shared" si="33"/>
        <v/>
      </c>
      <c r="Q226" s="25" t="str">
        <f t="shared" si="34"/>
        <v/>
      </c>
      <c r="R226" s="25" t="str">
        <f t="shared" si="35"/>
        <v/>
      </c>
      <c r="S226" s="13" t="str">
        <f>IF(B226="","",IF(M226="Inițial",B226&amp;"|E|"&amp;COUNTIFS(INDEX($B:$B,5):B226,B226,INDEX($M:$M,5):M226,"Inițial"),""))</f>
        <v/>
      </c>
      <c r="T226" s="13" t="str">
        <f>IF(OR(B226="",Q226&lt;&gt;1),"",B226&amp;"|F|"&amp;COUNTIFS(INDEX($B:$B,5):B226,B226,INDEX($Q:$Q,5):Q226,1))</f>
        <v/>
      </c>
      <c r="U226" s="29" t="str">
        <f>IF(B226="","",TRIM(IF(COUNTIF('Registru devize'!$B$5:$B$304,B226)=0,"Deviz inexistent în registru. ","")&amp;IF(AND(D226&lt;&gt;"",E226=""),"Cod necunoscut. ","")&amp;IF(N(H226)&lt;=0,"Lipsește cantitatea. ","")&amp;IF(M226="","Alege etapa. ","")&amp;IF(AND(M226="Suplimentar",N226=""),"Cere acordul clientului. ","")))</f>
        <v/>
      </c>
    </row>
    <row r="227" spans="2:21" x14ac:dyDescent="0.2">
      <c r="B227" s="24"/>
      <c r="C227" s="25" t="str">
        <f>IF(B227="","",COUNTIF(INDEX($B:$B,5):B227,B227))</f>
        <v/>
      </c>
      <c r="D227" s="24"/>
      <c r="E227" s="25" t="str">
        <f t="shared" si="27"/>
        <v/>
      </c>
      <c r="F227" s="13" t="str">
        <f t="shared" si="28"/>
        <v/>
      </c>
      <c r="G227" s="25" t="str">
        <f t="shared" si="29"/>
        <v/>
      </c>
      <c r="H227" s="6"/>
      <c r="I227" s="26" t="str">
        <f t="shared" si="30"/>
        <v/>
      </c>
      <c r="J227" s="27" t="str">
        <f t="shared" si="31"/>
        <v/>
      </c>
      <c r="K227" s="28"/>
      <c r="L227" s="27" t="str">
        <f t="shared" si="32"/>
        <v/>
      </c>
      <c r="M227" s="24"/>
      <c r="N227" s="24"/>
      <c r="O227" s="6"/>
      <c r="P227" s="27" t="str">
        <f t="shared" si="33"/>
        <v/>
      </c>
      <c r="Q227" s="25" t="str">
        <f t="shared" si="34"/>
        <v/>
      </c>
      <c r="R227" s="25" t="str">
        <f t="shared" si="35"/>
        <v/>
      </c>
      <c r="S227" s="13" t="str">
        <f>IF(B227="","",IF(M227="Inițial",B227&amp;"|E|"&amp;COUNTIFS(INDEX($B:$B,5):B227,B227,INDEX($M:$M,5):M227,"Inițial"),""))</f>
        <v/>
      </c>
      <c r="T227" s="13" t="str">
        <f>IF(OR(B227="",Q227&lt;&gt;1),"",B227&amp;"|F|"&amp;COUNTIFS(INDEX($B:$B,5):B227,B227,INDEX($Q:$Q,5):Q227,1))</f>
        <v/>
      </c>
      <c r="U227" s="29" t="str">
        <f>IF(B227="","",TRIM(IF(COUNTIF('Registru devize'!$B$5:$B$304,B227)=0,"Deviz inexistent în registru. ","")&amp;IF(AND(D227&lt;&gt;"",E227=""),"Cod necunoscut. ","")&amp;IF(N(H227)&lt;=0,"Lipsește cantitatea. ","")&amp;IF(M227="","Alege etapa. ","")&amp;IF(AND(M227="Suplimentar",N227=""),"Cere acordul clientului. ","")))</f>
        <v/>
      </c>
    </row>
    <row r="228" spans="2:21" x14ac:dyDescent="0.2">
      <c r="B228" s="24"/>
      <c r="C228" s="25" t="str">
        <f>IF(B228="","",COUNTIF(INDEX($B:$B,5):B228,B228))</f>
        <v/>
      </c>
      <c r="D228" s="24"/>
      <c r="E228" s="25" t="str">
        <f t="shared" si="27"/>
        <v/>
      </c>
      <c r="F228" s="13" t="str">
        <f t="shared" si="28"/>
        <v/>
      </c>
      <c r="G228" s="25" t="str">
        <f t="shared" si="29"/>
        <v/>
      </c>
      <c r="H228" s="6"/>
      <c r="I228" s="26" t="str">
        <f t="shared" si="30"/>
        <v/>
      </c>
      <c r="J228" s="27" t="str">
        <f t="shared" si="31"/>
        <v/>
      </c>
      <c r="K228" s="28"/>
      <c r="L228" s="27" t="str">
        <f t="shared" si="32"/>
        <v/>
      </c>
      <c r="M228" s="24"/>
      <c r="N228" s="24"/>
      <c r="O228" s="6"/>
      <c r="P228" s="27" t="str">
        <f t="shared" si="33"/>
        <v/>
      </c>
      <c r="Q228" s="25" t="str">
        <f t="shared" si="34"/>
        <v/>
      </c>
      <c r="R228" s="25" t="str">
        <f t="shared" si="35"/>
        <v/>
      </c>
      <c r="S228" s="13" t="str">
        <f>IF(B228="","",IF(M228="Inițial",B228&amp;"|E|"&amp;COUNTIFS(INDEX($B:$B,5):B228,B228,INDEX($M:$M,5):M228,"Inițial"),""))</f>
        <v/>
      </c>
      <c r="T228" s="13" t="str">
        <f>IF(OR(B228="",Q228&lt;&gt;1),"",B228&amp;"|F|"&amp;COUNTIFS(INDEX($B:$B,5):B228,B228,INDEX($Q:$Q,5):Q228,1))</f>
        <v/>
      </c>
      <c r="U228" s="29" t="str">
        <f>IF(B228="","",TRIM(IF(COUNTIF('Registru devize'!$B$5:$B$304,B228)=0,"Deviz inexistent în registru. ","")&amp;IF(AND(D228&lt;&gt;"",E228=""),"Cod necunoscut. ","")&amp;IF(N(H228)&lt;=0,"Lipsește cantitatea. ","")&amp;IF(M228="","Alege etapa. ","")&amp;IF(AND(M228="Suplimentar",N228=""),"Cere acordul clientului. ","")))</f>
        <v/>
      </c>
    </row>
    <row r="229" spans="2:21" x14ac:dyDescent="0.2">
      <c r="B229" s="24"/>
      <c r="C229" s="25" t="str">
        <f>IF(B229="","",COUNTIF(INDEX($B:$B,5):B229,B229))</f>
        <v/>
      </c>
      <c r="D229" s="24"/>
      <c r="E229" s="25" t="str">
        <f t="shared" si="27"/>
        <v/>
      </c>
      <c r="F229" s="13" t="str">
        <f t="shared" si="28"/>
        <v/>
      </c>
      <c r="G229" s="25" t="str">
        <f t="shared" si="29"/>
        <v/>
      </c>
      <c r="H229" s="6"/>
      <c r="I229" s="26" t="str">
        <f t="shared" si="30"/>
        <v/>
      </c>
      <c r="J229" s="27" t="str">
        <f t="shared" si="31"/>
        <v/>
      </c>
      <c r="K229" s="28"/>
      <c r="L229" s="27" t="str">
        <f t="shared" si="32"/>
        <v/>
      </c>
      <c r="M229" s="24"/>
      <c r="N229" s="24"/>
      <c r="O229" s="6"/>
      <c r="P229" s="27" t="str">
        <f t="shared" si="33"/>
        <v/>
      </c>
      <c r="Q229" s="25" t="str">
        <f t="shared" si="34"/>
        <v/>
      </c>
      <c r="R229" s="25" t="str">
        <f t="shared" si="35"/>
        <v/>
      </c>
      <c r="S229" s="13" t="str">
        <f>IF(B229="","",IF(M229="Inițial",B229&amp;"|E|"&amp;COUNTIFS(INDEX($B:$B,5):B229,B229,INDEX($M:$M,5):M229,"Inițial"),""))</f>
        <v/>
      </c>
      <c r="T229" s="13" t="str">
        <f>IF(OR(B229="",Q229&lt;&gt;1),"",B229&amp;"|F|"&amp;COUNTIFS(INDEX($B:$B,5):B229,B229,INDEX($Q:$Q,5):Q229,1))</f>
        <v/>
      </c>
      <c r="U229" s="29" t="str">
        <f>IF(B229="","",TRIM(IF(COUNTIF('Registru devize'!$B$5:$B$304,B229)=0,"Deviz inexistent în registru. ","")&amp;IF(AND(D229&lt;&gt;"",E229=""),"Cod necunoscut. ","")&amp;IF(N(H229)&lt;=0,"Lipsește cantitatea. ","")&amp;IF(M229="","Alege etapa. ","")&amp;IF(AND(M229="Suplimentar",N229=""),"Cere acordul clientului. ","")))</f>
        <v/>
      </c>
    </row>
    <row r="230" spans="2:21" x14ac:dyDescent="0.2">
      <c r="B230" s="24"/>
      <c r="C230" s="25" t="str">
        <f>IF(B230="","",COUNTIF(INDEX($B:$B,5):B230,B230))</f>
        <v/>
      </c>
      <c r="D230" s="24"/>
      <c r="E230" s="25" t="str">
        <f t="shared" si="27"/>
        <v/>
      </c>
      <c r="F230" s="13" t="str">
        <f t="shared" si="28"/>
        <v/>
      </c>
      <c r="G230" s="25" t="str">
        <f t="shared" si="29"/>
        <v/>
      </c>
      <c r="H230" s="6"/>
      <c r="I230" s="26" t="str">
        <f t="shared" si="30"/>
        <v/>
      </c>
      <c r="J230" s="27" t="str">
        <f t="shared" si="31"/>
        <v/>
      </c>
      <c r="K230" s="28"/>
      <c r="L230" s="27" t="str">
        <f t="shared" si="32"/>
        <v/>
      </c>
      <c r="M230" s="24"/>
      <c r="N230" s="24"/>
      <c r="O230" s="6"/>
      <c r="P230" s="27" t="str">
        <f t="shared" si="33"/>
        <v/>
      </c>
      <c r="Q230" s="25" t="str">
        <f t="shared" si="34"/>
        <v/>
      </c>
      <c r="R230" s="25" t="str">
        <f t="shared" si="35"/>
        <v/>
      </c>
      <c r="S230" s="13" t="str">
        <f>IF(B230="","",IF(M230="Inițial",B230&amp;"|E|"&amp;COUNTIFS(INDEX($B:$B,5):B230,B230,INDEX($M:$M,5):M230,"Inițial"),""))</f>
        <v/>
      </c>
      <c r="T230" s="13" t="str">
        <f>IF(OR(B230="",Q230&lt;&gt;1),"",B230&amp;"|F|"&amp;COUNTIFS(INDEX($B:$B,5):B230,B230,INDEX($Q:$Q,5):Q230,1))</f>
        <v/>
      </c>
      <c r="U230" s="29" t="str">
        <f>IF(B230="","",TRIM(IF(COUNTIF('Registru devize'!$B$5:$B$304,B230)=0,"Deviz inexistent în registru. ","")&amp;IF(AND(D230&lt;&gt;"",E230=""),"Cod necunoscut. ","")&amp;IF(N(H230)&lt;=0,"Lipsește cantitatea. ","")&amp;IF(M230="","Alege etapa. ","")&amp;IF(AND(M230="Suplimentar",N230=""),"Cere acordul clientului. ","")))</f>
        <v/>
      </c>
    </row>
    <row r="231" spans="2:21" x14ac:dyDescent="0.2">
      <c r="B231" s="24"/>
      <c r="C231" s="25" t="str">
        <f>IF(B231="","",COUNTIF(INDEX($B:$B,5):B231,B231))</f>
        <v/>
      </c>
      <c r="D231" s="24"/>
      <c r="E231" s="25" t="str">
        <f t="shared" si="27"/>
        <v/>
      </c>
      <c r="F231" s="13" t="str">
        <f t="shared" si="28"/>
        <v/>
      </c>
      <c r="G231" s="25" t="str">
        <f t="shared" si="29"/>
        <v/>
      </c>
      <c r="H231" s="6"/>
      <c r="I231" s="26" t="str">
        <f t="shared" si="30"/>
        <v/>
      </c>
      <c r="J231" s="27" t="str">
        <f t="shared" si="31"/>
        <v/>
      </c>
      <c r="K231" s="28"/>
      <c r="L231" s="27" t="str">
        <f t="shared" si="32"/>
        <v/>
      </c>
      <c r="M231" s="24"/>
      <c r="N231" s="24"/>
      <c r="O231" s="6"/>
      <c r="P231" s="27" t="str">
        <f t="shared" si="33"/>
        <v/>
      </c>
      <c r="Q231" s="25" t="str">
        <f t="shared" si="34"/>
        <v/>
      </c>
      <c r="R231" s="25" t="str">
        <f t="shared" si="35"/>
        <v/>
      </c>
      <c r="S231" s="13" t="str">
        <f>IF(B231="","",IF(M231="Inițial",B231&amp;"|E|"&amp;COUNTIFS(INDEX($B:$B,5):B231,B231,INDEX($M:$M,5):M231,"Inițial"),""))</f>
        <v/>
      </c>
      <c r="T231" s="13" t="str">
        <f>IF(OR(B231="",Q231&lt;&gt;1),"",B231&amp;"|F|"&amp;COUNTIFS(INDEX($B:$B,5):B231,B231,INDEX($Q:$Q,5):Q231,1))</f>
        <v/>
      </c>
      <c r="U231" s="29" t="str">
        <f>IF(B231="","",TRIM(IF(COUNTIF('Registru devize'!$B$5:$B$304,B231)=0,"Deviz inexistent în registru. ","")&amp;IF(AND(D231&lt;&gt;"",E231=""),"Cod necunoscut. ","")&amp;IF(N(H231)&lt;=0,"Lipsește cantitatea. ","")&amp;IF(M231="","Alege etapa. ","")&amp;IF(AND(M231="Suplimentar",N231=""),"Cere acordul clientului. ","")))</f>
        <v/>
      </c>
    </row>
    <row r="232" spans="2:21" x14ac:dyDescent="0.2">
      <c r="B232" s="24"/>
      <c r="C232" s="25" t="str">
        <f>IF(B232="","",COUNTIF(INDEX($B:$B,5):B232,B232))</f>
        <v/>
      </c>
      <c r="D232" s="24"/>
      <c r="E232" s="25" t="str">
        <f t="shared" si="27"/>
        <v/>
      </c>
      <c r="F232" s="13" t="str">
        <f t="shared" si="28"/>
        <v/>
      </c>
      <c r="G232" s="25" t="str">
        <f t="shared" si="29"/>
        <v/>
      </c>
      <c r="H232" s="6"/>
      <c r="I232" s="26" t="str">
        <f t="shared" si="30"/>
        <v/>
      </c>
      <c r="J232" s="27" t="str">
        <f t="shared" si="31"/>
        <v/>
      </c>
      <c r="K232" s="28"/>
      <c r="L232" s="27" t="str">
        <f t="shared" si="32"/>
        <v/>
      </c>
      <c r="M232" s="24"/>
      <c r="N232" s="24"/>
      <c r="O232" s="6"/>
      <c r="P232" s="27" t="str">
        <f t="shared" si="33"/>
        <v/>
      </c>
      <c r="Q232" s="25" t="str">
        <f t="shared" si="34"/>
        <v/>
      </c>
      <c r="R232" s="25" t="str">
        <f t="shared" si="35"/>
        <v/>
      </c>
      <c r="S232" s="13" t="str">
        <f>IF(B232="","",IF(M232="Inițial",B232&amp;"|E|"&amp;COUNTIFS(INDEX($B:$B,5):B232,B232,INDEX($M:$M,5):M232,"Inițial"),""))</f>
        <v/>
      </c>
      <c r="T232" s="13" t="str">
        <f>IF(OR(B232="",Q232&lt;&gt;1),"",B232&amp;"|F|"&amp;COUNTIFS(INDEX($B:$B,5):B232,B232,INDEX($Q:$Q,5):Q232,1))</f>
        <v/>
      </c>
      <c r="U232" s="29" t="str">
        <f>IF(B232="","",TRIM(IF(COUNTIF('Registru devize'!$B$5:$B$304,B232)=0,"Deviz inexistent în registru. ","")&amp;IF(AND(D232&lt;&gt;"",E232=""),"Cod necunoscut. ","")&amp;IF(N(H232)&lt;=0,"Lipsește cantitatea. ","")&amp;IF(M232="","Alege etapa. ","")&amp;IF(AND(M232="Suplimentar",N232=""),"Cere acordul clientului. ","")))</f>
        <v/>
      </c>
    </row>
    <row r="233" spans="2:21" x14ac:dyDescent="0.2">
      <c r="B233" s="24"/>
      <c r="C233" s="25" t="str">
        <f>IF(B233="","",COUNTIF(INDEX($B:$B,5):B233,B233))</f>
        <v/>
      </c>
      <c r="D233" s="24"/>
      <c r="E233" s="25" t="str">
        <f t="shared" si="27"/>
        <v/>
      </c>
      <c r="F233" s="13" t="str">
        <f t="shared" si="28"/>
        <v/>
      </c>
      <c r="G233" s="25" t="str">
        <f t="shared" si="29"/>
        <v/>
      </c>
      <c r="H233" s="6"/>
      <c r="I233" s="26" t="str">
        <f t="shared" si="30"/>
        <v/>
      </c>
      <c r="J233" s="27" t="str">
        <f t="shared" si="31"/>
        <v/>
      </c>
      <c r="K233" s="28"/>
      <c r="L233" s="27" t="str">
        <f t="shared" si="32"/>
        <v/>
      </c>
      <c r="M233" s="24"/>
      <c r="N233" s="24"/>
      <c r="O233" s="6"/>
      <c r="P233" s="27" t="str">
        <f t="shared" si="33"/>
        <v/>
      </c>
      <c r="Q233" s="25" t="str">
        <f t="shared" si="34"/>
        <v/>
      </c>
      <c r="R233" s="25" t="str">
        <f t="shared" si="35"/>
        <v/>
      </c>
      <c r="S233" s="13" t="str">
        <f>IF(B233="","",IF(M233="Inițial",B233&amp;"|E|"&amp;COUNTIFS(INDEX($B:$B,5):B233,B233,INDEX($M:$M,5):M233,"Inițial"),""))</f>
        <v/>
      </c>
      <c r="T233" s="13" t="str">
        <f>IF(OR(B233="",Q233&lt;&gt;1),"",B233&amp;"|F|"&amp;COUNTIFS(INDEX($B:$B,5):B233,B233,INDEX($Q:$Q,5):Q233,1))</f>
        <v/>
      </c>
      <c r="U233" s="29" t="str">
        <f>IF(B233="","",TRIM(IF(COUNTIF('Registru devize'!$B$5:$B$304,B233)=0,"Deviz inexistent în registru. ","")&amp;IF(AND(D233&lt;&gt;"",E233=""),"Cod necunoscut. ","")&amp;IF(N(H233)&lt;=0,"Lipsește cantitatea. ","")&amp;IF(M233="","Alege etapa. ","")&amp;IF(AND(M233="Suplimentar",N233=""),"Cere acordul clientului. ","")))</f>
        <v/>
      </c>
    </row>
    <row r="234" spans="2:21" x14ac:dyDescent="0.2">
      <c r="B234" s="24"/>
      <c r="C234" s="25" t="str">
        <f>IF(B234="","",COUNTIF(INDEX($B:$B,5):B234,B234))</f>
        <v/>
      </c>
      <c r="D234" s="24"/>
      <c r="E234" s="25" t="str">
        <f t="shared" si="27"/>
        <v/>
      </c>
      <c r="F234" s="13" t="str">
        <f t="shared" si="28"/>
        <v/>
      </c>
      <c r="G234" s="25" t="str">
        <f t="shared" si="29"/>
        <v/>
      </c>
      <c r="H234" s="6"/>
      <c r="I234" s="26" t="str">
        <f t="shared" si="30"/>
        <v/>
      </c>
      <c r="J234" s="27" t="str">
        <f t="shared" si="31"/>
        <v/>
      </c>
      <c r="K234" s="28"/>
      <c r="L234" s="27" t="str">
        <f t="shared" si="32"/>
        <v/>
      </c>
      <c r="M234" s="24"/>
      <c r="N234" s="24"/>
      <c r="O234" s="6"/>
      <c r="P234" s="27" t="str">
        <f t="shared" si="33"/>
        <v/>
      </c>
      <c r="Q234" s="25" t="str">
        <f t="shared" si="34"/>
        <v/>
      </c>
      <c r="R234" s="25" t="str">
        <f t="shared" si="35"/>
        <v/>
      </c>
      <c r="S234" s="13" t="str">
        <f>IF(B234="","",IF(M234="Inițial",B234&amp;"|E|"&amp;COUNTIFS(INDEX($B:$B,5):B234,B234,INDEX($M:$M,5):M234,"Inițial"),""))</f>
        <v/>
      </c>
      <c r="T234" s="13" t="str">
        <f>IF(OR(B234="",Q234&lt;&gt;1),"",B234&amp;"|F|"&amp;COUNTIFS(INDEX($B:$B,5):B234,B234,INDEX($Q:$Q,5):Q234,1))</f>
        <v/>
      </c>
      <c r="U234" s="29" t="str">
        <f>IF(B234="","",TRIM(IF(COUNTIF('Registru devize'!$B$5:$B$304,B234)=0,"Deviz inexistent în registru. ","")&amp;IF(AND(D234&lt;&gt;"",E234=""),"Cod necunoscut. ","")&amp;IF(N(H234)&lt;=0,"Lipsește cantitatea. ","")&amp;IF(M234="","Alege etapa. ","")&amp;IF(AND(M234="Suplimentar",N234=""),"Cere acordul clientului. ","")))</f>
        <v/>
      </c>
    </row>
    <row r="235" spans="2:21" x14ac:dyDescent="0.2">
      <c r="B235" s="24"/>
      <c r="C235" s="25" t="str">
        <f>IF(B235="","",COUNTIF(INDEX($B:$B,5):B235,B235))</f>
        <v/>
      </c>
      <c r="D235" s="24"/>
      <c r="E235" s="25" t="str">
        <f t="shared" si="27"/>
        <v/>
      </c>
      <c r="F235" s="13" t="str">
        <f t="shared" si="28"/>
        <v/>
      </c>
      <c r="G235" s="25" t="str">
        <f t="shared" si="29"/>
        <v/>
      </c>
      <c r="H235" s="6"/>
      <c r="I235" s="26" t="str">
        <f t="shared" si="30"/>
        <v/>
      </c>
      <c r="J235" s="27" t="str">
        <f t="shared" si="31"/>
        <v/>
      </c>
      <c r="K235" s="28"/>
      <c r="L235" s="27" t="str">
        <f t="shared" si="32"/>
        <v/>
      </c>
      <c r="M235" s="24"/>
      <c r="N235" s="24"/>
      <c r="O235" s="6"/>
      <c r="P235" s="27" t="str">
        <f t="shared" si="33"/>
        <v/>
      </c>
      <c r="Q235" s="25" t="str">
        <f t="shared" si="34"/>
        <v/>
      </c>
      <c r="R235" s="25" t="str">
        <f t="shared" si="35"/>
        <v/>
      </c>
      <c r="S235" s="13" t="str">
        <f>IF(B235="","",IF(M235="Inițial",B235&amp;"|E|"&amp;COUNTIFS(INDEX($B:$B,5):B235,B235,INDEX($M:$M,5):M235,"Inițial"),""))</f>
        <v/>
      </c>
      <c r="T235" s="13" t="str">
        <f>IF(OR(B235="",Q235&lt;&gt;1),"",B235&amp;"|F|"&amp;COUNTIFS(INDEX($B:$B,5):B235,B235,INDEX($Q:$Q,5):Q235,1))</f>
        <v/>
      </c>
      <c r="U235" s="29" t="str">
        <f>IF(B235="","",TRIM(IF(COUNTIF('Registru devize'!$B$5:$B$304,B235)=0,"Deviz inexistent în registru. ","")&amp;IF(AND(D235&lt;&gt;"",E235=""),"Cod necunoscut. ","")&amp;IF(N(H235)&lt;=0,"Lipsește cantitatea. ","")&amp;IF(M235="","Alege etapa. ","")&amp;IF(AND(M235="Suplimentar",N235=""),"Cere acordul clientului. ","")))</f>
        <v/>
      </c>
    </row>
    <row r="236" spans="2:21" x14ac:dyDescent="0.2">
      <c r="B236" s="24"/>
      <c r="C236" s="25" t="str">
        <f>IF(B236="","",COUNTIF(INDEX($B:$B,5):B236,B236))</f>
        <v/>
      </c>
      <c r="D236" s="24"/>
      <c r="E236" s="25" t="str">
        <f t="shared" si="27"/>
        <v/>
      </c>
      <c r="F236" s="13" t="str">
        <f t="shared" si="28"/>
        <v/>
      </c>
      <c r="G236" s="25" t="str">
        <f t="shared" si="29"/>
        <v/>
      </c>
      <c r="H236" s="6"/>
      <c r="I236" s="26" t="str">
        <f t="shared" si="30"/>
        <v/>
      </c>
      <c r="J236" s="27" t="str">
        <f t="shared" si="31"/>
        <v/>
      </c>
      <c r="K236" s="28"/>
      <c r="L236" s="27" t="str">
        <f t="shared" si="32"/>
        <v/>
      </c>
      <c r="M236" s="24"/>
      <c r="N236" s="24"/>
      <c r="O236" s="6"/>
      <c r="P236" s="27" t="str">
        <f t="shared" si="33"/>
        <v/>
      </c>
      <c r="Q236" s="25" t="str">
        <f t="shared" si="34"/>
        <v/>
      </c>
      <c r="R236" s="25" t="str">
        <f t="shared" si="35"/>
        <v/>
      </c>
      <c r="S236" s="13" t="str">
        <f>IF(B236="","",IF(M236="Inițial",B236&amp;"|E|"&amp;COUNTIFS(INDEX($B:$B,5):B236,B236,INDEX($M:$M,5):M236,"Inițial"),""))</f>
        <v/>
      </c>
      <c r="T236" s="13" t="str">
        <f>IF(OR(B236="",Q236&lt;&gt;1),"",B236&amp;"|F|"&amp;COUNTIFS(INDEX($B:$B,5):B236,B236,INDEX($Q:$Q,5):Q236,1))</f>
        <v/>
      </c>
      <c r="U236" s="29" t="str">
        <f>IF(B236="","",TRIM(IF(COUNTIF('Registru devize'!$B$5:$B$304,B236)=0,"Deviz inexistent în registru. ","")&amp;IF(AND(D236&lt;&gt;"",E236=""),"Cod necunoscut. ","")&amp;IF(N(H236)&lt;=0,"Lipsește cantitatea. ","")&amp;IF(M236="","Alege etapa. ","")&amp;IF(AND(M236="Suplimentar",N236=""),"Cere acordul clientului. ","")))</f>
        <v/>
      </c>
    </row>
    <row r="237" spans="2:21" x14ac:dyDescent="0.2">
      <c r="B237" s="24"/>
      <c r="C237" s="25" t="str">
        <f>IF(B237="","",COUNTIF(INDEX($B:$B,5):B237,B237))</f>
        <v/>
      </c>
      <c r="D237" s="24"/>
      <c r="E237" s="25" t="str">
        <f t="shared" si="27"/>
        <v/>
      </c>
      <c r="F237" s="13" t="str">
        <f t="shared" si="28"/>
        <v/>
      </c>
      <c r="G237" s="25" t="str">
        <f t="shared" si="29"/>
        <v/>
      </c>
      <c r="H237" s="6"/>
      <c r="I237" s="26" t="str">
        <f t="shared" si="30"/>
        <v/>
      </c>
      <c r="J237" s="27" t="str">
        <f t="shared" si="31"/>
        <v/>
      </c>
      <c r="K237" s="28"/>
      <c r="L237" s="27" t="str">
        <f t="shared" si="32"/>
        <v/>
      </c>
      <c r="M237" s="24"/>
      <c r="N237" s="24"/>
      <c r="O237" s="6"/>
      <c r="P237" s="27" t="str">
        <f t="shared" si="33"/>
        <v/>
      </c>
      <c r="Q237" s="25" t="str">
        <f t="shared" si="34"/>
        <v/>
      </c>
      <c r="R237" s="25" t="str">
        <f t="shared" si="35"/>
        <v/>
      </c>
      <c r="S237" s="13" t="str">
        <f>IF(B237="","",IF(M237="Inițial",B237&amp;"|E|"&amp;COUNTIFS(INDEX($B:$B,5):B237,B237,INDEX($M:$M,5):M237,"Inițial"),""))</f>
        <v/>
      </c>
      <c r="T237" s="13" t="str">
        <f>IF(OR(B237="",Q237&lt;&gt;1),"",B237&amp;"|F|"&amp;COUNTIFS(INDEX($B:$B,5):B237,B237,INDEX($Q:$Q,5):Q237,1))</f>
        <v/>
      </c>
      <c r="U237" s="29" t="str">
        <f>IF(B237="","",TRIM(IF(COUNTIF('Registru devize'!$B$5:$B$304,B237)=0,"Deviz inexistent în registru. ","")&amp;IF(AND(D237&lt;&gt;"",E237=""),"Cod necunoscut. ","")&amp;IF(N(H237)&lt;=0,"Lipsește cantitatea. ","")&amp;IF(M237="","Alege etapa. ","")&amp;IF(AND(M237="Suplimentar",N237=""),"Cere acordul clientului. ","")))</f>
        <v/>
      </c>
    </row>
    <row r="238" spans="2:21" x14ac:dyDescent="0.2">
      <c r="B238" s="24"/>
      <c r="C238" s="25" t="str">
        <f>IF(B238="","",COUNTIF(INDEX($B:$B,5):B238,B238))</f>
        <v/>
      </c>
      <c r="D238" s="24"/>
      <c r="E238" s="25" t="str">
        <f t="shared" si="27"/>
        <v/>
      </c>
      <c r="F238" s="13" t="str">
        <f t="shared" si="28"/>
        <v/>
      </c>
      <c r="G238" s="25" t="str">
        <f t="shared" si="29"/>
        <v/>
      </c>
      <c r="H238" s="6"/>
      <c r="I238" s="26" t="str">
        <f t="shared" si="30"/>
        <v/>
      </c>
      <c r="J238" s="27" t="str">
        <f t="shared" si="31"/>
        <v/>
      </c>
      <c r="K238" s="28"/>
      <c r="L238" s="27" t="str">
        <f t="shared" si="32"/>
        <v/>
      </c>
      <c r="M238" s="24"/>
      <c r="N238" s="24"/>
      <c r="O238" s="6"/>
      <c r="P238" s="27" t="str">
        <f t="shared" si="33"/>
        <v/>
      </c>
      <c r="Q238" s="25" t="str">
        <f t="shared" si="34"/>
        <v/>
      </c>
      <c r="R238" s="25" t="str">
        <f t="shared" si="35"/>
        <v/>
      </c>
      <c r="S238" s="13" t="str">
        <f>IF(B238="","",IF(M238="Inițial",B238&amp;"|E|"&amp;COUNTIFS(INDEX($B:$B,5):B238,B238,INDEX($M:$M,5):M238,"Inițial"),""))</f>
        <v/>
      </c>
      <c r="T238" s="13" t="str">
        <f>IF(OR(B238="",Q238&lt;&gt;1),"",B238&amp;"|F|"&amp;COUNTIFS(INDEX($B:$B,5):B238,B238,INDEX($Q:$Q,5):Q238,1))</f>
        <v/>
      </c>
      <c r="U238" s="29" t="str">
        <f>IF(B238="","",TRIM(IF(COUNTIF('Registru devize'!$B$5:$B$304,B238)=0,"Deviz inexistent în registru. ","")&amp;IF(AND(D238&lt;&gt;"",E238=""),"Cod necunoscut. ","")&amp;IF(N(H238)&lt;=0,"Lipsește cantitatea. ","")&amp;IF(M238="","Alege etapa. ","")&amp;IF(AND(M238="Suplimentar",N238=""),"Cere acordul clientului. ","")))</f>
        <v/>
      </c>
    </row>
    <row r="239" spans="2:21" x14ac:dyDescent="0.2">
      <c r="B239" s="24"/>
      <c r="C239" s="25" t="str">
        <f>IF(B239="","",COUNTIF(INDEX($B:$B,5):B239,B239))</f>
        <v/>
      </c>
      <c r="D239" s="24"/>
      <c r="E239" s="25" t="str">
        <f t="shared" si="27"/>
        <v/>
      </c>
      <c r="F239" s="13" t="str">
        <f t="shared" si="28"/>
        <v/>
      </c>
      <c r="G239" s="25" t="str">
        <f t="shared" si="29"/>
        <v/>
      </c>
      <c r="H239" s="6"/>
      <c r="I239" s="26" t="str">
        <f t="shared" si="30"/>
        <v/>
      </c>
      <c r="J239" s="27" t="str">
        <f t="shared" si="31"/>
        <v/>
      </c>
      <c r="K239" s="28"/>
      <c r="L239" s="27" t="str">
        <f t="shared" si="32"/>
        <v/>
      </c>
      <c r="M239" s="24"/>
      <c r="N239" s="24"/>
      <c r="O239" s="6"/>
      <c r="P239" s="27" t="str">
        <f t="shared" si="33"/>
        <v/>
      </c>
      <c r="Q239" s="25" t="str">
        <f t="shared" si="34"/>
        <v/>
      </c>
      <c r="R239" s="25" t="str">
        <f t="shared" si="35"/>
        <v/>
      </c>
      <c r="S239" s="13" t="str">
        <f>IF(B239="","",IF(M239="Inițial",B239&amp;"|E|"&amp;COUNTIFS(INDEX($B:$B,5):B239,B239,INDEX($M:$M,5):M239,"Inițial"),""))</f>
        <v/>
      </c>
      <c r="T239" s="13" t="str">
        <f>IF(OR(B239="",Q239&lt;&gt;1),"",B239&amp;"|F|"&amp;COUNTIFS(INDEX($B:$B,5):B239,B239,INDEX($Q:$Q,5):Q239,1))</f>
        <v/>
      </c>
      <c r="U239" s="29" t="str">
        <f>IF(B239="","",TRIM(IF(COUNTIF('Registru devize'!$B$5:$B$304,B239)=0,"Deviz inexistent în registru. ","")&amp;IF(AND(D239&lt;&gt;"",E239=""),"Cod necunoscut. ","")&amp;IF(N(H239)&lt;=0,"Lipsește cantitatea. ","")&amp;IF(M239="","Alege etapa. ","")&amp;IF(AND(M239="Suplimentar",N239=""),"Cere acordul clientului. ","")))</f>
        <v/>
      </c>
    </row>
    <row r="240" spans="2:21" x14ac:dyDescent="0.2">
      <c r="B240" s="24"/>
      <c r="C240" s="25" t="str">
        <f>IF(B240="","",COUNTIF(INDEX($B:$B,5):B240,B240))</f>
        <v/>
      </c>
      <c r="D240" s="24"/>
      <c r="E240" s="25" t="str">
        <f t="shared" si="27"/>
        <v/>
      </c>
      <c r="F240" s="13" t="str">
        <f t="shared" si="28"/>
        <v/>
      </c>
      <c r="G240" s="25" t="str">
        <f t="shared" si="29"/>
        <v/>
      </c>
      <c r="H240" s="6"/>
      <c r="I240" s="26" t="str">
        <f t="shared" si="30"/>
        <v/>
      </c>
      <c r="J240" s="27" t="str">
        <f t="shared" si="31"/>
        <v/>
      </c>
      <c r="K240" s="28"/>
      <c r="L240" s="27" t="str">
        <f t="shared" si="32"/>
        <v/>
      </c>
      <c r="M240" s="24"/>
      <c r="N240" s="24"/>
      <c r="O240" s="6"/>
      <c r="P240" s="27" t="str">
        <f t="shared" si="33"/>
        <v/>
      </c>
      <c r="Q240" s="25" t="str">
        <f t="shared" si="34"/>
        <v/>
      </c>
      <c r="R240" s="25" t="str">
        <f t="shared" si="35"/>
        <v/>
      </c>
      <c r="S240" s="13" t="str">
        <f>IF(B240="","",IF(M240="Inițial",B240&amp;"|E|"&amp;COUNTIFS(INDEX($B:$B,5):B240,B240,INDEX($M:$M,5):M240,"Inițial"),""))</f>
        <v/>
      </c>
      <c r="T240" s="13" t="str">
        <f>IF(OR(B240="",Q240&lt;&gt;1),"",B240&amp;"|F|"&amp;COUNTIFS(INDEX($B:$B,5):B240,B240,INDEX($Q:$Q,5):Q240,1))</f>
        <v/>
      </c>
      <c r="U240" s="29" t="str">
        <f>IF(B240="","",TRIM(IF(COUNTIF('Registru devize'!$B$5:$B$304,B240)=0,"Deviz inexistent în registru. ","")&amp;IF(AND(D240&lt;&gt;"",E240=""),"Cod necunoscut. ","")&amp;IF(N(H240)&lt;=0,"Lipsește cantitatea. ","")&amp;IF(M240="","Alege etapa. ","")&amp;IF(AND(M240="Suplimentar",N240=""),"Cere acordul clientului. ","")))</f>
        <v/>
      </c>
    </row>
    <row r="241" spans="2:21" x14ac:dyDescent="0.2">
      <c r="B241" s="24"/>
      <c r="C241" s="25" t="str">
        <f>IF(B241="","",COUNTIF(INDEX($B:$B,5):B241,B241))</f>
        <v/>
      </c>
      <c r="D241" s="24"/>
      <c r="E241" s="25" t="str">
        <f t="shared" si="27"/>
        <v/>
      </c>
      <c r="F241" s="13" t="str">
        <f t="shared" si="28"/>
        <v/>
      </c>
      <c r="G241" s="25" t="str">
        <f t="shared" si="29"/>
        <v/>
      </c>
      <c r="H241" s="6"/>
      <c r="I241" s="26" t="str">
        <f t="shared" si="30"/>
        <v/>
      </c>
      <c r="J241" s="27" t="str">
        <f t="shared" si="31"/>
        <v/>
      </c>
      <c r="K241" s="28"/>
      <c r="L241" s="27" t="str">
        <f t="shared" si="32"/>
        <v/>
      </c>
      <c r="M241" s="24"/>
      <c r="N241" s="24"/>
      <c r="O241" s="6"/>
      <c r="P241" s="27" t="str">
        <f t="shared" si="33"/>
        <v/>
      </c>
      <c r="Q241" s="25" t="str">
        <f t="shared" si="34"/>
        <v/>
      </c>
      <c r="R241" s="25" t="str">
        <f t="shared" si="35"/>
        <v/>
      </c>
      <c r="S241" s="13" t="str">
        <f>IF(B241="","",IF(M241="Inițial",B241&amp;"|E|"&amp;COUNTIFS(INDEX($B:$B,5):B241,B241,INDEX($M:$M,5):M241,"Inițial"),""))</f>
        <v/>
      </c>
      <c r="T241" s="13" t="str">
        <f>IF(OR(B241="",Q241&lt;&gt;1),"",B241&amp;"|F|"&amp;COUNTIFS(INDEX($B:$B,5):B241,B241,INDEX($Q:$Q,5):Q241,1))</f>
        <v/>
      </c>
      <c r="U241" s="29" t="str">
        <f>IF(B241="","",TRIM(IF(COUNTIF('Registru devize'!$B$5:$B$304,B241)=0,"Deviz inexistent în registru. ","")&amp;IF(AND(D241&lt;&gt;"",E241=""),"Cod necunoscut. ","")&amp;IF(N(H241)&lt;=0,"Lipsește cantitatea. ","")&amp;IF(M241="","Alege etapa. ","")&amp;IF(AND(M241="Suplimentar",N241=""),"Cere acordul clientului. ","")))</f>
        <v/>
      </c>
    </row>
    <row r="242" spans="2:21" x14ac:dyDescent="0.2">
      <c r="B242" s="24"/>
      <c r="C242" s="25" t="str">
        <f>IF(B242="","",COUNTIF(INDEX($B:$B,5):B242,B242))</f>
        <v/>
      </c>
      <c r="D242" s="24"/>
      <c r="E242" s="25" t="str">
        <f t="shared" si="27"/>
        <v/>
      </c>
      <c r="F242" s="13" t="str">
        <f t="shared" si="28"/>
        <v/>
      </c>
      <c r="G242" s="25" t="str">
        <f t="shared" si="29"/>
        <v/>
      </c>
      <c r="H242" s="6"/>
      <c r="I242" s="26" t="str">
        <f t="shared" si="30"/>
        <v/>
      </c>
      <c r="J242" s="27" t="str">
        <f t="shared" si="31"/>
        <v/>
      </c>
      <c r="K242" s="28"/>
      <c r="L242" s="27" t="str">
        <f t="shared" si="32"/>
        <v/>
      </c>
      <c r="M242" s="24"/>
      <c r="N242" s="24"/>
      <c r="O242" s="6"/>
      <c r="P242" s="27" t="str">
        <f t="shared" si="33"/>
        <v/>
      </c>
      <c r="Q242" s="25" t="str">
        <f t="shared" si="34"/>
        <v/>
      </c>
      <c r="R242" s="25" t="str">
        <f t="shared" si="35"/>
        <v/>
      </c>
      <c r="S242" s="13" t="str">
        <f>IF(B242="","",IF(M242="Inițial",B242&amp;"|E|"&amp;COUNTIFS(INDEX($B:$B,5):B242,B242,INDEX($M:$M,5):M242,"Inițial"),""))</f>
        <v/>
      </c>
      <c r="T242" s="13" t="str">
        <f>IF(OR(B242="",Q242&lt;&gt;1),"",B242&amp;"|F|"&amp;COUNTIFS(INDEX($B:$B,5):B242,B242,INDEX($Q:$Q,5):Q242,1))</f>
        <v/>
      </c>
      <c r="U242" s="29" t="str">
        <f>IF(B242="","",TRIM(IF(COUNTIF('Registru devize'!$B$5:$B$304,B242)=0,"Deviz inexistent în registru. ","")&amp;IF(AND(D242&lt;&gt;"",E242=""),"Cod necunoscut. ","")&amp;IF(N(H242)&lt;=0,"Lipsește cantitatea. ","")&amp;IF(M242="","Alege etapa. ","")&amp;IF(AND(M242="Suplimentar",N242=""),"Cere acordul clientului. ","")))</f>
        <v/>
      </c>
    </row>
    <row r="243" spans="2:21" x14ac:dyDescent="0.2">
      <c r="B243" s="24"/>
      <c r="C243" s="25" t="str">
        <f>IF(B243="","",COUNTIF(INDEX($B:$B,5):B243,B243))</f>
        <v/>
      </c>
      <c r="D243" s="24"/>
      <c r="E243" s="25" t="str">
        <f t="shared" si="27"/>
        <v/>
      </c>
      <c r="F243" s="13" t="str">
        <f t="shared" si="28"/>
        <v/>
      </c>
      <c r="G243" s="25" t="str">
        <f t="shared" si="29"/>
        <v/>
      </c>
      <c r="H243" s="6"/>
      <c r="I243" s="26" t="str">
        <f t="shared" si="30"/>
        <v/>
      </c>
      <c r="J243" s="27" t="str">
        <f t="shared" si="31"/>
        <v/>
      </c>
      <c r="K243" s="28"/>
      <c r="L243" s="27" t="str">
        <f t="shared" si="32"/>
        <v/>
      </c>
      <c r="M243" s="24"/>
      <c r="N243" s="24"/>
      <c r="O243" s="6"/>
      <c r="P243" s="27" t="str">
        <f t="shared" si="33"/>
        <v/>
      </c>
      <c r="Q243" s="25" t="str">
        <f t="shared" si="34"/>
        <v/>
      </c>
      <c r="R243" s="25" t="str">
        <f t="shared" si="35"/>
        <v/>
      </c>
      <c r="S243" s="13" t="str">
        <f>IF(B243="","",IF(M243="Inițial",B243&amp;"|E|"&amp;COUNTIFS(INDEX($B:$B,5):B243,B243,INDEX($M:$M,5):M243,"Inițial"),""))</f>
        <v/>
      </c>
      <c r="T243" s="13" t="str">
        <f>IF(OR(B243="",Q243&lt;&gt;1),"",B243&amp;"|F|"&amp;COUNTIFS(INDEX($B:$B,5):B243,B243,INDEX($Q:$Q,5):Q243,1))</f>
        <v/>
      </c>
      <c r="U243" s="29" t="str">
        <f>IF(B243="","",TRIM(IF(COUNTIF('Registru devize'!$B$5:$B$304,B243)=0,"Deviz inexistent în registru. ","")&amp;IF(AND(D243&lt;&gt;"",E243=""),"Cod necunoscut. ","")&amp;IF(N(H243)&lt;=0,"Lipsește cantitatea. ","")&amp;IF(M243="","Alege etapa. ","")&amp;IF(AND(M243="Suplimentar",N243=""),"Cere acordul clientului. ","")))</f>
        <v/>
      </c>
    </row>
    <row r="244" spans="2:21" x14ac:dyDescent="0.2">
      <c r="B244" s="24"/>
      <c r="C244" s="25" t="str">
        <f>IF(B244="","",COUNTIF(INDEX($B:$B,5):B244,B244))</f>
        <v/>
      </c>
      <c r="D244" s="24"/>
      <c r="E244" s="25" t="str">
        <f t="shared" si="27"/>
        <v/>
      </c>
      <c r="F244" s="13" t="str">
        <f t="shared" si="28"/>
        <v/>
      </c>
      <c r="G244" s="25" t="str">
        <f t="shared" si="29"/>
        <v/>
      </c>
      <c r="H244" s="6"/>
      <c r="I244" s="26" t="str">
        <f t="shared" si="30"/>
        <v/>
      </c>
      <c r="J244" s="27" t="str">
        <f t="shared" si="31"/>
        <v/>
      </c>
      <c r="K244" s="28"/>
      <c r="L244" s="27" t="str">
        <f t="shared" si="32"/>
        <v/>
      </c>
      <c r="M244" s="24"/>
      <c r="N244" s="24"/>
      <c r="O244" s="6"/>
      <c r="P244" s="27" t="str">
        <f t="shared" si="33"/>
        <v/>
      </c>
      <c r="Q244" s="25" t="str">
        <f t="shared" si="34"/>
        <v/>
      </c>
      <c r="R244" s="25" t="str">
        <f t="shared" si="35"/>
        <v/>
      </c>
      <c r="S244" s="13" t="str">
        <f>IF(B244="","",IF(M244="Inițial",B244&amp;"|E|"&amp;COUNTIFS(INDEX($B:$B,5):B244,B244,INDEX($M:$M,5):M244,"Inițial"),""))</f>
        <v/>
      </c>
      <c r="T244" s="13" t="str">
        <f>IF(OR(B244="",Q244&lt;&gt;1),"",B244&amp;"|F|"&amp;COUNTIFS(INDEX($B:$B,5):B244,B244,INDEX($Q:$Q,5):Q244,1))</f>
        <v/>
      </c>
      <c r="U244" s="29" t="str">
        <f>IF(B244="","",TRIM(IF(COUNTIF('Registru devize'!$B$5:$B$304,B244)=0,"Deviz inexistent în registru. ","")&amp;IF(AND(D244&lt;&gt;"",E244=""),"Cod necunoscut. ","")&amp;IF(N(H244)&lt;=0,"Lipsește cantitatea. ","")&amp;IF(M244="","Alege etapa. ","")&amp;IF(AND(M244="Suplimentar",N244=""),"Cere acordul clientului. ","")))</f>
        <v/>
      </c>
    </row>
    <row r="245" spans="2:21" x14ac:dyDescent="0.2">
      <c r="B245" s="24"/>
      <c r="C245" s="25" t="str">
        <f>IF(B245="","",COUNTIF(INDEX($B:$B,5):B245,B245))</f>
        <v/>
      </c>
      <c r="D245" s="24"/>
      <c r="E245" s="25" t="str">
        <f t="shared" si="27"/>
        <v/>
      </c>
      <c r="F245" s="13" t="str">
        <f t="shared" si="28"/>
        <v/>
      </c>
      <c r="G245" s="25" t="str">
        <f t="shared" si="29"/>
        <v/>
      </c>
      <c r="H245" s="6"/>
      <c r="I245" s="26" t="str">
        <f t="shared" si="30"/>
        <v/>
      </c>
      <c r="J245" s="27" t="str">
        <f t="shared" si="31"/>
        <v/>
      </c>
      <c r="K245" s="28"/>
      <c r="L245" s="27" t="str">
        <f t="shared" si="32"/>
        <v/>
      </c>
      <c r="M245" s="24"/>
      <c r="N245" s="24"/>
      <c r="O245" s="6"/>
      <c r="P245" s="27" t="str">
        <f t="shared" si="33"/>
        <v/>
      </c>
      <c r="Q245" s="25" t="str">
        <f t="shared" si="34"/>
        <v/>
      </c>
      <c r="R245" s="25" t="str">
        <f t="shared" si="35"/>
        <v/>
      </c>
      <c r="S245" s="13" t="str">
        <f>IF(B245="","",IF(M245="Inițial",B245&amp;"|E|"&amp;COUNTIFS(INDEX($B:$B,5):B245,B245,INDEX($M:$M,5):M245,"Inițial"),""))</f>
        <v/>
      </c>
      <c r="T245" s="13" t="str">
        <f>IF(OR(B245="",Q245&lt;&gt;1),"",B245&amp;"|F|"&amp;COUNTIFS(INDEX($B:$B,5):B245,B245,INDEX($Q:$Q,5):Q245,1))</f>
        <v/>
      </c>
      <c r="U245" s="29" t="str">
        <f>IF(B245="","",TRIM(IF(COUNTIF('Registru devize'!$B$5:$B$304,B245)=0,"Deviz inexistent în registru. ","")&amp;IF(AND(D245&lt;&gt;"",E245=""),"Cod necunoscut. ","")&amp;IF(N(H245)&lt;=0,"Lipsește cantitatea. ","")&amp;IF(M245="","Alege etapa. ","")&amp;IF(AND(M245="Suplimentar",N245=""),"Cere acordul clientului. ","")))</f>
        <v/>
      </c>
    </row>
    <row r="246" spans="2:21" x14ac:dyDescent="0.2">
      <c r="B246" s="24"/>
      <c r="C246" s="25" t="str">
        <f>IF(B246="","",COUNTIF(INDEX($B:$B,5):B246,B246))</f>
        <v/>
      </c>
      <c r="D246" s="24"/>
      <c r="E246" s="25" t="str">
        <f t="shared" si="27"/>
        <v/>
      </c>
      <c r="F246" s="13" t="str">
        <f t="shared" si="28"/>
        <v/>
      </c>
      <c r="G246" s="25" t="str">
        <f t="shared" si="29"/>
        <v/>
      </c>
      <c r="H246" s="6"/>
      <c r="I246" s="26" t="str">
        <f t="shared" si="30"/>
        <v/>
      </c>
      <c r="J246" s="27" t="str">
        <f t="shared" si="31"/>
        <v/>
      </c>
      <c r="K246" s="28"/>
      <c r="L246" s="27" t="str">
        <f t="shared" si="32"/>
        <v/>
      </c>
      <c r="M246" s="24"/>
      <c r="N246" s="24"/>
      <c r="O246" s="6"/>
      <c r="P246" s="27" t="str">
        <f t="shared" si="33"/>
        <v/>
      </c>
      <c r="Q246" s="25" t="str">
        <f t="shared" si="34"/>
        <v/>
      </c>
      <c r="R246" s="25" t="str">
        <f t="shared" si="35"/>
        <v/>
      </c>
      <c r="S246" s="13" t="str">
        <f>IF(B246="","",IF(M246="Inițial",B246&amp;"|E|"&amp;COUNTIFS(INDEX($B:$B,5):B246,B246,INDEX($M:$M,5):M246,"Inițial"),""))</f>
        <v/>
      </c>
      <c r="T246" s="13" t="str">
        <f>IF(OR(B246="",Q246&lt;&gt;1),"",B246&amp;"|F|"&amp;COUNTIFS(INDEX($B:$B,5):B246,B246,INDEX($Q:$Q,5):Q246,1))</f>
        <v/>
      </c>
      <c r="U246" s="29" t="str">
        <f>IF(B246="","",TRIM(IF(COUNTIF('Registru devize'!$B$5:$B$304,B246)=0,"Deviz inexistent în registru. ","")&amp;IF(AND(D246&lt;&gt;"",E246=""),"Cod necunoscut. ","")&amp;IF(N(H246)&lt;=0,"Lipsește cantitatea. ","")&amp;IF(M246="","Alege etapa. ","")&amp;IF(AND(M246="Suplimentar",N246=""),"Cere acordul clientului. ","")))</f>
        <v/>
      </c>
    </row>
    <row r="247" spans="2:21" x14ac:dyDescent="0.2">
      <c r="B247" s="24"/>
      <c r="C247" s="25" t="str">
        <f>IF(B247="","",COUNTIF(INDEX($B:$B,5):B247,B247))</f>
        <v/>
      </c>
      <c r="D247" s="24"/>
      <c r="E247" s="25" t="str">
        <f t="shared" si="27"/>
        <v/>
      </c>
      <c r="F247" s="13" t="str">
        <f t="shared" si="28"/>
        <v/>
      </c>
      <c r="G247" s="25" t="str">
        <f t="shared" si="29"/>
        <v/>
      </c>
      <c r="H247" s="6"/>
      <c r="I247" s="26" t="str">
        <f t="shared" si="30"/>
        <v/>
      </c>
      <c r="J247" s="27" t="str">
        <f t="shared" si="31"/>
        <v/>
      </c>
      <c r="K247" s="28"/>
      <c r="L247" s="27" t="str">
        <f t="shared" si="32"/>
        <v/>
      </c>
      <c r="M247" s="24"/>
      <c r="N247" s="24"/>
      <c r="O247" s="6"/>
      <c r="P247" s="27" t="str">
        <f t="shared" si="33"/>
        <v/>
      </c>
      <c r="Q247" s="25" t="str">
        <f t="shared" si="34"/>
        <v/>
      </c>
      <c r="R247" s="25" t="str">
        <f t="shared" si="35"/>
        <v/>
      </c>
      <c r="S247" s="13" t="str">
        <f>IF(B247="","",IF(M247="Inițial",B247&amp;"|E|"&amp;COUNTIFS(INDEX($B:$B,5):B247,B247,INDEX($M:$M,5):M247,"Inițial"),""))</f>
        <v/>
      </c>
      <c r="T247" s="13" t="str">
        <f>IF(OR(B247="",Q247&lt;&gt;1),"",B247&amp;"|F|"&amp;COUNTIFS(INDEX($B:$B,5):B247,B247,INDEX($Q:$Q,5):Q247,1))</f>
        <v/>
      </c>
      <c r="U247" s="29" t="str">
        <f>IF(B247="","",TRIM(IF(COUNTIF('Registru devize'!$B$5:$B$304,B247)=0,"Deviz inexistent în registru. ","")&amp;IF(AND(D247&lt;&gt;"",E247=""),"Cod necunoscut. ","")&amp;IF(N(H247)&lt;=0,"Lipsește cantitatea. ","")&amp;IF(M247="","Alege etapa. ","")&amp;IF(AND(M247="Suplimentar",N247=""),"Cere acordul clientului. ","")))</f>
        <v/>
      </c>
    </row>
    <row r="248" spans="2:21" x14ac:dyDescent="0.2">
      <c r="B248" s="24"/>
      <c r="C248" s="25" t="str">
        <f>IF(B248="","",COUNTIF(INDEX($B:$B,5):B248,B248))</f>
        <v/>
      </c>
      <c r="D248" s="24"/>
      <c r="E248" s="25" t="str">
        <f t="shared" si="27"/>
        <v/>
      </c>
      <c r="F248" s="13" t="str">
        <f t="shared" si="28"/>
        <v/>
      </c>
      <c r="G248" s="25" t="str">
        <f t="shared" si="29"/>
        <v/>
      </c>
      <c r="H248" s="6"/>
      <c r="I248" s="26" t="str">
        <f t="shared" si="30"/>
        <v/>
      </c>
      <c r="J248" s="27" t="str">
        <f t="shared" si="31"/>
        <v/>
      </c>
      <c r="K248" s="28"/>
      <c r="L248" s="27" t="str">
        <f t="shared" si="32"/>
        <v/>
      </c>
      <c r="M248" s="24"/>
      <c r="N248" s="24"/>
      <c r="O248" s="6"/>
      <c r="P248" s="27" t="str">
        <f t="shared" si="33"/>
        <v/>
      </c>
      <c r="Q248" s="25" t="str">
        <f t="shared" si="34"/>
        <v/>
      </c>
      <c r="R248" s="25" t="str">
        <f t="shared" si="35"/>
        <v/>
      </c>
      <c r="S248" s="13" t="str">
        <f>IF(B248="","",IF(M248="Inițial",B248&amp;"|E|"&amp;COUNTIFS(INDEX($B:$B,5):B248,B248,INDEX($M:$M,5):M248,"Inițial"),""))</f>
        <v/>
      </c>
      <c r="T248" s="13" t="str">
        <f>IF(OR(B248="",Q248&lt;&gt;1),"",B248&amp;"|F|"&amp;COUNTIFS(INDEX($B:$B,5):B248,B248,INDEX($Q:$Q,5):Q248,1))</f>
        <v/>
      </c>
      <c r="U248" s="29" t="str">
        <f>IF(B248="","",TRIM(IF(COUNTIF('Registru devize'!$B$5:$B$304,B248)=0,"Deviz inexistent în registru. ","")&amp;IF(AND(D248&lt;&gt;"",E248=""),"Cod necunoscut. ","")&amp;IF(N(H248)&lt;=0,"Lipsește cantitatea. ","")&amp;IF(M248="","Alege etapa. ","")&amp;IF(AND(M248="Suplimentar",N248=""),"Cere acordul clientului. ","")))</f>
        <v/>
      </c>
    </row>
    <row r="249" spans="2:21" x14ac:dyDescent="0.2">
      <c r="B249" s="24"/>
      <c r="C249" s="25" t="str">
        <f>IF(B249="","",COUNTIF(INDEX($B:$B,5):B249,B249))</f>
        <v/>
      </c>
      <c r="D249" s="24"/>
      <c r="E249" s="25" t="str">
        <f t="shared" si="27"/>
        <v/>
      </c>
      <c r="F249" s="13" t="str">
        <f t="shared" si="28"/>
        <v/>
      </c>
      <c r="G249" s="25" t="str">
        <f t="shared" si="29"/>
        <v/>
      </c>
      <c r="H249" s="6"/>
      <c r="I249" s="26" t="str">
        <f t="shared" si="30"/>
        <v/>
      </c>
      <c r="J249" s="27" t="str">
        <f t="shared" si="31"/>
        <v/>
      </c>
      <c r="K249" s="28"/>
      <c r="L249" s="27" t="str">
        <f t="shared" si="32"/>
        <v/>
      </c>
      <c r="M249" s="24"/>
      <c r="N249" s="24"/>
      <c r="O249" s="6"/>
      <c r="P249" s="27" t="str">
        <f t="shared" si="33"/>
        <v/>
      </c>
      <c r="Q249" s="25" t="str">
        <f t="shared" si="34"/>
        <v/>
      </c>
      <c r="R249" s="25" t="str">
        <f t="shared" si="35"/>
        <v/>
      </c>
      <c r="S249" s="13" t="str">
        <f>IF(B249="","",IF(M249="Inițial",B249&amp;"|E|"&amp;COUNTIFS(INDEX($B:$B,5):B249,B249,INDEX($M:$M,5):M249,"Inițial"),""))</f>
        <v/>
      </c>
      <c r="T249" s="13" t="str">
        <f>IF(OR(B249="",Q249&lt;&gt;1),"",B249&amp;"|F|"&amp;COUNTIFS(INDEX($B:$B,5):B249,B249,INDEX($Q:$Q,5):Q249,1))</f>
        <v/>
      </c>
      <c r="U249" s="29" t="str">
        <f>IF(B249="","",TRIM(IF(COUNTIF('Registru devize'!$B$5:$B$304,B249)=0,"Deviz inexistent în registru. ","")&amp;IF(AND(D249&lt;&gt;"",E249=""),"Cod necunoscut. ","")&amp;IF(N(H249)&lt;=0,"Lipsește cantitatea. ","")&amp;IF(M249="","Alege etapa. ","")&amp;IF(AND(M249="Suplimentar",N249=""),"Cere acordul clientului. ","")))</f>
        <v/>
      </c>
    </row>
    <row r="250" spans="2:21" x14ac:dyDescent="0.2">
      <c r="B250" s="24"/>
      <c r="C250" s="25" t="str">
        <f>IF(B250="","",COUNTIF(INDEX($B:$B,5):B250,B250))</f>
        <v/>
      </c>
      <c r="D250" s="24"/>
      <c r="E250" s="25" t="str">
        <f t="shared" si="27"/>
        <v/>
      </c>
      <c r="F250" s="13" t="str">
        <f t="shared" si="28"/>
        <v/>
      </c>
      <c r="G250" s="25" t="str">
        <f t="shared" si="29"/>
        <v/>
      </c>
      <c r="H250" s="6"/>
      <c r="I250" s="26" t="str">
        <f t="shared" si="30"/>
        <v/>
      </c>
      <c r="J250" s="27" t="str">
        <f t="shared" si="31"/>
        <v/>
      </c>
      <c r="K250" s="28"/>
      <c r="L250" s="27" t="str">
        <f t="shared" si="32"/>
        <v/>
      </c>
      <c r="M250" s="24"/>
      <c r="N250" s="24"/>
      <c r="O250" s="6"/>
      <c r="P250" s="27" t="str">
        <f t="shared" si="33"/>
        <v/>
      </c>
      <c r="Q250" s="25" t="str">
        <f t="shared" si="34"/>
        <v/>
      </c>
      <c r="R250" s="25" t="str">
        <f t="shared" si="35"/>
        <v/>
      </c>
      <c r="S250" s="13" t="str">
        <f>IF(B250="","",IF(M250="Inițial",B250&amp;"|E|"&amp;COUNTIFS(INDEX($B:$B,5):B250,B250,INDEX($M:$M,5):M250,"Inițial"),""))</f>
        <v/>
      </c>
      <c r="T250" s="13" t="str">
        <f>IF(OR(B250="",Q250&lt;&gt;1),"",B250&amp;"|F|"&amp;COUNTIFS(INDEX($B:$B,5):B250,B250,INDEX($Q:$Q,5):Q250,1))</f>
        <v/>
      </c>
      <c r="U250" s="29" t="str">
        <f>IF(B250="","",TRIM(IF(COUNTIF('Registru devize'!$B$5:$B$304,B250)=0,"Deviz inexistent în registru. ","")&amp;IF(AND(D250&lt;&gt;"",E250=""),"Cod necunoscut. ","")&amp;IF(N(H250)&lt;=0,"Lipsește cantitatea. ","")&amp;IF(M250="","Alege etapa. ","")&amp;IF(AND(M250="Suplimentar",N250=""),"Cere acordul clientului. ","")))</f>
        <v/>
      </c>
    </row>
    <row r="251" spans="2:21" x14ac:dyDescent="0.2">
      <c r="B251" s="24"/>
      <c r="C251" s="25" t="str">
        <f>IF(B251="","",COUNTIF(INDEX($B:$B,5):B251,B251))</f>
        <v/>
      </c>
      <c r="D251" s="24"/>
      <c r="E251" s="25" t="str">
        <f t="shared" si="27"/>
        <v/>
      </c>
      <c r="F251" s="13" t="str">
        <f t="shared" si="28"/>
        <v/>
      </c>
      <c r="G251" s="25" t="str">
        <f t="shared" si="29"/>
        <v/>
      </c>
      <c r="H251" s="6"/>
      <c r="I251" s="26" t="str">
        <f t="shared" si="30"/>
        <v/>
      </c>
      <c r="J251" s="27" t="str">
        <f t="shared" si="31"/>
        <v/>
      </c>
      <c r="K251" s="28"/>
      <c r="L251" s="27" t="str">
        <f t="shared" si="32"/>
        <v/>
      </c>
      <c r="M251" s="24"/>
      <c r="N251" s="24"/>
      <c r="O251" s="6"/>
      <c r="P251" s="27" t="str">
        <f t="shared" si="33"/>
        <v/>
      </c>
      <c r="Q251" s="25" t="str">
        <f t="shared" si="34"/>
        <v/>
      </c>
      <c r="R251" s="25" t="str">
        <f t="shared" si="35"/>
        <v/>
      </c>
      <c r="S251" s="13" t="str">
        <f>IF(B251="","",IF(M251="Inițial",B251&amp;"|E|"&amp;COUNTIFS(INDEX($B:$B,5):B251,B251,INDEX($M:$M,5):M251,"Inițial"),""))</f>
        <v/>
      </c>
      <c r="T251" s="13" t="str">
        <f>IF(OR(B251="",Q251&lt;&gt;1),"",B251&amp;"|F|"&amp;COUNTIFS(INDEX($B:$B,5):B251,B251,INDEX($Q:$Q,5):Q251,1))</f>
        <v/>
      </c>
      <c r="U251" s="29" t="str">
        <f>IF(B251="","",TRIM(IF(COUNTIF('Registru devize'!$B$5:$B$304,B251)=0,"Deviz inexistent în registru. ","")&amp;IF(AND(D251&lt;&gt;"",E251=""),"Cod necunoscut. ","")&amp;IF(N(H251)&lt;=0,"Lipsește cantitatea. ","")&amp;IF(M251="","Alege etapa. ","")&amp;IF(AND(M251="Suplimentar",N251=""),"Cere acordul clientului. ","")))</f>
        <v/>
      </c>
    </row>
    <row r="252" spans="2:21" x14ac:dyDescent="0.2">
      <c r="B252" s="24"/>
      <c r="C252" s="25" t="str">
        <f>IF(B252="","",COUNTIF(INDEX($B:$B,5):B252,B252))</f>
        <v/>
      </c>
      <c r="D252" s="24"/>
      <c r="E252" s="25" t="str">
        <f t="shared" si="27"/>
        <v/>
      </c>
      <c r="F252" s="13" t="str">
        <f t="shared" si="28"/>
        <v/>
      </c>
      <c r="G252" s="25" t="str">
        <f t="shared" si="29"/>
        <v/>
      </c>
      <c r="H252" s="6"/>
      <c r="I252" s="26" t="str">
        <f t="shared" si="30"/>
        <v/>
      </c>
      <c r="J252" s="27" t="str">
        <f t="shared" si="31"/>
        <v/>
      </c>
      <c r="K252" s="28"/>
      <c r="L252" s="27" t="str">
        <f t="shared" si="32"/>
        <v/>
      </c>
      <c r="M252" s="24"/>
      <c r="N252" s="24"/>
      <c r="O252" s="6"/>
      <c r="P252" s="27" t="str">
        <f t="shared" si="33"/>
        <v/>
      </c>
      <c r="Q252" s="25" t="str">
        <f t="shared" si="34"/>
        <v/>
      </c>
      <c r="R252" s="25" t="str">
        <f t="shared" si="35"/>
        <v/>
      </c>
      <c r="S252" s="13" t="str">
        <f>IF(B252="","",IF(M252="Inițial",B252&amp;"|E|"&amp;COUNTIFS(INDEX($B:$B,5):B252,B252,INDEX($M:$M,5):M252,"Inițial"),""))</f>
        <v/>
      </c>
      <c r="T252" s="13" t="str">
        <f>IF(OR(B252="",Q252&lt;&gt;1),"",B252&amp;"|F|"&amp;COUNTIFS(INDEX($B:$B,5):B252,B252,INDEX($Q:$Q,5):Q252,1))</f>
        <v/>
      </c>
      <c r="U252" s="29" t="str">
        <f>IF(B252="","",TRIM(IF(COUNTIF('Registru devize'!$B$5:$B$304,B252)=0,"Deviz inexistent în registru. ","")&amp;IF(AND(D252&lt;&gt;"",E252=""),"Cod necunoscut. ","")&amp;IF(N(H252)&lt;=0,"Lipsește cantitatea. ","")&amp;IF(M252="","Alege etapa. ","")&amp;IF(AND(M252="Suplimentar",N252=""),"Cere acordul clientului. ","")))</f>
        <v/>
      </c>
    </row>
    <row r="253" spans="2:21" x14ac:dyDescent="0.2">
      <c r="B253" s="24"/>
      <c r="C253" s="25" t="str">
        <f>IF(B253="","",COUNTIF(INDEX($B:$B,5):B253,B253))</f>
        <v/>
      </c>
      <c r="D253" s="24"/>
      <c r="E253" s="25" t="str">
        <f t="shared" si="27"/>
        <v/>
      </c>
      <c r="F253" s="13" t="str">
        <f t="shared" si="28"/>
        <v/>
      </c>
      <c r="G253" s="25" t="str">
        <f t="shared" si="29"/>
        <v/>
      </c>
      <c r="H253" s="6"/>
      <c r="I253" s="26" t="str">
        <f t="shared" si="30"/>
        <v/>
      </c>
      <c r="J253" s="27" t="str">
        <f t="shared" si="31"/>
        <v/>
      </c>
      <c r="K253" s="28"/>
      <c r="L253" s="27" t="str">
        <f t="shared" si="32"/>
        <v/>
      </c>
      <c r="M253" s="24"/>
      <c r="N253" s="24"/>
      <c r="O253" s="6"/>
      <c r="P253" s="27" t="str">
        <f t="shared" si="33"/>
        <v/>
      </c>
      <c r="Q253" s="25" t="str">
        <f t="shared" si="34"/>
        <v/>
      </c>
      <c r="R253" s="25" t="str">
        <f t="shared" si="35"/>
        <v/>
      </c>
      <c r="S253" s="13" t="str">
        <f>IF(B253="","",IF(M253="Inițial",B253&amp;"|E|"&amp;COUNTIFS(INDEX($B:$B,5):B253,B253,INDEX($M:$M,5):M253,"Inițial"),""))</f>
        <v/>
      </c>
      <c r="T253" s="13" t="str">
        <f>IF(OR(B253="",Q253&lt;&gt;1),"",B253&amp;"|F|"&amp;COUNTIFS(INDEX($B:$B,5):B253,B253,INDEX($Q:$Q,5):Q253,1))</f>
        <v/>
      </c>
      <c r="U253" s="29" t="str">
        <f>IF(B253="","",TRIM(IF(COUNTIF('Registru devize'!$B$5:$B$304,B253)=0,"Deviz inexistent în registru. ","")&amp;IF(AND(D253&lt;&gt;"",E253=""),"Cod necunoscut. ","")&amp;IF(N(H253)&lt;=0,"Lipsește cantitatea. ","")&amp;IF(M253="","Alege etapa. ","")&amp;IF(AND(M253="Suplimentar",N253=""),"Cere acordul clientului. ","")))</f>
        <v/>
      </c>
    </row>
    <row r="254" spans="2:21" x14ac:dyDescent="0.2">
      <c r="B254" s="24"/>
      <c r="C254" s="25" t="str">
        <f>IF(B254="","",COUNTIF(INDEX($B:$B,5):B254,B254))</f>
        <v/>
      </c>
      <c r="D254" s="24"/>
      <c r="E254" s="25" t="str">
        <f t="shared" si="27"/>
        <v/>
      </c>
      <c r="F254" s="13" t="str">
        <f t="shared" si="28"/>
        <v/>
      </c>
      <c r="G254" s="25" t="str">
        <f t="shared" si="29"/>
        <v/>
      </c>
      <c r="H254" s="6"/>
      <c r="I254" s="26" t="str">
        <f t="shared" si="30"/>
        <v/>
      </c>
      <c r="J254" s="27" t="str">
        <f t="shared" si="31"/>
        <v/>
      </c>
      <c r="K254" s="28"/>
      <c r="L254" s="27" t="str">
        <f t="shared" si="32"/>
        <v/>
      </c>
      <c r="M254" s="24"/>
      <c r="N254" s="24"/>
      <c r="O254" s="6"/>
      <c r="P254" s="27" t="str">
        <f t="shared" si="33"/>
        <v/>
      </c>
      <c r="Q254" s="25" t="str">
        <f t="shared" si="34"/>
        <v/>
      </c>
      <c r="R254" s="25" t="str">
        <f t="shared" si="35"/>
        <v/>
      </c>
      <c r="S254" s="13" t="str">
        <f>IF(B254="","",IF(M254="Inițial",B254&amp;"|E|"&amp;COUNTIFS(INDEX($B:$B,5):B254,B254,INDEX($M:$M,5):M254,"Inițial"),""))</f>
        <v/>
      </c>
      <c r="T254" s="13" t="str">
        <f>IF(OR(B254="",Q254&lt;&gt;1),"",B254&amp;"|F|"&amp;COUNTIFS(INDEX($B:$B,5):B254,B254,INDEX($Q:$Q,5):Q254,1))</f>
        <v/>
      </c>
      <c r="U254" s="29" t="str">
        <f>IF(B254="","",TRIM(IF(COUNTIF('Registru devize'!$B$5:$B$304,B254)=0,"Deviz inexistent în registru. ","")&amp;IF(AND(D254&lt;&gt;"",E254=""),"Cod necunoscut. ","")&amp;IF(N(H254)&lt;=0,"Lipsește cantitatea. ","")&amp;IF(M254="","Alege etapa. ","")&amp;IF(AND(M254="Suplimentar",N254=""),"Cere acordul clientului. ","")))</f>
        <v/>
      </c>
    </row>
    <row r="255" spans="2:21" x14ac:dyDescent="0.2">
      <c r="B255" s="24"/>
      <c r="C255" s="25" t="str">
        <f>IF(B255="","",COUNTIF(INDEX($B:$B,5):B255,B255))</f>
        <v/>
      </c>
      <c r="D255" s="24"/>
      <c r="E255" s="25" t="str">
        <f t="shared" si="27"/>
        <v/>
      </c>
      <c r="F255" s="13" t="str">
        <f t="shared" si="28"/>
        <v/>
      </c>
      <c r="G255" s="25" t="str">
        <f t="shared" si="29"/>
        <v/>
      </c>
      <c r="H255" s="6"/>
      <c r="I255" s="26" t="str">
        <f t="shared" si="30"/>
        <v/>
      </c>
      <c r="J255" s="27" t="str">
        <f t="shared" si="31"/>
        <v/>
      </c>
      <c r="K255" s="28"/>
      <c r="L255" s="27" t="str">
        <f t="shared" si="32"/>
        <v/>
      </c>
      <c r="M255" s="24"/>
      <c r="N255" s="24"/>
      <c r="O255" s="6"/>
      <c r="P255" s="27" t="str">
        <f t="shared" si="33"/>
        <v/>
      </c>
      <c r="Q255" s="25" t="str">
        <f t="shared" si="34"/>
        <v/>
      </c>
      <c r="R255" s="25" t="str">
        <f t="shared" si="35"/>
        <v/>
      </c>
      <c r="S255" s="13" t="str">
        <f>IF(B255="","",IF(M255="Inițial",B255&amp;"|E|"&amp;COUNTIFS(INDEX($B:$B,5):B255,B255,INDEX($M:$M,5):M255,"Inițial"),""))</f>
        <v/>
      </c>
      <c r="T255" s="13" t="str">
        <f>IF(OR(B255="",Q255&lt;&gt;1),"",B255&amp;"|F|"&amp;COUNTIFS(INDEX($B:$B,5):B255,B255,INDEX($Q:$Q,5):Q255,1))</f>
        <v/>
      </c>
      <c r="U255" s="29" t="str">
        <f>IF(B255="","",TRIM(IF(COUNTIF('Registru devize'!$B$5:$B$304,B255)=0,"Deviz inexistent în registru. ","")&amp;IF(AND(D255&lt;&gt;"",E255=""),"Cod necunoscut. ","")&amp;IF(N(H255)&lt;=0,"Lipsește cantitatea. ","")&amp;IF(M255="","Alege etapa. ","")&amp;IF(AND(M255="Suplimentar",N255=""),"Cere acordul clientului. ","")))</f>
        <v/>
      </c>
    </row>
    <row r="256" spans="2:21" x14ac:dyDescent="0.2">
      <c r="B256" s="24"/>
      <c r="C256" s="25" t="str">
        <f>IF(B256="","",COUNTIF(INDEX($B:$B,5):B256,B256))</f>
        <v/>
      </c>
      <c r="D256" s="24"/>
      <c r="E256" s="25" t="str">
        <f t="shared" si="27"/>
        <v/>
      </c>
      <c r="F256" s="13" t="str">
        <f t="shared" si="28"/>
        <v/>
      </c>
      <c r="G256" s="25" t="str">
        <f t="shared" si="29"/>
        <v/>
      </c>
      <c r="H256" s="6"/>
      <c r="I256" s="26" t="str">
        <f t="shared" si="30"/>
        <v/>
      </c>
      <c r="J256" s="27" t="str">
        <f t="shared" si="31"/>
        <v/>
      </c>
      <c r="K256" s="28"/>
      <c r="L256" s="27" t="str">
        <f t="shared" si="32"/>
        <v/>
      </c>
      <c r="M256" s="24"/>
      <c r="N256" s="24"/>
      <c r="O256" s="6"/>
      <c r="P256" s="27" t="str">
        <f t="shared" si="33"/>
        <v/>
      </c>
      <c r="Q256" s="25" t="str">
        <f t="shared" si="34"/>
        <v/>
      </c>
      <c r="R256" s="25" t="str">
        <f t="shared" si="35"/>
        <v/>
      </c>
      <c r="S256" s="13" t="str">
        <f>IF(B256="","",IF(M256="Inițial",B256&amp;"|E|"&amp;COUNTIFS(INDEX($B:$B,5):B256,B256,INDEX($M:$M,5):M256,"Inițial"),""))</f>
        <v/>
      </c>
      <c r="T256" s="13" t="str">
        <f>IF(OR(B256="",Q256&lt;&gt;1),"",B256&amp;"|F|"&amp;COUNTIFS(INDEX($B:$B,5):B256,B256,INDEX($Q:$Q,5):Q256,1))</f>
        <v/>
      </c>
      <c r="U256" s="29" t="str">
        <f>IF(B256="","",TRIM(IF(COUNTIF('Registru devize'!$B$5:$B$304,B256)=0,"Deviz inexistent în registru. ","")&amp;IF(AND(D256&lt;&gt;"",E256=""),"Cod necunoscut. ","")&amp;IF(N(H256)&lt;=0,"Lipsește cantitatea. ","")&amp;IF(M256="","Alege etapa. ","")&amp;IF(AND(M256="Suplimentar",N256=""),"Cere acordul clientului. ","")))</f>
        <v/>
      </c>
    </row>
    <row r="257" spans="2:21" x14ac:dyDescent="0.2">
      <c r="B257" s="24"/>
      <c r="C257" s="25" t="str">
        <f>IF(B257="","",COUNTIF(INDEX($B:$B,5):B257,B257))</f>
        <v/>
      </c>
      <c r="D257" s="24"/>
      <c r="E257" s="25" t="str">
        <f t="shared" si="27"/>
        <v/>
      </c>
      <c r="F257" s="13" t="str">
        <f t="shared" si="28"/>
        <v/>
      </c>
      <c r="G257" s="25" t="str">
        <f t="shared" si="29"/>
        <v/>
      </c>
      <c r="H257" s="6"/>
      <c r="I257" s="26" t="str">
        <f t="shared" si="30"/>
        <v/>
      </c>
      <c r="J257" s="27" t="str">
        <f t="shared" si="31"/>
        <v/>
      </c>
      <c r="K257" s="28"/>
      <c r="L257" s="27" t="str">
        <f t="shared" si="32"/>
        <v/>
      </c>
      <c r="M257" s="24"/>
      <c r="N257" s="24"/>
      <c r="O257" s="6"/>
      <c r="P257" s="27" t="str">
        <f t="shared" si="33"/>
        <v/>
      </c>
      <c r="Q257" s="25" t="str">
        <f t="shared" si="34"/>
        <v/>
      </c>
      <c r="R257" s="25" t="str">
        <f t="shared" si="35"/>
        <v/>
      </c>
      <c r="S257" s="13" t="str">
        <f>IF(B257="","",IF(M257="Inițial",B257&amp;"|E|"&amp;COUNTIFS(INDEX($B:$B,5):B257,B257,INDEX($M:$M,5):M257,"Inițial"),""))</f>
        <v/>
      </c>
      <c r="T257" s="13" t="str">
        <f>IF(OR(B257="",Q257&lt;&gt;1),"",B257&amp;"|F|"&amp;COUNTIFS(INDEX($B:$B,5):B257,B257,INDEX($Q:$Q,5):Q257,1))</f>
        <v/>
      </c>
      <c r="U257" s="29" t="str">
        <f>IF(B257="","",TRIM(IF(COUNTIF('Registru devize'!$B$5:$B$304,B257)=0,"Deviz inexistent în registru. ","")&amp;IF(AND(D257&lt;&gt;"",E257=""),"Cod necunoscut. ","")&amp;IF(N(H257)&lt;=0,"Lipsește cantitatea. ","")&amp;IF(M257="","Alege etapa. ","")&amp;IF(AND(M257="Suplimentar",N257=""),"Cere acordul clientului. ","")))</f>
        <v/>
      </c>
    </row>
    <row r="258" spans="2:21" x14ac:dyDescent="0.2">
      <c r="B258" s="24"/>
      <c r="C258" s="25" t="str">
        <f>IF(B258="","",COUNTIF(INDEX($B:$B,5):B258,B258))</f>
        <v/>
      </c>
      <c r="D258" s="24"/>
      <c r="E258" s="25" t="str">
        <f t="shared" si="27"/>
        <v/>
      </c>
      <c r="F258" s="13" t="str">
        <f t="shared" si="28"/>
        <v/>
      </c>
      <c r="G258" s="25" t="str">
        <f t="shared" si="29"/>
        <v/>
      </c>
      <c r="H258" s="6"/>
      <c r="I258" s="26" t="str">
        <f t="shared" si="30"/>
        <v/>
      </c>
      <c r="J258" s="27" t="str">
        <f t="shared" si="31"/>
        <v/>
      </c>
      <c r="K258" s="28"/>
      <c r="L258" s="27" t="str">
        <f t="shared" si="32"/>
        <v/>
      </c>
      <c r="M258" s="24"/>
      <c r="N258" s="24"/>
      <c r="O258" s="6"/>
      <c r="P258" s="27" t="str">
        <f t="shared" si="33"/>
        <v/>
      </c>
      <c r="Q258" s="25" t="str">
        <f t="shared" si="34"/>
        <v/>
      </c>
      <c r="R258" s="25" t="str">
        <f t="shared" si="35"/>
        <v/>
      </c>
      <c r="S258" s="13" t="str">
        <f>IF(B258="","",IF(M258="Inițial",B258&amp;"|E|"&amp;COUNTIFS(INDEX($B:$B,5):B258,B258,INDEX($M:$M,5):M258,"Inițial"),""))</f>
        <v/>
      </c>
      <c r="T258" s="13" t="str">
        <f>IF(OR(B258="",Q258&lt;&gt;1),"",B258&amp;"|F|"&amp;COUNTIFS(INDEX($B:$B,5):B258,B258,INDEX($Q:$Q,5):Q258,1))</f>
        <v/>
      </c>
      <c r="U258" s="29" t="str">
        <f>IF(B258="","",TRIM(IF(COUNTIF('Registru devize'!$B$5:$B$304,B258)=0,"Deviz inexistent în registru. ","")&amp;IF(AND(D258&lt;&gt;"",E258=""),"Cod necunoscut. ","")&amp;IF(N(H258)&lt;=0,"Lipsește cantitatea. ","")&amp;IF(M258="","Alege etapa. ","")&amp;IF(AND(M258="Suplimentar",N258=""),"Cere acordul clientului. ","")))</f>
        <v/>
      </c>
    </row>
    <row r="259" spans="2:21" x14ac:dyDescent="0.2">
      <c r="B259" s="24"/>
      <c r="C259" s="25" t="str">
        <f>IF(B259="","",COUNTIF(INDEX($B:$B,5):B259,B259))</f>
        <v/>
      </c>
      <c r="D259" s="24"/>
      <c r="E259" s="25" t="str">
        <f t="shared" si="27"/>
        <v/>
      </c>
      <c r="F259" s="13" t="str">
        <f t="shared" si="28"/>
        <v/>
      </c>
      <c r="G259" s="25" t="str">
        <f t="shared" si="29"/>
        <v/>
      </c>
      <c r="H259" s="6"/>
      <c r="I259" s="26" t="str">
        <f t="shared" si="30"/>
        <v/>
      </c>
      <c r="J259" s="27" t="str">
        <f t="shared" si="31"/>
        <v/>
      </c>
      <c r="K259" s="28"/>
      <c r="L259" s="27" t="str">
        <f t="shared" si="32"/>
        <v/>
      </c>
      <c r="M259" s="24"/>
      <c r="N259" s="24"/>
      <c r="O259" s="6"/>
      <c r="P259" s="27" t="str">
        <f t="shared" si="33"/>
        <v/>
      </c>
      <c r="Q259" s="25" t="str">
        <f t="shared" si="34"/>
        <v/>
      </c>
      <c r="R259" s="25" t="str">
        <f t="shared" si="35"/>
        <v/>
      </c>
      <c r="S259" s="13" t="str">
        <f>IF(B259="","",IF(M259="Inițial",B259&amp;"|E|"&amp;COUNTIFS(INDEX($B:$B,5):B259,B259,INDEX($M:$M,5):M259,"Inițial"),""))</f>
        <v/>
      </c>
      <c r="T259" s="13" t="str">
        <f>IF(OR(B259="",Q259&lt;&gt;1),"",B259&amp;"|F|"&amp;COUNTIFS(INDEX($B:$B,5):B259,B259,INDEX($Q:$Q,5):Q259,1))</f>
        <v/>
      </c>
      <c r="U259" s="29" t="str">
        <f>IF(B259="","",TRIM(IF(COUNTIF('Registru devize'!$B$5:$B$304,B259)=0,"Deviz inexistent în registru. ","")&amp;IF(AND(D259&lt;&gt;"",E259=""),"Cod necunoscut. ","")&amp;IF(N(H259)&lt;=0,"Lipsește cantitatea. ","")&amp;IF(M259="","Alege etapa. ","")&amp;IF(AND(M259="Suplimentar",N259=""),"Cere acordul clientului. ","")))</f>
        <v/>
      </c>
    </row>
    <row r="260" spans="2:21" x14ac:dyDescent="0.2">
      <c r="B260" s="24"/>
      <c r="C260" s="25" t="str">
        <f>IF(B260="","",COUNTIF(INDEX($B:$B,5):B260,B260))</f>
        <v/>
      </c>
      <c r="D260" s="24"/>
      <c r="E260" s="25" t="str">
        <f t="shared" si="27"/>
        <v/>
      </c>
      <c r="F260" s="13" t="str">
        <f t="shared" si="28"/>
        <v/>
      </c>
      <c r="G260" s="25" t="str">
        <f t="shared" si="29"/>
        <v/>
      </c>
      <c r="H260" s="6"/>
      <c r="I260" s="26" t="str">
        <f t="shared" si="30"/>
        <v/>
      </c>
      <c r="J260" s="27" t="str">
        <f t="shared" si="31"/>
        <v/>
      </c>
      <c r="K260" s="28"/>
      <c r="L260" s="27" t="str">
        <f t="shared" si="32"/>
        <v/>
      </c>
      <c r="M260" s="24"/>
      <c r="N260" s="24"/>
      <c r="O260" s="6"/>
      <c r="P260" s="27" t="str">
        <f t="shared" si="33"/>
        <v/>
      </c>
      <c r="Q260" s="25" t="str">
        <f t="shared" si="34"/>
        <v/>
      </c>
      <c r="R260" s="25" t="str">
        <f t="shared" si="35"/>
        <v/>
      </c>
      <c r="S260" s="13" t="str">
        <f>IF(B260="","",IF(M260="Inițial",B260&amp;"|E|"&amp;COUNTIFS(INDEX($B:$B,5):B260,B260,INDEX($M:$M,5):M260,"Inițial"),""))</f>
        <v/>
      </c>
      <c r="T260" s="13" t="str">
        <f>IF(OR(B260="",Q260&lt;&gt;1),"",B260&amp;"|F|"&amp;COUNTIFS(INDEX($B:$B,5):B260,B260,INDEX($Q:$Q,5):Q260,1))</f>
        <v/>
      </c>
      <c r="U260" s="29" t="str">
        <f>IF(B260="","",TRIM(IF(COUNTIF('Registru devize'!$B$5:$B$304,B260)=0,"Deviz inexistent în registru. ","")&amp;IF(AND(D260&lt;&gt;"",E260=""),"Cod necunoscut. ","")&amp;IF(N(H260)&lt;=0,"Lipsește cantitatea. ","")&amp;IF(M260="","Alege etapa. ","")&amp;IF(AND(M260="Suplimentar",N260=""),"Cere acordul clientului. ","")))</f>
        <v/>
      </c>
    </row>
    <row r="261" spans="2:21" x14ac:dyDescent="0.2">
      <c r="B261" s="24"/>
      <c r="C261" s="25" t="str">
        <f>IF(B261="","",COUNTIF(INDEX($B:$B,5):B261,B261))</f>
        <v/>
      </c>
      <c r="D261" s="24"/>
      <c r="E261" s="25" t="str">
        <f t="shared" ref="E261:E324" si="36">IF(D261="","",IFERROR(VLOOKUP(D261,Catalog,2,FALSE),""))</f>
        <v/>
      </c>
      <c r="F261" s="13" t="str">
        <f t="shared" ref="F261:F324" si="37">IF(D261="","",IFERROR(VLOOKUP(D261,Catalog,3,FALSE),""))</f>
        <v/>
      </c>
      <c r="G261" s="25" t="str">
        <f t="shared" ref="G261:G324" si="38">IF(D261="","",IFERROR(VLOOKUP(D261,Catalog,4,FALSE),""))</f>
        <v/>
      </c>
      <c r="H261" s="6"/>
      <c r="I261" s="26" t="str">
        <f t="shared" ref="I261:I324" si="39">IF(E261&lt;&gt;"Manoperă","",N(H261)*IFERROR(VLOOKUP(D261,Catalog,6,FALSE),0))</f>
        <v/>
      </c>
      <c r="J261" s="27" t="str">
        <f t="shared" ref="J261:J324" si="40">IF(D261="","",IF(E261="Manoperă",IFERROR(VLOOKUP(D261,Catalog,6,FALSE),0)*TarifOra,IFERROR(VLOOKUP(D261,Catalog,5,FALSE),0)))</f>
        <v/>
      </c>
      <c r="K261" s="28"/>
      <c r="L261" s="27" t="str">
        <f t="shared" ref="L261:L324" si="41">IF(OR(H261="",J261=""),"",ROUND(H261*J261*(1-N(K261)),2))</f>
        <v/>
      </c>
      <c r="M261" s="24"/>
      <c r="N261" s="24"/>
      <c r="O261" s="6"/>
      <c r="P261" s="27" t="str">
        <f t="shared" ref="P261:P324" si="42">IF(L261="","",ROUND(L261*(1+CotaTVA),2))</f>
        <v/>
      </c>
      <c r="Q261" s="25" t="str">
        <f t="shared" ref="Q261:Q324" si="43">IF(B261="","",IF(OR(M261="Inițial",AND(M261="Suplimentar",N261="Da")),1,0))</f>
        <v/>
      </c>
      <c r="R261" s="25" t="str">
        <f t="shared" ref="R261:R324" si="44">IF(OR(D261="",E261&lt;&gt;"Piesă"),"",IFERROR(VLOOKUP(D261,Catalog,7,FALSE)&amp;"",""))</f>
        <v/>
      </c>
      <c r="S261" s="13" t="str">
        <f>IF(B261="","",IF(M261="Inițial",B261&amp;"|E|"&amp;COUNTIFS(INDEX($B:$B,5):B261,B261,INDEX($M:$M,5):M261,"Inițial"),""))</f>
        <v/>
      </c>
      <c r="T261" s="13" t="str">
        <f>IF(OR(B261="",Q261&lt;&gt;1),"",B261&amp;"|F|"&amp;COUNTIFS(INDEX($B:$B,5):B261,B261,INDEX($Q:$Q,5):Q261,1))</f>
        <v/>
      </c>
      <c r="U261" s="29" t="str">
        <f>IF(B261="","",TRIM(IF(COUNTIF('Registru devize'!$B$5:$B$304,B261)=0,"Deviz inexistent în registru. ","")&amp;IF(AND(D261&lt;&gt;"",E261=""),"Cod necunoscut. ","")&amp;IF(N(H261)&lt;=0,"Lipsește cantitatea. ","")&amp;IF(M261="","Alege etapa. ","")&amp;IF(AND(M261="Suplimentar",N261=""),"Cere acordul clientului. ","")))</f>
        <v/>
      </c>
    </row>
    <row r="262" spans="2:21" x14ac:dyDescent="0.2">
      <c r="B262" s="24"/>
      <c r="C262" s="25" t="str">
        <f>IF(B262="","",COUNTIF(INDEX($B:$B,5):B262,B262))</f>
        <v/>
      </c>
      <c r="D262" s="24"/>
      <c r="E262" s="25" t="str">
        <f t="shared" si="36"/>
        <v/>
      </c>
      <c r="F262" s="13" t="str">
        <f t="shared" si="37"/>
        <v/>
      </c>
      <c r="G262" s="25" t="str">
        <f t="shared" si="38"/>
        <v/>
      </c>
      <c r="H262" s="6"/>
      <c r="I262" s="26" t="str">
        <f t="shared" si="39"/>
        <v/>
      </c>
      <c r="J262" s="27" t="str">
        <f t="shared" si="40"/>
        <v/>
      </c>
      <c r="K262" s="28"/>
      <c r="L262" s="27" t="str">
        <f t="shared" si="41"/>
        <v/>
      </c>
      <c r="M262" s="24"/>
      <c r="N262" s="24"/>
      <c r="O262" s="6"/>
      <c r="P262" s="27" t="str">
        <f t="shared" si="42"/>
        <v/>
      </c>
      <c r="Q262" s="25" t="str">
        <f t="shared" si="43"/>
        <v/>
      </c>
      <c r="R262" s="25" t="str">
        <f t="shared" si="44"/>
        <v/>
      </c>
      <c r="S262" s="13" t="str">
        <f>IF(B262="","",IF(M262="Inițial",B262&amp;"|E|"&amp;COUNTIFS(INDEX($B:$B,5):B262,B262,INDEX($M:$M,5):M262,"Inițial"),""))</f>
        <v/>
      </c>
      <c r="T262" s="13" t="str">
        <f>IF(OR(B262="",Q262&lt;&gt;1),"",B262&amp;"|F|"&amp;COUNTIFS(INDEX($B:$B,5):B262,B262,INDEX($Q:$Q,5):Q262,1))</f>
        <v/>
      </c>
      <c r="U262" s="29" t="str">
        <f>IF(B262="","",TRIM(IF(COUNTIF('Registru devize'!$B$5:$B$304,B262)=0,"Deviz inexistent în registru. ","")&amp;IF(AND(D262&lt;&gt;"",E262=""),"Cod necunoscut. ","")&amp;IF(N(H262)&lt;=0,"Lipsește cantitatea. ","")&amp;IF(M262="","Alege etapa. ","")&amp;IF(AND(M262="Suplimentar",N262=""),"Cere acordul clientului. ","")))</f>
        <v/>
      </c>
    </row>
    <row r="263" spans="2:21" x14ac:dyDescent="0.2">
      <c r="B263" s="24"/>
      <c r="C263" s="25" t="str">
        <f>IF(B263="","",COUNTIF(INDEX($B:$B,5):B263,B263))</f>
        <v/>
      </c>
      <c r="D263" s="24"/>
      <c r="E263" s="25" t="str">
        <f t="shared" si="36"/>
        <v/>
      </c>
      <c r="F263" s="13" t="str">
        <f t="shared" si="37"/>
        <v/>
      </c>
      <c r="G263" s="25" t="str">
        <f t="shared" si="38"/>
        <v/>
      </c>
      <c r="H263" s="6"/>
      <c r="I263" s="26" t="str">
        <f t="shared" si="39"/>
        <v/>
      </c>
      <c r="J263" s="27" t="str">
        <f t="shared" si="40"/>
        <v/>
      </c>
      <c r="K263" s="28"/>
      <c r="L263" s="27" t="str">
        <f t="shared" si="41"/>
        <v/>
      </c>
      <c r="M263" s="24"/>
      <c r="N263" s="24"/>
      <c r="O263" s="6"/>
      <c r="P263" s="27" t="str">
        <f t="shared" si="42"/>
        <v/>
      </c>
      <c r="Q263" s="25" t="str">
        <f t="shared" si="43"/>
        <v/>
      </c>
      <c r="R263" s="25" t="str">
        <f t="shared" si="44"/>
        <v/>
      </c>
      <c r="S263" s="13" t="str">
        <f>IF(B263="","",IF(M263="Inițial",B263&amp;"|E|"&amp;COUNTIFS(INDEX($B:$B,5):B263,B263,INDEX($M:$M,5):M263,"Inițial"),""))</f>
        <v/>
      </c>
      <c r="T263" s="13" t="str">
        <f>IF(OR(B263="",Q263&lt;&gt;1),"",B263&amp;"|F|"&amp;COUNTIFS(INDEX($B:$B,5):B263,B263,INDEX($Q:$Q,5):Q263,1))</f>
        <v/>
      </c>
      <c r="U263" s="29" t="str">
        <f>IF(B263="","",TRIM(IF(COUNTIF('Registru devize'!$B$5:$B$304,B263)=0,"Deviz inexistent în registru. ","")&amp;IF(AND(D263&lt;&gt;"",E263=""),"Cod necunoscut. ","")&amp;IF(N(H263)&lt;=0,"Lipsește cantitatea. ","")&amp;IF(M263="","Alege etapa. ","")&amp;IF(AND(M263="Suplimentar",N263=""),"Cere acordul clientului. ","")))</f>
        <v/>
      </c>
    </row>
    <row r="264" spans="2:21" x14ac:dyDescent="0.2">
      <c r="B264" s="24"/>
      <c r="C264" s="25" t="str">
        <f>IF(B264="","",COUNTIF(INDEX($B:$B,5):B264,B264))</f>
        <v/>
      </c>
      <c r="D264" s="24"/>
      <c r="E264" s="25" t="str">
        <f t="shared" si="36"/>
        <v/>
      </c>
      <c r="F264" s="13" t="str">
        <f t="shared" si="37"/>
        <v/>
      </c>
      <c r="G264" s="25" t="str">
        <f t="shared" si="38"/>
        <v/>
      </c>
      <c r="H264" s="6"/>
      <c r="I264" s="26" t="str">
        <f t="shared" si="39"/>
        <v/>
      </c>
      <c r="J264" s="27" t="str">
        <f t="shared" si="40"/>
        <v/>
      </c>
      <c r="K264" s="28"/>
      <c r="L264" s="27" t="str">
        <f t="shared" si="41"/>
        <v/>
      </c>
      <c r="M264" s="24"/>
      <c r="N264" s="24"/>
      <c r="O264" s="6"/>
      <c r="P264" s="27" t="str">
        <f t="shared" si="42"/>
        <v/>
      </c>
      <c r="Q264" s="25" t="str">
        <f t="shared" si="43"/>
        <v/>
      </c>
      <c r="R264" s="25" t="str">
        <f t="shared" si="44"/>
        <v/>
      </c>
      <c r="S264" s="13" t="str">
        <f>IF(B264="","",IF(M264="Inițial",B264&amp;"|E|"&amp;COUNTIFS(INDEX($B:$B,5):B264,B264,INDEX($M:$M,5):M264,"Inițial"),""))</f>
        <v/>
      </c>
      <c r="T264" s="13" t="str">
        <f>IF(OR(B264="",Q264&lt;&gt;1),"",B264&amp;"|F|"&amp;COUNTIFS(INDEX($B:$B,5):B264,B264,INDEX($Q:$Q,5):Q264,1))</f>
        <v/>
      </c>
      <c r="U264" s="29" t="str">
        <f>IF(B264="","",TRIM(IF(COUNTIF('Registru devize'!$B$5:$B$304,B264)=0,"Deviz inexistent în registru. ","")&amp;IF(AND(D264&lt;&gt;"",E264=""),"Cod necunoscut. ","")&amp;IF(N(H264)&lt;=0,"Lipsește cantitatea. ","")&amp;IF(M264="","Alege etapa. ","")&amp;IF(AND(M264="Suplimentar",N264=""),"Cere acordul clientului. ","")))</f>
        <v/>
      </c>
    </row>
    <row r="265" spans="2:21" x14ac:dyDescent="0.2">
      <c r="B265" s="24"/>
      <c r="C265" s="25" t="str">
        <f>IF(B265="","",COUNTIF(INDEX($B:$B,5):B265,B265))</f>
        <v/>
      </c>
      <c r="D265" s="24"/>
      <c r="E265" s="25" t="str">
        <f t="shared" si="36"/>
        <v/>
      </c>
      <c r="F265" s="13" t="str">
        <f t="shared" si="37"/>
        <v/>
      </c>
      <c r="G265" s="25" t="str">
        <f t="shared" si="38"/>
        <v/>
      </c>
      <c r="H265" s="6"/>
      <c r="I265" s="26" t="str">
        <f t="shared" si="39"/>
        <v/>
      </c>
      <c r="J265" s="27" t="str">
        <f t="shared" si="40"/>
        <v/>
      </c>
      <c r="K265" s="28"/>
      <c r="L265" s="27" t="str">
        <f t="shared" si="41"/>
        <v/>
      </c>
      <c r="M265" s="24"/>
      <c r="N265" s="24"/>
      <c r="O265" s="6"/>
      <c r="P265" s="27" t="str">
        <f t="shared" si="42"/>
        <v/>
      </c>
      <c r="Q265" s="25" t="str">
        <f t="shared" si="43"/>
        <v/>
      </c>
      <c r="R265" s="25" t="str">
        <f t="shared" si="44"/>
        <v/>
      </c>
      <c r="S265" s="13" t="str">
        <f>IF(B265="","",IF(M265="Inițial",B265&amp;"|E|"&amp;COUNTIFS(INDEX($B:$B,5):B265,B265,INDEX($M:$M,5):M265,"Inițial"),""))</f>
        <v/>
      </c>
      <c r="T265" s="13" t="str">
        <f>IF(OR(B265="",Q265&lt;&gt;1),"",B265&amp;"|F|"&amp;COUNTIFS(INDEX($B:$B,5):B265,B265,INDEX($Q:$Q,5):Q265,1))</f>
        <v/>
      </c>
      <c r="U265" s="29" t="str">
        <f>IF(B265="","",TRIM(IF(COUNTIF('Registru devize'!$B$5:$B$304,B265)=0,"Deviz inexistent în registru. ","")&amp;IF(AND(D265&lt;&gt;"",E265=""),"Cod necunoscut. ","")&amp;IF(N(H265)&lt;=0,"Lipsește cantitatea. ","")&amp;IF(M265="","Alege etapa. ","")&amp;IF(AND(M265="Suplimentar",N265=""),"Cere acordul clientului. ","")))</f>
        <v/>
      </c>
    </row>
    <row r="266" spans="2:21" x14ac:dyDescent="0.2">
      <c r="B266" s="24"/>
      <c r="C266" s="25" t="str">
        <f>IF(B266="","",COUNTIF(INDEX($B:$B,5):B266,B266))</f>
        <v/>
      </c>
      <c r="D266" s="24"/>
      <c r="E266" s="25" t="str">
        <f t="shared" si="36"/>
        <v/>
      </c>
      <c r="F266" s="13" t="str">
        <f t="shared" si="37"/>
        <v/>
      </c>
      <c r="G266" s="25" t="str">
        <f t="shared" si="38"/>
        <v/>
      </c>
      <c r="H266" s="6"/>
      <c r="I266" s="26" t="str">
        <f t="shared" si="39"/>
        <v/>
      </c>
      <c r="J266" s="27" t="str">
        <f t="shared" si="40"/>
        <v/>
      </c>
      <c r="K266" s="28"/>
      <c r="L266" s="27" t="str">
        <f t="shared" si="41"/>
        <v/>
      </c>
      <c r="M266" s="24"/>
      <c r="N266" s="24"/>
      <c r="O266" s="6"/>
      <c r="P266" s="27" t="str">
        <f t="shared" si="42"/>
        <v/>
      </c>
      <c r="Q266" s="25" t="str">
        <f t="shared" si="43"/>
        <v/>
      </c>
      <c r="R266" s="25" t="str">
        <f t="shared" si="44"/>
        <v/>
      </c>
      <c r="S266" s="13" t="str">
        <f>IF(B266="","",IF(M266="Inițial",B266&amp;"|E|"&amp;COUNTIFS(INDEX($B:$B,5):B266,B266,INDEX($M:$M,5):M266,"Inițial"),""))</f>
        <v/>
      </c>
      <c r="T266" s="13" t="str">
        <f>IF(OR(B266="",Q266&lt;&gt;1),"",B266&amp;"|F|"&amp;COUNTIFS(INDEX($B:$B,5):B266,B266,INDEX($Q:$Q,5):Q266,1))</f>
        <v/>
      </c>
      <c r="U266" s="29" t="str">
        <f>IF(B266="","",TRIM(IF(COUNTIF('Registru devize'!$B$5:$B$304,B266)=0,"Deviz inexistent în registru. ","")&amp;IF(AND(D266&lt;&gt;"",E266=""),"Cod necunoscut. ","")&amp;IF(N(H266)&lt;=0,"Lipsește cantitatea. ","")&amp;IF(M266="","Alege etapa. ","")&amp;IF(AND(M266="Suplimentar",N266=""),"Cere acordul clientului. ","")))</f>
        <v/>
      </c>
    </row>
    <row r="267" spans="2:21" x14ac:dyDescent="0.2">
      <c r="B267" s="24"/>
      <c r="C267" s="25" t="str">
        <f>IF(B267="","",COUNTIF(INDEX($B:$B,5):B267,B267))</f>
        <v/>
      </c>
      <c r="D267" s="24"/>
      <c r="E267" s="25" t="str">
        <f t="shared" si="36"/>
        <v/>
      </c>
      <c r="F267" s="13" t="str">
        <f t="shared" si="37"/>
        <v/>
      </c>
      <c r="G267" s="25" t="str">
        <f t="shared" si="38"/>
        <v/>
      </c>
      <c r="H267" s="6"/>
      <c r="I267" s="26" t="str">
        <f t="shared" si="39"/>
        <v/>
      </c>
      <c r="J267" s="27" t="str">
        <f t="shared" si="40"/>
        <v/>
      </c>
      <c r="K267" s="28"/>
      <c r="L267" s="27" t="str">
        <f t="shared" si="41"/>
        <v/>
      </c>
      <c r="M267" s="24"/>
      <c r="N267" s="24"/>
      <c r="O267" s="6"/>
      <c r="P267" s="27" t="str">
        <f t="shared" si="42"/>
        <v/>
      </c>
      <c r="Q267" s="25" t="str">
        <f t="shared" si="43"/>
        <v/>
      </c>
      <c r="R267" s="25" t="str">
        <f t="shared" si="44"/>
        <v/>
      </c>
      <c r="S267" s="13" t="str">
        <f>IF(B267="","",IF(M267="Inițial",B267&amp;"|E|"&amp;COUNTIFS(INDEX($B:$B,5):B267,B267,INDEX($M:$M,5):M267,"Inițial"),""))</f>
        <v/>
      </c>
      <c r="T267" s="13" t="str">
        <f>IF(OR(B267="",Q267&lt;&gt;1),"",B267&amp;"|F|"&amp;COUNTIFS(INDEX($B:$B,5):B267,B267,INDEX($Q:$Q,5):Q267,1))</f>
        <v/>
      </c>
      <c r="U267" s="29" t="str">
        <f>IF(B267="","",TRIM(IF(COUNTIF('Registru devize'!$B$5:$B$304,B267)=0,"Deviz inexistent în registru. ","")&amp;IF(AND(D267&lt;&gt;"",E267=""),"Cod necunoscut. ","")&amp;IF(N(H267)&lt;=0,"Lipsește cantitatea. ","")&amp;IF(M267="","Alege etapa. ","")&amp;IF(AND(M267="Suplimentar",N267=""),"Cere acordul clientului. ","")))</f>
        <v/>
      </c>
    </row>
    <row r="268" spans="2:21" x14ac:dyDescent="0.2">
      <c r="B268" s="24"/>
      <c r="C268" s="25" t="str">
        <f>IF(B268="","",COUNTIF(INDEX($B:$B,5):B268,B268))</f>
        <v/>
      </c>
      <c r="D268" s="24"/>
      <c r="E268" s="25" t="str">
        <f t="shared" si="36"/>
        <v/>
      </c>
      <c r="F268" s="13" t="str">
        <f t="shared" si="37"/>
        <v/>
      </c>
      <c r="G268" s="25" t="str">
        <f t="shared" si="38"/>
        <v/>
      </c>
      <c r="H268" s="6"/>
      <c r="I268" s="26" t="str">
        <f t="shared" si="39"/>
        <v/>
      </c>
      <c r="J268" s="27" t="str">
        <f t="shared" si="40"/>
        <v/>
      </c>
      <c r="K268" s="28"/>
      <c r="L268" s="27" t="str">
        <f t="shared" si="41"/>
        <v/>
      </c>
      <c r="M268" s="24"/>
      <c r="N268" s="24"/>
      <c r="O268" s="6"/>
      <c r="P268" s="27" t="str">
        <f t="shared" si="42"/>
        <v/>
      </c>
      <c r="Q268" s="25" t="str">
        <f t="shared" si="43"/>
        <v/>
      </c>
      <c r="R268" s="25" t="str">
        <f t="shared" si="44"/>
        <v/>
      </c>
      <c r="S268" s="13" t="str">
        <f>IF(B268="","",IF(M268="Inițial",B268&amp;"|E|"&amp;COUNTIFS(INDEX($B:$B,5):B268,B268,INDEX($M:$M,5):M268,"Inițial"),""))</f>
        <v/>
      </c>
      <c r="T268" s="13" t="str">
        <f>IF(OR(B268="",Q268&lt;&gt;1),"",B268&amp;"|F|"&amp;COUNTIFS(INDEX($B:$B,5):B268,B268,INDEX($Q:$Q,5):Q268,1))</f>
        <v/>
      </c>
      <c r="U268" s="29" t="str">
        <f>IF(B268="","",TRIM(IF(COUNTIF('Registru devize'!$B$5:$B$304,B268)=0,"Deviz inexistent în registru. ","")&amp;IF(AND(D268&lt;&gt;"",E268=""),"Cod necunoscut. ","")&amp;IF(N(H268)&lt;=0,"Lipsește cantitatea. ","")&amp;IF(M268="","Alege etapa. ","")&amp;IF(AND(M268="Suplimentar",N268=""),"Cere acordul clientului. ","")))</f>
        <v/>
      </c>
    </row>
    <row r="269" spans="2:21" x14ac:dyDescent="0.2">
      <c r="B269" s="24"/>
      <c r="C269" s="25" t="str">
        <f>IF(B269="","",COUNTIF(INDEX($B:$B,5):B269,B269))</f>
        <v/>
      </c>
      <c r="D269" s="24"/>
      <c r="E269" s="25" t="str">
        <f t="shared" si="36"/>
        <v/>
      </c>
      <c r="F269" s="13" t="str">
        <f t="shared" si="37"/>
        <v/>
      </c>
      <c r="G269" s="25" t="str">
        <f t="shared" si="38"/>
        <v/>
      </c>
      <c r="H269" s="6"/>
      <c r="I269" s="26" t="str">
        <f t="shared" si="39"/>
        <v/>
      </c>
      <c r="J269" s="27" t="str">
        <f t="shared" si="40"/>
        <v/>
      </c>
      <c r="K269" s="28"/>
      <c r="L269" s="27" t="str">
        <f t="shared" si="41"/>
        <v/>
      </c>
      <c r="M269" s="24"/>
      <c r="N269" s="24"/>
      <c r="O269" s="6"/>
      <c r="P269" s="27" t="str">
        <f t="shared" si="42"/>
        <v/>
      </c>
      <c r="Q269" s="25" t="str">
        <f t="shared" si="43"/>
        <v/>
      </c>
      <c r="R269" s="25" t="str">
        <f t="shared" si="44"/>
        <v/>
      </c>
      <c r="S269" s="13" t="str">
        <f>IF(B269="","",IF(M269="Inițial",B269&amp;"|E|"&amp;COUNTIFS(INDEX($B:$B,5):B269,B269,INDEX($M:$M,5):M269,"Inițial"),""))</f>
        <v/>
      </c>
      <c r="T269" s="13" t="str">
        <f>IF(OR(B269="",Q269&lt;&gt;1),"",B269&amp;"|F|"&amp;COUNTIFS(INDEX($B:$B,5):B269,B269,INDEX($Q:$Q,5):Q269,1))</f>
        <v/>
      </c>
      <c r="U269" s="29" t="str">
        <f>IF(B269="","",TRIM(IF(COUNTIF('Registru devize'!$B$5:$B$304,B269)=0,"Deviz inexistent în registru. ","")&amp;IF(AND(D269&lt;&gt;"",E269=""),"Cod necunoscut. ","")&amp;IF(N(H269)&lt;=0,"Lipsește cantitatea. ","")&amp;IF(M269="","Alege etapa. ","")&amp;IF(AND(M269="Suplimentar",N269=""),"Cere acordul clientului. ","")))</f>
        <v/>
      </c>
    </row>
    <row r="270" spans="2:21" x14ac:dyDescent="0.2">
      <c r="B270" s="24"/>
      <c r="C270" s="25" t="str">
        <f>IF(B270="","",COUNTIF(INDEX($B:$B,5):B270,B270))</f>
        <v/>
      </c>
      <c r="D270" s="24"/>
      <c r="E270" s="25" t="str">
        <f t="shared" si="36"/>
        <v/>
      </c>
      <c r="F270" s="13" t="str">
        <f t="shared" si="37"/>
        <v/>
      </c>
      <c r="G270" s="25" t="str">
        <f t="shared" si="38"/>
        <v/>
      </c>
      <c r="H270" s="6"/>
      <c r="I270" s="26" t="str">
        <f t="shared" si="39"/>
        <v/>
      </c>
      <c r="J270" s="27" t="str">
        <f t="shared" si="40"/>
        <v/>
      </c>
      <c r="K270" s="28"/>
      <c r="L270" s="27" t="str">
        <f t="shared" si="41"/>
        <v/>
      </c>
      <c r="M270" s="24"/>
      <c r="N270" s="24"/>
      <c r="O270" s="6"/>
      <c r="P270" s="27" t="str">
        <f t="shared" si="42"/>
        <v/>
      </c>
      <c r="Q270" s="25" t="str">
        <f t="shared" si="43"/>
        <v/>
      </c>
      <c r="R270" s="25" t="str">
        <f t="shared" si="44"/>
        <v/>
      </c>
      <c r="S270" s="13" t="str">
        <f>IF(B270="","",IF(M270="Inițial",B270&amp;"|E|"&amp;COUNTIFS(INDEX($B:$B,5):B270,B270,INDEX($M:$M,5):M270,"Inițial"),""))</f>
        <v/>
      </c>
      <c r="T270" s="13" t="str">
        <f>IF(OR(B270="",Q270&lt;&gt;1),"",B270&amp;"|F|"&amp;COUNTIFS(INDEX($B:$B,5):B270,B270,INDEX($Q:$Q,5):Q270,1))</f>
        <v/>
      </c>
      <c r="U270" s="29" t="str">
        <f>IF(B270="","",TRIM(IF(COUNTIF('Registru devize'!$B$5:$B$304,B270)=0,"Deviz inexistent în registru. ","")&amp;IF(AND(D270&lt;&gt;"",E270=""),"Cod necunoscut. ","")&amp;IF(N(H270)&lt;=0,"Lipsește cantitatea. ","")&amp;IF(M270="","Alege etapa. ","")&amp;IF(AND(M270="Suplimentar",N270=""),"Cere acordul clientului. ","")))</f>
        <v/>
      </c>
    </row>
    <row r="271" spans="2:21" x14ac:dyDescent="0.2">
      <c r="B271" s="24"/>
      <c r="C271" s="25" t="str">
        <f>IF(B271="","",COUNTIF(INDEX($B:$B,5):B271,B271))</f>
        <v/>
      </c>
      <c r="D271" s="24"/>
      <c r="E271" s="25" t="str">
        <f t="shared" si="36"/>
        <v/>
      </c>
      <c r="F271" s="13" t="str">
        <f t="shared" si="37"/>
        <v/>
      </c>
      <c r="G271" s="25" t="str">
        <f t="shared" si="38"/>
        <v/>
      </c>
      <c r="H271" s="6"/>
      <c r="I271" s="26" t="str">
        <f t="shared" si="39"/>
        <v/>
      </c>
      <c r="J271" s="27" t="str">
        <f t="shared" si="40"/>
        <v/>
      </c>
      <c r="K271" s="28"/>
      <c r="L271" s="27" t="str">
        <f t="shared" si="41"/>
        <v/>
      </c>
      <c r="M271" s="24"/>
      <c r="N271" s="24"/>
      <c r="O271" s="6"/>
      <c r="P271" s="27" t="str">
        <f t="shared" si="42"/>
        <v/>
      </c>
      <c r="Q271" s="25" t="str">
        <f t="shared" si="43"/>
        <v/>
      </c>
      <c r="R271" s="25" t="str">
        <f t="shared" si="44"/>
        <v/>
      </c>
      <c r="S271" s="13" t="str">
        <f>IF(B271="","",IF(M271="Inițial",B271&amp;"|E|"&amp;COUNTIFS(INDEX($B:$B,5):B271,B271,INDEX($M:$M,5):M271,"Inițial"),""))</f>
        <v/>
      </c>
      <c r="T271" s="13" t="str">
        <f>IF(OR(B271="",Q271&lt;&gt;1),"",B271&amp;"|F|"&amp;COUNTIFS(INDEX($B:$B,5):B271,B271,INDEX($Q:$Q,5):Q271,1))</f>
        <v/>
      </c>
      <c r="U271" s="29" t="str">
        <f>IF(B271="","",TRIM(IF(COUNTIF('Registru devize'!$B$5:$B$304,B271)=0,"Deviz inexistent în registru. ","")&amp;IF(AND(D271&lt;&gt;"",E271=""),"Cod necunoscut. ","")&amp;IF(N(H271)&lt;=0,"Lipsește cantitatea. ","")&amp;IF(M271="","Alege etapa. ","")&amp;IF(AND(M271="Suplimentar",N271=""),"Cere acordul clientului. ","")))</f>
        <v/>
      </c>
    </row>
    <row r="272" spans="2:21" x14ac:dyDescent="0.2">
      <c r="B272" s="24"/>
      <c r="C272" s="25" t="str">
        <f>IF(B272="","",COUNTIF(INDEX($B:$B,5):B272,B272))</f>
        <v/>
      </c>
      <c r="D272" s="24"/>
      <c r="E272" s="25" t="str">
        <f t="shared" si="36"/>
        <v/>
      </c>
      <c r="F272" s="13" t="str">
        <f t="shared" si="37"/>
        <v/>
      </c>
      <c r="G272" s="25" t="str">
        <f t="shared" si="38"/>
        <v/>
      </c>
      <c r="H272" s="6"/>
      <c r="I272" s="26" t="str">
        <f t="shared" si="39"/>
        <v/>
      </c>
      <c r="J272" s="27" t="str">
        <f t="shared" si="40"/>
        <v/>
      </c>
      <c r="K272" s="28"/>
      <c r="L272" s="27" t="str">
        <f t="shared" si="41"/>
        <v/>
      </c>
      <c r="M272" s="24"/>
      <c r="N272" s="24"/>
      <c r="O272" s="6"/>
      <c r="P272" s="27" t="str">
        <f t="shared" si="42"/>
        <v/>
      </c>
      <c r="Q272" s="25" t="str">
        <f t="shared" si="43"/>
        <v/>
      </c>
      <c r="R272" s="25" t="str">
        <f t="shared" si="44"/>
        <v/>
      </c>
      <c r="S272" s="13" t="str">
        <f>IF(B272="","",IF(M272="Inițial",B272&amp;"|E|"&amp;COUNTIFS(INDEX($B:$B,5):B272,B272,INDEX($M:$M,5):M272,"Inițial"),""))</f>
        <v/>
      </c>
      <c r="T272" s="13" t="str">
        <f>IF(OR(B272="",Q272&lt;&gt;1),"",B272&amp;"|F|"&amp;COUNTIFS(INDEX($B:$B,5):B272,B272,INDEX($Q:$Q,5):Q272,1))</f>
        <v/>
      </c>
      <c r="U272" s="29" t="str">
        <f>IF(B272="","",TRIM(IF(COUNTIF('Registru devize'!$B$5:$B$304,B272)=0,"Deviz inexistent în registru. ","")&amp;IF(AND(D272&lt;&gt;"",E272=""),"Cod necunoscut. ","")&amp;IF(N(H272)&lt;=0,"Lipsește cantitatea. ","")&amp;IF(M272="","Alege etapa. ","")&amp;IF(AND(M272="Suplimentar",N272=""),"Cere acordul clientului. ","")))</f>
        <v/>
      </c>
    </row>
    <row r="273" spans="2:21" x14ac:dyDescent="0.2">
      <c r="B273" s="24"/>
      <c r="C273" s="25" t="str">
        <f>IF(B273="","",COUNTIF(INDEX($B:$B,5):B273,B273))</f>
        <v/>
      </c>
      <c r="D273" s="24"/>
      <c r="E273" s="25" t="str">
        <f t="shared" si="36"/>
        <v/>
      </c>
      <c r="F273" s="13" t="str">
        <f t="shared" si="37"/>
        <v/>
      </c>
      <c r="G273" s="25" t="str">
        <f t="shared" si="38"/>
        <v/>
      </c>
      <c r="H273" s="6"/>
      <c r="I273" s="26" t="str">
        <f t="shared" si="39"/>
        <v/>
      </c>
      <c r="J273" s="27" t="str">
        <f t="shared" si="40"/>
        <v/>
      </c>
      <c r="K273" s="28"/>
      <c r="L273" s="27" t="str">
        <f t="shared" si="41"/>
        <v/>
      </c>
      <c r="M273" s="24"/>
      <c r="N273" s="24"/>
      <c r="O273" s="6"/>
      <c r="P273" s="27" t="str">
        <f t="shared" si="42"/>
        <v/>
      </c>
      <c r="Q273" s="25" t="str">
        <f t="shared" si="43"/>
        <v/>
      </c>
      <c r="R273" s="25" t="str">
        <f t="shared" si="44"/>
        <v/>
      </c>
      <c r="S273" s="13" t="str">
        <f>IF(B273="","",IF(M273="Inițial",B273&amp;"|E|"&amp;COUNTIFS(INDEX($B:$B,5):B273,B273,INDEX($M:$M,5):M273,"Inițial"),""))</f>
        <v/>
      </c>
      <c r="T273" s="13" t="str">
        <f>IF(OR(B273="",Q273&lt;&gt;1),"",B273&amp;"|F|"&amp;COUNTIFS(INDEX($B:$B,5):B273,B273,INDEX($Q:$Q,5):Q273,1))</f>
        <v/>
      </c>
      <c r="U273" s="29" t="str">
        <f>IF(B273="","",TRIM(IF(COUNTIF('Registru devize'!$B$5:$B$304,B273)=0,"Deviz inexistent în registru. ","")&amp;IF(AND(D273&lt;&gt;"",E273=""),"Cod necunoscut. ","")&amp;IF(N(H273)&lt;=0,"Lipsește cantitatea. ","")&amp;IF(M273="","Alege etapa. ","")&amp;IF(AND(M273="Suplimentar",N273=""),"Cere acordul clientului. ","")))</f>
        <v/>
      </c>
    </row>
    <row r="274" spans="2:21" x14ac:dyDescent="0.2">
      <c r="B274" s="24"/>
      <c r="C274" s="25" t="str">
        <f>IF(B274="","",COUNTIF(INDEX($B:$B,5):B274,B274))</f>
        <v/>
      </c>
      <c r="D274" s="24"/>
      <c r="E274" s="25" t="str">
        <f t="shared" si="36"/>
        <v/>
      </c>
      <c r="F274" s="13" t="str">
        <f t="shared" si="37"/>
        <v/>
      </c>
      <c r="G274" s="25" t="str">
        <f t="shared" si="38"/>
        <v/>
      </c>
      <c r="H274" s="6"/>
      <c r="I274" s="26" t="str">
        <f t="shared" si="39"/>
        <v/>
      </c>
      <c r="J274" s="27" t="str">
        <f t="shared" si="40"/>
        <v/>
      </c>
      <c r="K274" s="28"/>
      <c r="L274" s="27" t="str">
        <f t="shared" si="41"/>
        <v/>
      </c>
      <c r="M274" s="24"/>
      <c r="N274" s="24"/>
      <c r="O274" s="6"/>
      <c r="P274" s="27" t="str">
        <f t="shared" si="42"/>
        <v/>
      </c>
      <c r="Q274" s="25" t="str">
        <f t="shared" si="43"/>
        <v/>
      </c>
      <c r="R274" s="25" t="str">
        <f t="shared" si="44"/>
        <v/>
      </c>
      <c r="S274" s="13" t="str">
        <f>IF(B274="","",IF(M274="Inițial",B274&amp;"|E|"&amp;COUNTIFS(INDEX($B:$B,5):B274,B274,INDEX($M:$M,5):M274,"Inițial"),""))</f>
        <v/>
      </c>
      <c r="T274" s="13" t="str">
        <f>IF(OR(B274="",Q274&lt;&gt;1),"",B274&amp;"|F|"&amp;COUNTIFS(INDEX($B:$B,5):B274,B274,INDEX($Q:$Q,5):Q274,1))</f>
        <v/>
      </c>
      <c r="U274" s="29" t="str">
        <f>IF(B274="","",TRIM(IF(COUNTIF('Registru devize'!$B$5:$B$304,B274)=0,"Deviz inexistent în registru. ","")&amp;IF(AND(D274&lt;&gt;"",E274=""),"Cod necunoscut. ","")&amp;IF(N(H274)&lt;=0,"Lipsește cantitatea. ","")&amp;IF(M274="","Alege etapa. ","")&amp;IF(AND(M274="Suplimentar",N274=""),"Cere acordul clientului. ","")))</f>
        <v/>
      </c>
    </row>
    <row r="275" spans="2:21" x14ac:dyDescent="0.2">
      <c r="B275" s="24"/>
      <c r="C275" s="25" t="str">
        <f>IF(B275="","",COUNTIF(INDEX($B:$B,5):B275,B275))</f>
        <v/>
      </c>
      <c r="D275" s="24"/>
      <c r="E275" s="25" t="str">
        <f t="shared" si="36"/>
        <v/>
      </c>
      <c r="F275" s="13" t="str">
        <f t="shared" si="37"/>
        <v/>
      </c>
      <c r="G275" s="25" t="str">
        <f t="shared" si="38"/>
        <v/>
      </c>
      <c r="H275" s="6"/>
      <c r="I275" s="26" t="str">
        <f t="shared" si="39"/>
        <v/>
      </c>
      <c r="J275" s="27" t="str">
        <f t="shared" si="40"/>
        <v/>
      </c>
      <c r="K275" s="28"/>
      <c r="L275" s="27" t="str">
        <f t="shared" si="41"/>
        <v/>
      </c>
      <c r="M275" s="24"/>
      <c r="N275" s="24"/>
      <c r="O275" s="6"/>
      <c r="P275" s="27" t="str">
        <f t="shared" si="42"/>
        <v/>
      </c>
      <c r="Q275" s="25" t="str">
        <f t="shared" si="43"/>
        <v/>
      </c>
      <c r="R275" s="25" t="str">
        <f t="shared" si="44"/>
        <v/>
      </c>
      <c r="S275" s="13" t="str">
        <f>IF(B275="","",IF(M275="Inițial",B275&amp;"|E|"&amp;COUNTIFS(INDEX($B:$B,5):B275,B275,INDEX($M:$M,5):M275,"Inițial"),""))</f>
        <v/>
      </c>
      <c r="T275" s="13" t="str">
        <f>IF(OR(B275="",Q275&lt;&gt;1),"",B275&amp;"|F|"&amp;COUNTIFS(INDEX($B:$B,5):B275,B275,INDEX($Q:$Q,5):Q275,1))</f>
        <v/>
      </c>
      <c r="U275" s="29" t="str">
        <f>IF(B275="","",TRIM(IF(COUNTIF('Registru devize'!$B$5:$B$304,B275)=0,"Deviz inexistent în registru. ","")&amp;IF(AND(D275&lt;&gt;"",E275=""),"Cod necunoscut. ","")&amp;IF(N(H275)&lt;=0,"Lipsește cantitatea. ","")&amp;IF(M275="","Alege etapa. ","")&amp;IF(AND(M275="Suplimentar",N275=""),"Cere acordul clientului. ","")))</f>
        <v/>
      </c>
    </row>
    <row r="276" spans="2:21" x14ac:dyDescent="0.2">
      <c r="B276" s="24"/>
      <c r="C276" s="25" t="str">
        <f>IF(B276="","",COUNTIF(INDEX($B:$B,5):B276,B276))</f>
        <v/>
      </c>
      <c r="D276" s="24"/>
      <c r="E276" s="25" t="str">
        <f t="shared" si="36"/>
        <v/>
      </c>
      <c r="F276" s="13" t="str">
        <f t="shared" si="37"/>
        <v/>
      </c>
      <c r="G276" s="25" t="str">
        <f t="shared" si="38"/>
        <v/>
      </c>
      <c r="H276" s="6"/>
      <c r="I276" s="26" t="str">
        <f t="shared" si="39"/>
        <v/>
      </c>
      <c r="J276" s="27" t="str">
        <f t="shared" si="40"/>
        <v/>
      </c>
      <c r="K276" s="28"/>
      <c r="L276" s="27" t="str">
        <f t="shared" si="41"/>
        <v/>
      </c>
      <c r="M276" s="24"/>
      <c r="N276" s="24"/>
      <c r="O276" s="6"/>
      <c r="P276" s="27" t="str">
        <f t="shared" si="42"/>
        <v/>
      </c>
      <c r="Q276" s="25" t="str">
        <f t="shared" si="43"/>
        <v/>
      </c>
      <c r="R276" s="25" t="str">
        <f t="shared" si="44"/>
        <v/>
      </c>
      <c r="S276" s="13" t="str">
        <f>IF(B276="","",IF(M276="Inițial",B276&amp;"|E|"&amp;COUNTIFS(INDEX($B:$B,5):B276,B276,INDEX($M:$M,5):M276,"Inițial"),""))</f>
        <v/>
      </c>
      <c r="T276" s="13" t="str">
        <f>IF(OR(B276="",Q276&lt;&gt;1),"",B276&amp;"|F|"&amp;COUNTIFS(INDEX($B:$B,5):B276,B276,INDEX($Q:$Q,5):Q276,1))</f>
        <v/>
      </c>
      <c r="U276" s="29" t="str">
        <f>IF(B276="","",TRIM(IF(COUNTIF('Registru devize'!$B$5:$B$304,B276)=0,"Deviz inexistent în registru. ","")&amp;IF(AND(D276&lt;&gt;"",E276=""),"Cod necunoscut. ","")&amp;IF(N(H276)&lt;=0,"Lipsește cantitatea. ","")&amp;IF(M276="","Alege etapa. ","")&amp;IF(AND(M276="Suplimentar",N276=""),"Cere acordul clientului. ","")))</f>
        <v/>
      </c>
    </row>
    <row r="277" spans="2:21" x14ac:dyDescent="0.2">
      <c r="B277" s="24"/>
      <c r="C277" s="25" t="str">
        <f>IF(B277="","",COUNTIF(INDEX($B:$B,5):B277,B277))</f>
        <v/>
      </c>
      <c r="D277" s="24"/>
      <c r="E277" s="25" t="str">
        <f t="shared" si="36"/>
        <v/>
      </c>
      <c r="F277" s="13" t="str">
        <f t="shared" si="37"/>
        <v/>
      </c>
      <c r="G277" s="25" t="str">
        <f t="shared" si="38"/>
        <v/>
      </c>
      <c r="H277" s="6"/>
      <c r="I277" s="26" t="str">
        <f t="shared" si="39"/>
        <v/>
      </c>
      <c r="J277" s="27" t="str">
        <f t="shared" si="40"/>
        <v/>
      </c>
      <c r="K277" s="28"/>
      <c r="L277" s="27" t="str">
        <f t="shared" si="41"/>
        <v/>
      </c>
      <c r="M277" s="24"/>
      <c r="N277" s="24"/>
      <c r="O277" s="6"/>
      <c r="P277" s="27" t="str">
        <f t="shared" si="42"/>
        <v/>
      </c>
      <c r="Q277" s="25" t="str">
        <f t="shared" si="43"/>
        <v/>
      </c>
      <c r="R277" s="25" t="str">
        <f t="shared" si="44"/>
        <v/>
      </c>
      <c r="S277" s="13" t="str">
        <f>IF(B277="","",IF(M277="Inițial",B277&amp;"|E|"&amp;COUNTIFS(INDEX($B:$B,5):B277,B277,INDEX($M:$M,5):M277,"Inițial"),""))</f>
        <v/>
      </c>
      <c r="T277" s="13" t="str">
        <f>IF(OR(B277="",Q277&lt;&gt;1),"",B277&amp;"|F|"&amp;COUNTIFS(INDEX($B:$B,5):B277,B277,INDEX($Q:$Q,5):Q277,1))</f>
        <v/>
      </c>
      <c r="U277" s="29" t="str">
        <f>IF(B277="","",TRIM(IF(COUNTIF('Registru devize'!$B$5:$B$304,B277)=0,"Deviz inexistent în registru. ","")&amp;IF(AND(D277&lt;&gt;"",E277=""),"Cod necunoscut. ","")&amp;IF(N(H277)&lt;=0,"Lipsește cantitatea. ","")&amp;IF(M277="","Alege etapa. ","")&amp;IF(AND(M277="Suplimentar",N277=""),"Cere acordul clientului. ","")))</f>
        <v/>
      </c>
    </row>
    <row r="278" spans="2:21" x14ac:dyDescent="0.2">
      <c r="B278" s="24"/>
      <c r="C278" s="25" t="str">
        <f>IF(B278="","",COUNTIF(INDEX($B:$B,5):B278,B278))</f>
        <v/>
      </c>
      <c r="D278" s="24"/>
      <c r="E278" s="25" t="str">
        <f t="shared" si="36"/>
        <v/>
      </c>
      <c r="F278" s="13" t="str">
        <f t="shared" si="37"/>
        <v/>
      </c>
      <c r="G278" s="25" t="str">
        <f t="shared" si="38"/>
        <v/>
      </c>
      <c r="H278" s="6"/>
      <c r="I278" s="26" t="str">
        <f t="shared" si="39"/>
        <v/>
      </c>
      <c r="J278" s="27" t="str">
        <f t="shared" si="40"/>
        <v/>
      </c>
      <c r="K278" s="28"/>
      <c r="L278" s="27" t="str">
        <f t="shared" si="41"/>
        <v/>
      </c>
      <c r="M278" s="24"/>
      <c r="N278" s="24"/>
      <c r="O278" s="6"/>
      <c r="P278" s="27" t="str">
        <f t="shared" si="42"/>
        <v/>
      </c>
      <c r="Q278" s="25" t="str">
        <f t="shared" si="43"/>
        <v/>
      </c>
      <c r="R278" s="25" t="str">
        <f t="shared" si="44"/>
        <v/>
      </c>
      <c r="S278" s="13" t="str">
        <f>IF(B278="","",IF(M278="Inițial",B278&amp;"|E|"&amp;COUNTIFS(INDEX($B:$B,5):B278,B278,INDEX($M:$M,5):M278,"Inițial"),""))</f>
        <v/>
      </c>
      <c r="T278" s="13" t="str">
        <f>IF(OR(B278="",Q278&lt;&gt;1),"",B278&amp;"|F|"&amp;COUNTIFS(INDEX($B:$B,5):B278,B278,INDEX($Q:$Q,5):Q278,1))</f>
        <v/>
      </c>
      <c r="U278" s="29" t="str">
        <f>IF(B278="","",TRIM(IF(COUNTIF('Registru devize'!$B$5:$B$304,B278)=0,"Deviz inexistent în registru. ","")&amp;IF(AND(D278&lt;&gt;"",E278=""),"Cod necunoscut. ","")&amp;IF(N(H278)&lt;=0,"Lipsește cantitatea. ","")&amp;IF(M278="","Alege etapa. ","")&amp;IF(AND(M278="Suplimentar",N278=""),"Cere acordul clientului. ","")))</f>
        <v/>
      </c>
    </row>
    <row r="279" spans="2:21" x14ac:dyDescent="0.2">
      <c r="B279" s="24"/>
      <c r="C279" s="25" t="str">
        <f>IF(B279="","",COUNTIF(INDEX($B:$B,5):B279,B279))</f>
        <v/>
      </c>
      <c r="D279" s="24"/>
      <c r="E279" s="25" t="str">
        <f t="shared" si="36"/>
        <v/>
      </c>
      <c r="F279" s="13" t="str">
        <f t="shared" si="37"/>
        <v/>
      </c>
      <c r="G279" s="25" t="str">
        <f t="shared" si="38"/>
        <v/>
      </c>
      <c r="H279" s="6"/>
      <c r="I279" s="26" t="str">
        <f t="shared" si="39"/>
        <v/>
      </c>
      <c r="J279" s="27" t="str">
        <f t="shared" si="40"/>
        <v/>
      </c>
      <c r="K279" s="28"/>
      <c r="L279" s="27" t="str">
        <f t="shared" si="41"/>
        <v/>
      </c>
      <c r="M279" s="24"/>
      <c r="N279" s="24"/>
      <c r="O279" s="6"/>
      <c r="P279" s="27" t="str">
        <f t="shared" si="42"/>
        <v/>
      </c>
      <c r="Q279" s="25" t="str">
        <f t="shared" si="43"/>
        <v/>
      </c>
      <c r="R279" s="25" t="str">
        <f t="shared" si="44"/>
        <v/>
      </c>
      <c r="S279" s="13" t="str">
        <f>IF(B279="","",IF(M279="Inițial",B279&amp;"|E|"&amp;COUNTIFS(INDEX($B:$B,5):B279,B279,INDEX($M:$M,5):M279,"Inițial"),""))</f>
        <v/>
      </c>
      <c r="T279" s="13" t="str">
        <f>IF(OR(B279="",Q279&lt;&gt;1),"",B279&amp;"|F|"&amp;COUNTIFS(INDEX($B:$B,5):B279,B279,INDEX($Q:$Q,5):Q279,1))</f>
        <v/>
      </c>
      <c r="U279" s="29" t="str">
        <f>IF(B279="","",TRIM(IF(COUNTIF('Registru devize'!$B$5:$B$304,B279)=0,"Deviz inexistent în registru. ","")&amp;IF(AND(D279&lt;&gt;"",E279=""),"Cod necunoscut. ","")&amp;IF(N(H279)&lt;=0,"Lipsește cantitatea. ","")&amp;IF(M279="","Alege etapa. ","")&amp;IF(AND(M279="Suplimentar",N279=""),"Cere acordul clientului. ","")))</f>
        <v/>
      </c>
    </row>
    <row r="280" spans="2:21" x14ac:dyDescent="0.2">
      <c r="B280" s="24"/>
      <c r="C280" s="25" t="str">
        <f>IF(B280="","",COUNTIF(INDEX($B:$B,5):B280,B280))</f>
        <v/>
      </c>
      <c r="D280" s="24"/>
      <c r="E280" s="25" t="str">
        <f t="shared" si="36"/>
        <v/>
      </c>
      <c r="F280" s="13" t="str">
        <f t="shared" si="37"/>
        <v/>
      </c>
      <c r="G280" s="25" t="str">
        <f t="shared" si="38"/>
        <v/>
      </c>
      <c r="H280" s="6"/>
      <c r="I280" s="26" t="str">
        <f t="shared" si="39"/>
        <v/>
      </c>
      <c r="J280" s="27" t="str">
        <f t="shared" si="40"/>
        <v/>
      </c>
      <c r="K280" s="28"/>
      <c r="L280" s="27" t="str">
        <f t="shared" si="41"/>
        <v/>
      </c>
      <c r="M280" s="24"/>
      <c r="N280" s="24"/>
      <c r="O280" s="6"/>
      <c r="P280" s="27" t="str">
        <f t="shared" si="42"/>
        <v/>
      </c>
      <c r="Q280" s="25" t="str">
        <f t="shared" si="43"/>
        <v/>
      </c>
      <c r="R280" s="25" t="str">
        <f t="shared" si="44"/>
        <v/>
      </c>
      <c r="S280" s="13" t="str">
        <f>IF(B280="","",IF(M280="Inițial",B280&amp;"|E|"&amp;COUNTIFS(INDEX($B:$B,5):B280,B280,INDEX($M:$M,5):M280,"Inițial"),""))</f>
        <v/>
      </c>
      <c r="T280" s="13" t="str">
        <f>IF(OR(B280="",Q280&lt;&gt;1),"",B280&amp;"|F|"&amp;COUNTIFS(INDEX($B:$B,5):B280,B280,INDEX($Q:$Q,5):Q280,1))</f>
        <v/>
      </c>
      <c r="U280" s="29" t="str">
        <f>IF(B280="","",TRIM(IF(COUNTIF('Registru devize'!$B$5:$B$304,B280)=0,"Deviz inexistent în registru. ","")&amp;IF(AND(D280&lt;&gt;"",E280=""),"Cod necunoscut. ","")&amp;IF(N(H280)&lt;=0,"Lipsește cantitatea. ","")&amp;IF(M280="","Alege etapa. ","")&amp;IF(AND(M280="Suplimentar",N280=""),"Cere acordul clientului. ","")))</f>
        <v/>
      </c>
    </row>
    <row r="281" spans="2:21" x14ac:dyDescent="0.2">
      <c r="B281" s="24"/>
      <c r="C281" s="25" t="str">
        <f>IF(B281="","",COUNTIF(INDEX($B:$B,5):B281,B281))</f>
        <v/>
      </c>
      <c r="D281" s="24"/>
      <c r="E281" s="25" t="str">
        <f t="shared" si="36"/>
        <v/>
      </c>
      <c r="F281" s="13" t="str">
        <f t="shared" si="37"/>
        <v/>
      </c>
      <c r="G281" s="25" t="str">
        <f t="shared" si="38"/>
        <v/>
      </c>
      <c r="H281" s="6"/>
      <c r="I281" s="26" t="str">
        <f t="shared" si="39"/>
        <v/>
      </c>
      <c r="J281" s="27" t="str">
        <f t="shared" si="40"/>
        <v/>
      </c>
      <c r="K281" s="28"/>
      <c r="L281" s="27" t="str">
        <f t="shared" si="41"/>
        <v/>
      </c>
      <c r="M281" s="24"/>
      <c r="N281" s="24"/>
      <c r="O281" s="6"/>
      <c r="P281" s="27" t="str">
        <f t="shared" si="42"/>
        <v/>
      </c>
      <c r="Q281" s="25" t="str">
        <f t="shared" si="43"/>
        <v/>
      </c>
      <c r="R281" s="25" t="str">
        <f t="shared" si="44"/>
        <v/>
      </c>
      <c r="S281" s="13" t="str">
        <f>IF(B281="","",IF(M281="Inițial",B281&amp;"|E|"&amp;COUNTIFS(INDEX($B:$B,5):B281,B281,INDEX($M:$M,5):M281,"Inițial"),""))</f>
        <v/>
      </c>
      <c r="T281" s="13" t="str">
        <f>IF(OR(B281="",Q281&lt;&gt;1),"",B281&amp;"|F|"&amp;COUNTIFS(INDEX($B:$B,5):B281,B281,INDEX($Q:$Q,5):Q281,1))</f>
        <v/>
      </c>
      <c r="U281" s="29" t="str">
        <f>IF(B281="","",TRIM(IF(COUNTIF('Registru devize'!$B$5:$B$304,B281)=0,"Deviz inexistent în registru. ","")&amp;IF(AND(D281&lt;&gt;"",E281=""),"Cod necunoscut. ","")&amp;IF(N(H281)&lt;=0,"Lipsește cantitatea. ","")&amp;IF(M281="","Alege etapa. ","")&amp;IF(AND(M281="Suplimentar",N281=""),"Cere acordul clientului. ","")))</f>
        <v/>
      </c>
    </row>
    <row r="282" spans="2:21" x14ac:dyDescent="0.2">
      <c r="B282" s="24"/>
      <c r="C282" s="25" t="str">
        <f>IF(B282="","",COUNTIF(INDEX($B:$B,5):B282,B282))</f>
        <v/>
      </c>
      <c r="D282" s="24"/>
      <c r="E282" s="25" t="str">
        <f t="shared" si="36"/>
        <v/>
      </c>
      <c r="F282" s="13" t="str">
        <f t="shared" si="37"/>
        <v/>
      </c>
      <c r="G282" s="25" t="str">
        <f t="shared" si="38"/>
        <v/>
      </c>
      <c r="H282" s="6"/>
      <c r="I282" s="26" t="str">
        <f t="shared" si="39"/>
        <v/>
      </c>
      <c r="J282" s="27" t="str">
        <f t="shared" si="40"/>
        <v/>
      </c>
      <c r="K282" s="28"/>
      <c r="L282" s="27" t="str">
        <f t="shared" si="41"/>
        <v/>
      </c>
      <c r="M282" s="24"/>
      <c r="N282" s="24"/>
      <c r="O282" s="6"/>
      <c r="P282" s="27" t="str">
        <f t="shared" si="42"/>
        <v/>
      </c>
      <c r="Q282" s="25" t="str">
        <f t="shared" si="43"/>
        <v/>
      </c>
      <c r="R282" s="25" t="str">
        <f t="shared" si="44"/>
        <v/>
      </c>
      <c r="S282" s="13" t="str">
        <f>IF(B282="","",IF(M282="Inițial",B282&amp;"|E|"&amp;COUNTIFS(INDEX($B:$B,5):B282,B282,INDEX($M:$M,5):M282,"Inițial"),""))</f>
        <v/>
      </c>
      <c r="T282" s="13" t="str">
        <f>IF(OR(B282="",Q282&lt;&gt;1),"",B282&amp;"|F|"&amp;COUNTIFS(INDEX($B:$B,5):B282,B282,INDEX($Q:$Q,5):Q282,1))</f>
        <v/>
      </c>
      <c r="U282" s="29" t="str">
        <f>IF(B282="","",TRIM(IF(COUNTIF('Registru devize'!$B$5:$B$304,B282)=0,"Deviz inexistent în registru. ","")&amp;IF(AND(D282&lt;&gt;"",E282=""),"Cod necunoscut. ","")&amp;IF(N(H282)&lt;=0,"Lipsește cantitatea. ","")&amp;IF(M282="","Alege etapa. ","")&amp;IF(AND(M282="Suplimentar",N282=""),"Cere acordul clientului. ","")))</f>
        <v/>
      </c>
    </row>
    <row r="283" spans="2:21" x14ac:dyDescent="0.2">
      <c r="B283" s="24"/>
      <c r="C283" s="25" t="str">
        <f>IF(B283="","",COUNTIF(INDEX($B:$B,5):B283,B283))</f>
        <v/>
      </c>
      <c r="D283" s="24"/>
      <c r="E283" s="25" t="str">
        <f t="shared" si="36"/>
        <v/>
      </c>
      <c r="F283" s="13" t="str">
        <f t="shared" si="37"/>
        <v/>
      </c>
      <c r="G283" s="25" t="str">
        <f t="shared" si="38"/>
        <v/>
      </c>
      <c r="H283" s="6"/>
      <c r="I283" s="26" t="str">
        <f t="shared" si="39"/>
        <v/>
      </c>
      <c r="J283" s="27" t="str">
        <f t="shared" si="40"/>
        <v/>
      </c>
      <c r="K283" s="28"/>
      <c r="L283" s="27" t="str">
        <f t="shared" si="41"/>
        <v/>
      </c>
      <c r="M283" s="24"/>
      <c r="N283" s="24"/>
      <c r="O283" s="6"/>
      <c r="P283" s="27" t="str">
        <f t="shared" si="42"/>
        <v/>
      </c>
      <c r="Q283" s="25" t="str">
        <f t="shared" si="43"/>
        <v/>
      </c>
      <c r="R283" s="25" t="str">
        <f t="shared" si="44"/>
        <v/>
      </c>
      <c r="S283" s="13" t="str">
        <f>IF(B283="","",IF(M283="Inițial",B283&amp;"|E|"&amp;COUNTIFS(INDEX($B:$B,5):B283,B283,INDEX($M:$M,5):M283,"Inițial"),""))</f>
        <v/>
      </c>
      <c r="T283" s="13" t="str">
        <f>IF(OR(B283="",Q283&lt;&gt;1),"",B283&amp;"|F|"&amp;COUNTIFS(INDEX($B:$B,5):B283,B283,INDEX($Q:$Q,5):Q283,1))</f>
        <v/>
      </c>
      <c r="U283" s="29" t="str">
        <f>IF(B283="","",TRIM(IF(COUNTIF('Registru devize'!$B$5:$B$304,B283)=0,"Deviz inexistent în registru. ","")&amp;IF(AND(D283&lt;&gt;"",E283=""),"Cod necunoscut. ","")&amp;IF(N(H283)&lt;=0,"Lipsește cantitatea. ","")&amp;IF(M283="","Alege etapa. ","")&amp;IF(AND(M283="Suplimentar",N283=""),"Cere acordul clientului. ","")))</f>
        <v/>
      </c>
    </row>
    <row r="284" spans="2:21" x14ac:dyDescent="0.2">
      <c r="B284" s="24"/>
      <c r="C284" s="25" t="str">
        <f>IF(B284="","",COUNTIF(INDEX($B:$B,5):B284,B284))</f>
        <v/>
      </c>
      <c r="D284" s="24"/>
      <c r="E284" s="25" t="str">
        <f t="shared" si="36"/>
        <v/>
      </c>
      <c r="F284" s="13" t="str">
        <f t="shared" si="37"/>
        <v/>
      </c>
      <c r="G284" s="25" t="str">
        <f t="shared" si="38"/>
        <v/>
      </c>
      <c r="H284" s="6"/>
      <c r="I284" s="26" t="str">
        <f t="shared" si="39"/>
        <v/>
      </c>
      <c r="J284" s="27" t="str">
        <f t="shared" si="40"/>
        <v/>
      </c>
      <c r="K284" s="28"/>
      <c r="L284" s="27" t="str">
        <f t="shared" si="41"/>
        <v/>
      </c>
      <c r="M284" s="24"/>
      <c r="N284" s="24"/>
      <c r="O284" s="6"/>
      <c r="P284" s="27" t="str">
        <f t="shared" si="42"/>
        <v/>
      </c>
      <c r="Q284" s="25" t="str">
        <f t="shared" si="43"/>
        <v/>
      </c>
      <c r="R284" s="25" t="str">
        <f t="shared" si="44"/>
        <v/>
      </c>
      <c r="S284" s="13" t="str">
        <f>IF(B284="","",IF(M284="Inițial",B284&amp;"|E|"&amp;COUNTIFS(INDEX($B:$B,5):B284,B284,INDEX($M:$M,5):M284,"Inițial"),""))</f>
        <v/>
      </c>
      <c r="T284" s="13" t="str">
        <f>IF(OR(B284="",Q284&lt;&gt;1),"",B284&amp;"|F|"&amp;COUNTIFS(INDEX($B:$B,5):B284,B284,INDEX($Q:$Q,5):Q284,1))</f>
        <v/>
      </c>
      <c r="U284" s="29" t="str">
        <f>IF(B284="","",TRIM(IF(COUNTIF('Registru devize'!$B$5:$B$304,B284)=0,"Deviz inexistent în registru. ","")&amp;IF(AND(D284&lt;&gt;"",E284=""),"Cod necunoscut. ","")&amp;IF(N(H284)&lt;=0,"Lipsește cantitatea. ","")&amp;IF(M284="","Alege etapa. ","")&amp;IF(AND(M284="Suplimentar",N284=""),"Cere acordul clientului. ","")))</f>
        <v/>
      </c>
    </row>
    <row r="285" spans="2:21" x14ac:dyDescent="0.2">
      <c r="B285" s="24"/>
      <c r="C285" s="25" t="str">
        <f>IF(B285="","",COUNTIF(INDEX($B:$B,5):B285,B285))</f>
        <v/>
      </c>
      <c r="D285" s="24"/>
      <c r="E285" s="25" t="str">
        <f t="shared" si="36"/>
        <v/>
      </c>
      <c r="F285" s="13" t="str">
        <f t="shared" si="37"/>
        <v/>
      </c>
      <c r="G285" s="25" t="str">
        <f t="shared" si="38"/>
        <v/>
      </c>
      <c r="H285" s="6"/>
      <c r="I285" s="26" t="str">
        <f t="shared" si="39"/>
        <v/>
      </c>
      <c r="J285" s="27" t="str">
        <f t="shared" si="40"/>
        <v/>
      </c>
      <c r="K285" s="28"/>
      <c r="L285" s="27" t="str">
        <f t="shared" si="41"/>
        <v/>
      </c>
      <c r="M285" s="24"/>
      <c r="N285" s="24"/>
      <c r="O285" s="6"/>
      <c r="P285" s="27" t="str">
        <f t="shared" si="42"/>
        <v/>
      </c>
      <c r="Q285" s="25" t="str">
        <f t="shared" si="43"/>
        <v/>
      </c>
      <c r="R285" s="25" t="str">
        <f t="shared" si="44"/>
        <v/>
      </c>
      <c r="S285" s="13" t="str">
        <f>IF(B285="","",IF(M285="Inițial",B285&amp;"|E|"&amp;COUNTIFS(INDEX($B:$B,5):B285,B285,INDEX($M:$M,5):M285,"Inițial"),""))</f>
        <v/>
      </c>
      <c r="T285" s="13" t="str">
        <f>IF(OR(B285="",Q285&lt;&gt;1),"",B285&amp;"|F|"&amp;COUNTIFS(INDEX($B:$B,5):B285,B285,INDEX($Q:$Q,5):Q285,1))</f>
        <v/>
      </c>
      <c r="U285" s="29" t="str">
        <f>IF(B285="","",TRIM(IF(COUNTIF('Registru devize'!$B$5:$B$304,B285)=0,"Deviz inexistent în registru. ","")&amp;IF(AND(D285&lt;&gt;"",E285=""),"Cod necunoscut. ","")&amp;IF(N(H285)&lt;=0,"Lipsește cantitatea. ","")&amp;IF(M285="","Alege etapa. ","")&amp;IF(AND(M285="Suplimentar",N285=""),"Cere acordul clientului. ","")))</f>
        <v/>
      </c>
    </row>
    <row r="286" spans="2:21" x14ac:dyDescent="0.2">
      <c r="B286" s="24"/>
      <c r="C286" s="25" t="str">
        <f>IF(B286="","",COUNTIF(INDEX($B:$B,5):B286,B286))</f>
        <v/>
      </c>
      <c r="D286" s="24"/>
      <c r="E286" s="25" t="str">
        <f t="shared" si="36"/>
        <v/>
      </c>
      <c r="F286" s="13" t="str">
        <f t="shared" si="37"/>
        <v/>
      </c>
      <c r="G286" s="25" t="str">
        <f t="shared" si="38"/>
        <v/>
      </c>
      <c r="H286" s="6"/>
      <c r="I286" s="26" t="str">
        <f t="shared" si="39"/>
        <v/>
      </c>
      <c r="J286" s="27" t="str">
        <f t="shared" si="40"/>
        <v/>
      </c>
      <c r="K286" s="28"/>
      <c r="L286" s="27" t="str">
        <f t="shared" si="41"/>
        <v/>
      </c>
      <c r="M286" s="24"/>
      <c r="N286" s="24"/>
      <c r="O286" s="6"/>
      <c r="P286" s="27" t="str">
        <f t="shared" si="42"/>
        <v/>
      </c>
      <c r="Q286" s="25" t="str">
        <f t="shared" si="43"/>
        <v/>
      </c>
      <c r="R286" s="25" t="str">
        <f t="shared" si="44"/>
        <v/>
      </c>
      <c r="S286" s="13" t="str">
        <f>IF(B286="","",IF(M286="Inițial",B286&amp;"|E|"&amp;COUNTIFS(INDEX($B:$B,5):B286,B286,INDEX($M:$M,5):M286,"Inițial"),""))</f>
        <v/>
      </c>
      <c r="T286" s="13" t="str">
        <f>IF(OR(B286="",Q286&lt;&gt;1),"",B286&amp;"|F|"&amp;COUNTIFS(INDEX($B:$B,5):B286,B286,INDEX($Q:$Q,5):Q286,1))</f>
        <v/>
      </c>
      <c r="U286" s="29" t="str">
        <f>IF(B286="","",TRIM(IF(COUNTIF('Registru devize'!$B$5:$B$304,B286)=0,"Deviz inexistent în registru. ","")&amp;IF(AND(D286&lt;&gt;"",E286=""),"Cod necunoscut. ","")&amp;IF(N(H286)&lt;=0,"Lipsește cantitatea. ","")&amp;IF(M286="","Alege etapa. ","")&amp;IF(AND(M286="Suplimentar",N286=""),"Cere acordul clientului. ","")))</f>
        <v/>
      </c>
    </row>
    <row r="287" spans="2:21" x14ac:dyDescent="0.2">
      <c r="B287" s="24"/>
      <c r="C287" s="25" t="str">
        <f>IF(B287="","",COUNTIF(INDEX($B:$B,5):B287,B287))</f>
        <v/>
      </c>
      <c r="D287" s="24"/>
      <c r="E287" s="25" t="str">
        <f t="shared" si="36"/>
        <v/>
      </c>
      <c r="F287" s="13" t="str">
        <f t="shared" si="37"/>
        <v/>
      </c>
      <c r="G287" s="25" t="str">
        <f t="shared" si="38"/>
        <v/>
      </c>
      <c r="H287" s="6"/>
      <c r="I287" s="26" t="str">
        <f t="shared" si="39"/>
        <v/>
      </c>
      <c r="J287" s="27" t="str">
        <f t="shared" si="40"/>
        <v/>
      </c>
      <c r="K287" s="28"/>
      <c r="L287" s="27" t="str">
        <f t="shared" si="41"/>
        <v/>
      </c>
      <c r="M287" s="24"/>
      <c r="N287" s="24"/>
      <c r="O287" s="6"/>
      <c r="P287" s="27" t="str">
        <f t="shared" si="42"/>
        <v/>
      </c>
      <c r="Q287" s="25" t="str">
        <f t="shared" si="43"/>
        <v/>
      </c>
      <c r="R287" s="25" t="str">
        <f t="shared" si="44"/>
        <v/>
      </c>
      <c r="S287" s="13" t="str">
        <f>IF(B287="","",IF(M287="Inițial",B287&amp;"|E|"&amp;COUNTIFS(INDEX($B:$B,5):B287,B287,INDEX($M:$M,5):M287,"Inițial"),""))</f>
        <v/>
      </c>
      <c r="T287" s="13" t="str">
        <f>IF(OR(B287="",Q287&lt;&gt;1),"",B287&amp;"|F|"&amp;COUNTIFS(INDEX($B:$B,5):B287,B287,INDEX($Q:$Q,5):Q287,1))</f>
        <v/>
      </c>
      <c r="U287" s="29" t="str">
        <f>IF(B287="","",TRIM(IF(COUNTIF('Registru devize'!$B$5:$B$304,B287)=0,"Deviz inexistent în registru. ","")&amp;IF(AND(D287&lt;&gt;"",E287=""),"Cod necunoscut. ","")&amp;IF(N(H287)&lt;=0,"Lipsește cantitatea. ","")&amp;IF(M287="","Alege etapa. ","")&amp;IF(AND(M287="Suplimentar",N287=""),"Cere acordul clientului. ","")))</f>
        <v/>
      </c>
    </row>
    <row r="288" spans="2:21" x14ac:dyDescent="0.2">
      <c r="B288" s="24"/>
      <c r="C288" s="25" t="str">
        <f>IF(B288="","",COUNTIF(INDEX($B:$B,5):B288,B288))</f>
        <v/>
      </c>
      <c r="D288" s="24"/>
      <c r="E288" s="25" t="str">
        <f t="shared" si="36"/>
        <v/>
      </c>
      <c r="F288" s="13" t="str">
        <f t="shared" si="37"/>
        <v/>
      </c>
      <c r="G288" s="25" t="str">
        <f t="shared" si="38"/>
        <v/>
      </c>
      <c r="H288" s="6"/>
      <c r="I288" s="26" t="str">
        <f t="shared" si="39"/>
        <v/>
      </c>
      <c r="J288" s="27" t="str">
        <f t="shared" si="40"/>
        <v/>
      </c>
      <c r="K288" s="28"/>
      <c r="L288" s="27" t="str">
        <f t="shared" si="41"/>
        <v/>
      </c>
      <c r="M288" s="24"/>
      <c r="N288" s="24"/>
      <c r="O288" s="6"/>
      <c r="P288" s="27" t="str">
        <f t="shared" si="42"/>
        <v/>
      </c>
      <c r="Q288" s="25" t="str">
        <f t="shared" si="43"/>
        <v/>
      </c>
      <c r="R288" s="25" t="str">
        <f t="shared" si="44"/>
        <v/>
      </c>
      <c r="S288" s="13" t="str">
        <f>IF(B288="","",IF(M288="Inițial",B288&amp;"|E|"&amp;COUNTIFS(INDEX($B:$B,5):B288,B288,INDEX($M:$M,5):M288,"Inițial"),""))</f>
        <v/>
      </c>
      <c r="T288" s="13" t="str">
        <f>IF(OR(B288="",Q288&lt;&gt;1),"",B288&amp;"|F|"&amp;COUNTIFS(INDEX($B:$B,5):B288,B288,INDEX($Q:$Q,5):Q288,1))</f>
        <v/>
      </c>
      <c r="U288" s="29" t="str">
        <f>IF(B288="","",TRIM(IF(COUNTIF('Registru devize'!$B$5:$B$304,B288)=0,"Deviz inexistent în registru. ","")&amp;IF(AND(D288&lt;&gt;"",E288=""),"Cod necunoscut. ","")&amp;IF(N(H288)&lt;=0,"Lipsește cantitatea. ","")&amp;IF(M288="","Alege etapa. ","")&amp;IF(AND(M288="Suplimentar",N288=""),"Cere acordul clientului. ","")))</f>
        <v/>
      </c>
    </row>
    <row r="289" spans="2:21" x14ac:dyDescent="0.2">
      <c r="B289" s="24"/>
      <c r="C289" s="25" t="str">
        <f>IF(B289="","",COUNTIF(INDEX($B:$B,5):B289,B289))</f>
        <v/>
      </c>
      <c r="D289" s="24"/>
      <c r="E289" s="25" t="str">
        <f t="shared" si="36"/>
        <v/>
      </c>
      <c r="F289" s="13" t="str">
        <f t="shared" si="37"/>
        <v/>
      </c>
      <c r="G289" s="25" t="str">
        <f t="shared" si="38"/>
        <v/>
      </c>
      <c r="H289" s="6"/>
      <c r="I289" s="26" t="str">
        <f t="shared" si="39"/>
        <v/>
      </c>
      <c r="J289" s="27" t="str">
        <f t="shared" si="40"/>
        <v/>
      </c>
      <c r="K289" s="28"/>
      <c r="L289" s="27" t="str">
        <f t="shared" si="41"/>
        <v/>
      </c>
      <c r="M289" s="24"/>
      <c r="N289" s="24"/>
      <c r="O289" s="6"/>
      <c r="P289" s="27" t="str">
        <f t="shared" si="42"/>
        <v/>
      </c>
      <c r="Q289" s="25" t="str">
        <f t="shared" si="43"/>
        <v/>
      </c>
      <c r="R289" s="25" t="str">
        <f t="shared" si="44"/>
        <v/>
      </c>
      <c r="S289" s="13" t="str">
        <f>IF(B289="","",IF(M289="Inițial",B289&amp;"|E|"&amp;COUNTIFS(INDEX($B:$B,5):B289,B289,INDEX($M:$M,5):M289,"Inițial"),""))</f>
        <v/>
      </c>
      <c r="T289" s="13" t="str">
        <f>IF(OR(B289="",Q289&lt;&gt;1),"",B289&amp;"|F|"&amp;COUNTIFS(INDEX($B:$B,5):B289,B289,INDEX($Q:$Q,5):Q289,1))</f>
        <v/>
      </c>
      <c r="U289" s="29" t="str">
        <f>IF(B289="","",TRIM(IF(COUNTIF('Registru devize'!$B$5:$B$304,B289)=0,"Deviz inexistent în registru. ","")&amp;IF(AND(D289&lt;&gt;"",E289=""),"Cod necunoscut. ","")&amp;IF(N(H289)&lt;=0,"Lipsește cantitatea. ","")&amp;IF(M289="","Alege etapa. ","")&amp;IF(AND(M289="Suplimentar",N289=""),"Cere acordul clientului. ","")))</f>
        <v/>
      </c>
    </row>
    <row r="290" spans="2:21" x14ac:dyDescent="0.2">
      <c r="B290" s="24"/>
      <c r="C290" s="25" t="str">
        <f>IF(B290="","",COUNTIF(INDEX($B:$B,5):B290,B290))</f>
        <v/>
      </c>
      <c r="D290" s="24"/>
      <c r="E290" s="25" t="str">
        <f t="shared" si="36"/>
        <v/>
      </c>
      <c r="F290" s="13" t="str">
        <f t="shared" si="37"/>
        <v/>
      </c>
      <c r="G290" s="25" t="str">
        <f t="shared" si="38"/>
        <v/>
      </c>
      <c r="H290" s="6"/>
      <c r="I290" s="26" t="str">
        <f t="shared" si="39"/>
        <v/>
      </c>
      <c r="J290" s="27" t="str">
        <f t="shared" si="40"/>
        <v/>
      </c>
      <c r="K290" s="28"/>
      <c r="L290" s="27" t="str">
        <f t="shared" si="41"/>
        <v/>
      </c>
      <c r="M290" s="24"/>
      <c r="N290" s="24"/>
      <c r="O290" s="6"/>
      <c r="P290" s="27" t="str">
        <f t="shared" si="42"/>
        <v/>
      </c>
      <c r="Q290" s="25" t="str">
        <f t="shared" si="43"/>
        <v/>
      </c>
      <c r="R290" s="25" t="str">
        <f t="shared" si="44"/>
        <v/>
      </c>
      <c r="S290" s="13" t="str">
        <f>IF(B290="","",IF(M290="Inițial",B290&amp;"|E|"&amp;COUNTIFS(INDEX($B:$B,5):B290,B290,INDEX($M:$M,5):M290,"Inițial"),""))</f>
        <v/>
      </c>
      <c r="T290" s="13" t="str">
        <f>IF(OR(B290="",Q290&lt;&gt;1),"",B290&amp;"|F|"&amp;COUNTIFS(INDEX($B:$B,5):B290,B290,INDEX($Q:$Q,5):Q290,1))</f>
        <v/>
      </c>
      <c r="U290" s="29" t="str">
        <f>IF(B290="","",TRIM(IF(COUNTIF('Registru devize'!$B$5:$B$304,B290)=0,"Deviz inexistent în registru. ","")&amp;IF(AND(D290&lt;&gt;"",E290=""),"Cod necunoscut. ","")&amp;IF(N(H290)&lt;=0,"Lipsește cantitatea. ","")&amp;IF(M290="","Alege etapa. ","")&amp;IF(AND(M290="Suplimentar",N290=""),"Cere acordul clientului. ","")))</f>
        <v/>
      </c>
    </row>
    <row r="291" spans="2:21" x14ac:dyDescent="0.2">
      <c r="B291" s="24"/>
      <c r="C291" s="25" t="str">
        <f>IF(B291="","",COUNTIF(INDEX($B:$B,5):B291,B291))</f>
        <v/>
      </c>
      <c r="D291" s="24"/>
      <c r="E291" s="25" t="str">
        <f t="shared" si="36"/>
        <v/>
      </c>
      <c r="F291" s="13" t="str">
        <f t="shared" si="37"/>
        <v/>
      </c>
      <c r="G291" s="25" t="str">
        <f t="shared" si="38"/>
        <v/>
      </c>
      <c r="H291" s="6"/>
      <c r="I291" s="26" t="str">
        <f t="shared" si="39"/>
        <v/>
      </c>
      <c r="J291" s="27" t="str">
        <f t="shared" si="40"/>
        <v/>
      </c>
      <c r="K291" s="28"/>
      <c r="L291" s="27" t="str">
        <f t="shared" si="41"/>
        <v/>
      </c>
      <c r="M291" s="24"/>
      <c r="N291" s="24"/>
      <c r="O291" s="6"/>
      <c r="P291" s="27" t="str">
        <f t="shared" si="42"/>
        <v/>
      </c>
      <c r="Q291" s="25" t="str">
        <f t="shared" si="43"/>
        <v/>
      </c>
      <c r="R291" s="25" t="str">
        <f t="shared" si="44"/>
        <v/>
      </c>
      <c r="S291" s="13" t="str">
        <f>IF(B291="","",IF(M291="Inițial",B291&amp;"|E|"&amp;COUNTIFS(INDEX($B:$B,5):B291,B291,INDEX($M:$M,5):M291,"Inițial"),""))</f>
        <v/>
      </c>
      <c r="T291" s="13" t="str">
        <f>IF(OR(B291="",Q291&lt;&gt;1),"",B291&amp;"|F|"&amp;COUNTIFS(INDEX($B:$B,5):B291,B291,INDEX($Q:$Q,5):Q291,1))</f>
        <v/>
      </c>
      <c r="U291" s="29" t="str">
        <f>IF(B291="","",TRIM(IF(COUNTIF('Registru devize'!$B$5:$B$304,B291)=0,"Deviz inexistent în registru. ","")&amp;IF(AND(D291&lt;&gt;"",E291=""),"Cod necunoscut. ","")&amp;IF(N(H291)&lt;=0,"Lipsește cantitatea. ","")&amp;IF(M291="","Alege etapa. ","")&amp;IF(AND(M291="Suplimentar",N291=""),"Cere acordul clientului. ","")))</f>
        <v/>
      </c>
    </row>
    <row r="292" spans="2:21" x14ac:dyDescent="0.2">
      <c r="B292" s="24"/>
      <c r="C292" s="25" t="str">
        <f>IF(B292="","",COUNTIF(INDEX($B:$B,5):B292,B292))</f>
        <v/>
      </c>
      <c r="D292" s="24"/>
      <c r="E292" s="25" t="str">
        <f t="shared" si="36"/>
        <v/>
      </c>
      <c r="F292" s="13" t="str">
        <f t="shared" si="37"/>
        <v/>
      </c>
      <c r="G292" s="25" t="str">
        <f t="shared" si="38"/>
        <v/>
      </c>
      <c r="H292" s="6"/>
      <c r="I292" s="26" t="str">
        <f t="shared" si="39"/>
        <v/>
      </c>
      <c r="J292" s="27" t="str">
        <f t="shared" si="40"/>
        <v/>
      </c>
      <c r="K292" s="28"/>
      <c r="L292" s="27" t="str">
        <f t="shared" si="41"/>
        <v/>
      </c>
      <c r="M292" s="24"/>
      <c r="N292" s="24"/>
      <c r="O292" s="6"/>
      <c r="P292" s="27" t="str">
        <f t="shared" si="42"/>
        <v/>
      </c>
      <c r="Q292" s="25" t="str">
        <f t="shared" si="43"/>
        <v/>
      </c>
      <c r="R292" s="25" t="str">
        <f t="shared" si="44"/>
        <v/>
      </c>
      <c r="S292" s="13" t="str">
        <f>IF(B292="","",IF(M292="Inițial",B292&amp;"|E|"&amp;COUNTIFS(INDEX($B:$B,5):B292,B292,INDEX($M:$M,5):M292,"Inițial"),""))</f>
        <v/>
      </c>
      <c r="T292" s="13" t="str">
        <f>IF(OR(B292="",Q292&lt;&gt;1),"",B292&amp;"|F|"&amp;COUNTIFS(INDEX($B:$B,5):B292,B292,INDEX($Q:$Q,5):Q292,1))</f>
        <v/>
      </c>
      <c r="U292" s="29" t="str">
        <f>IF(B292="","",TRIM(IF(COUNTIF('Registru devize'!$B$5:$B$304,B292)=0,"Deviz inexistent în registru. ","")&amp;IF(AND(D292&lt;&gt;"",E292=""),"Cod necunoscut. ","")&amp;IF(N(H292)&lt;=0,"Lipsește cantitatea. ","")&amp;IF(M292="","Alege etapa. ","")&amp;IF(AND(M292="Suplimentar",N292=""),"Cere acordul clientului. ","")))</f>
        <v/>
      </c>
    </row>
    <row r="293" spans="2:21" x14ac:dyDescent="0.2">
      <c r="B293" s="24"/>
      <c r="C293" s="25" t="str">
        <f>IF(B293="","",COUNTIF(INDEX($B:$B,5):B293,B293))</f>
        <v/>
      </c>
      <c r="D293" s="24"/>
      <c r="E293" s="25" t="str">
        <f t="shared" si="36"/>
        <v/>
      </c>
      <c r="F293" s="13" t="str">
        <f t="shared" si="37"/>
        <v/>
      </c>
      <c r="G293" s="25" t="str">
        <f t="shared" si="38"/>
        <v/>
      </c>
      <c r="H293" s="6"/>
      <c r="I293" s="26" t="str">
        <f t="shared" si="39"/>
        <v/>
      </c>
      <c r="J293" s="27" t="str">
        <f t="shared" si="40"/>
        <v/>
      </c>
      <c r="K293" s="28"/>
      <c r="L293" s="27" t="str">
        <f t="shared" si="41"/>
        <v/>
      </c>
      <c r="M293" s="24"/>
      <c r="N293" s="24"/>
      <c r="O293" s="6"/>
      <c r="P293" s="27" t="str">
        <f t="shared" si="42"/>
        <v/>
      </c>
      <c r="Q293" s="25" t="str">
        <f t="shared" si="43"/>
        <v/>
      </c>
      <c r="R293" s="25" t="str">
        <f t="shared" si="44"/>
        <v/>
      </c>
      <c r="S293" s="13" t="str">
        <f>IF(B293="","",IF(M293="Inițial",B293&amp;"|E|"&amp;COUNTIFS(INDEX($B:$B,5):B293,B293,INDEX($M:$M,5):M293,"Inițial"),""))</f>
        <v/>
      </c>
      <c r="T293" s="13" t="str">
        <f>IF(OR(B293="",Q293&lt;&gt;1),"",B293&amp;"|F|"&amp;COUNTIFS(INDEX($B:$B,5):B293,B293,INDEX($Q:$Q,5):Q293,1))</f>
        <v/>
      </c>
      <c r="U293" s="29" t="str">
        <f>IF(B293="","",TRIM(IF(COUNTIF('Registru devize'!$B$5:$B$304,B293)=0,"Deviz inexistent în registru. ","")&amp;IF(AND(D293&lt;&gt;"",E293=""),"Cod necunoscut. ","")&amp;IF(N(H293)&lt;=0,"Lipsește cantitatea. ","")&amp;IF(M293="","Alege etapa. ","")&amp;IF(AND(M293="Suplimentar",N293=""),"Cere acordul clientului. ","")))</f>
        <v/>
      </c>
    </row>
    <row r="294" spans="2:21" x14ac:dyDescent="0.2">
      <c r="B294" s="24"/>
      <c r="C294" s="25" t="str">
        <f>IF(B294="","",COUNTIF(INDEX($B:$B,5):B294,B294))</f>
        <v/>
      </c>
      <c r="D294" s="24"/>
      <c r="E294" s="25" t="str">
        <f t="shared" si="36"/>
        <v/>
      </c>
      <c r="F294" s="13" t="str">
        <f t="shared" si="37"/>
        <v/>
      </c>
      <c r="G294" s="25" t="str">
        <f t="shared" si="38"/>
        <v/>
      </c>
      <c r="H294" s="6"/>
      <c r="I294" s="26" t="str">
        <f t="shared" si="39"/>
        <v/>
      </c>
      <c r="J294" s="27" t="str">
        <f t="shared" si="40"/>
        <v/>
      </c>
      <c r="K294" s="28"/>
      <c r="L294" s="27" t="str">
        <f t="shared" si="41"/>
        <v/>
      </c>
      <c r="M294" s="24"/>
      <c r="N294" s="24"/>
      <c r="O294" s="6"/>
      <c r="P294" s="27" t="str">
        <f t="shared" si="42"/>
        <v/>
      </c>
      <c r="Q294" s="25" t="str">
        <f t="shared" si="43"/>
        <v/>
      </c>
      <c r="R294" s="25" t="str">
        <f t="shared" si="44"/>
        <v/>
      </c>
      <c r="S294" s="13" t="str">
        <f>IF(B294="","",IF(M294="Inițial",B294&amp;"|E|"&amp;COUNTIFS(INDEX($B:$B,5):B294,B294,INDEX($M:$M,5):M294,"Inițial"),""))</f>
        <v/>
      </c>
      <c r="T294" s="13" t="str">
        <f>IF(OR(B294="",Q294&lt;&gt;1),"",B294&amp;"|F|"&amp;COUNTIFS(INDEX($B:$B,5):B294,B294,INDEX($Q:$Q,5):Q294,1))</f>
        <v/>
      </c>
      <c r="U294" s="29" t="str">
        <f>IF(B294="","",TRIM(IF(COUNTIF('Registru devize'!$B$5:$B$304,B294)=0,"Deviz inexistent în registru. ","")&amp;IF(AND(D294&lt;&gt;"",E294=""),"Cod necunoscut. ","")&amp;IF(N(H294)&lt;=0,"Lipsește cantitatea. ","")&amp;IF(M294="","Alege etapa. ","")&amp;IF(AND(M294="Suplimentar",N294=""),"Cere acordul clientului. ","")))</f>
        <v/>
      </c>
    </row>
    <row r="295" spans="2:21" x14ac:dyDescent="0.2">
      <c r="B295" s="24"/>
      <c r="C295" s="25" t="str">
        <f>IF(B295="","",COUNTIF(INDEX($B:$B,5):B295,B295))</f>
        <v/>
      </c>
      <c r="D295" s="24"/>
      <c r="E295" s="25" t="str">
        <f t="shared" si="36"/>
        <v/>
      </c>
      <c r="F295" s="13" t="str">
        <f t="shared" si="37"/>
        <v/>
      </c>
      <c r="G295" s="25" t="str">
        <f t="shared" si="38"/>
        <v/>
      </c>
      <c r="H295" s="6"/>
      <c r="I295" s="26" t="str">
        <f t="shared" si="39"/>
        <v/>
      </c>
      <c r="J295" s="27" t="str">
        <f t="shared" si="40"/>
        <v/>
      </c>
      <c r="K295" s="28"/>
      <c r="L295" s="27" t="str">
        <f t="shared" si="41"/>
        <v/>
      </c>
      <c r="M295" s="24"/>
      <c r="N295" s="24"/>
      <c r="O295" s="6"/>
      <c r="P295" s="27" t="str">
        <f t="shared" si="42"/>
        <v/>
      </c>
      <c r="Q295" s="25" t="str">
        <f t="shared" si="43"/>
        <v/>
      </c>
      <c r="R295" s="25" t="str">
        <f t="shared" si="44"/>
        <v/>
      </c>
      <c r="S295" s="13" t="str">
        <f>IF(B295="","",IF(M295="Inițial",B295&amp;"|E|"&amp;COUNTIFS(INDEX($B:$B,5):B295,B295,INDEX($M:$M,5):M295,"Inițial"),""))</f>
        <v/>
      </c>
      <c r="T295" s="13" t="str">
        <f>IF(OR(B295="",Q295&lt;&gt;1),"",B295&amp;"|F|"&amp;COUNTIFS(INDEX($B:$B,5):B295,B295,INDEX($Q:$Q,5):Q295,1))</f>
        <v/>
      </c>
      <c r="U295" s="29" t="str">
        <f>IF(B295="","",TRIM(IF(COUNTIF('Registru devize'!$B$5:$B$304,B295)=0,"Deviz inexistent în registru. ","")&amp;IF(AND(D295&lt;&gt;"",E295=""),"Cod necunoscut. ","")&amp;IF(N(H295)&lt;=0,"Lipsește cantitatea. ","")&amp;IF(M295="","Alege etapa. ","")&amp;IF(AND(M295="Suplimentar",N295=""),"Cere acordul clientului. ","")))</f>
        <v/>
      </c>
    </row>
    <row r="296" spans="2:21" x14ac:dyDescent="0.2">
      <c r="B296" s="24"/>
      <c r="C296" s="25" t="str">
        <f>IF(B296="","",COUNTIF(INDEX($B:$B,5):B296,B296))</f>
        <v/>
      </c>
      <c r="D296" s="24"/>
      <c r="E296" s="25" t="str">
        <f t="shared" si="36"/>
        <v/>
      </c>
      <c r="F296" s="13" t="str">
        <f t="shared" si="37"/>
        <v/>
      </c>
      <c r="G296" s="25" t="str">
        <f t="shared" si="38"/>
        <v/>
      </c>
      <c r="H296" s="6"/>
      <c r="I296" s="26" t="str">
        <f t="shared" si="39"/>
        <v/>
      </c>
      <c r="J296" s="27" t="str">
        <f t="shared" si="40"/>
        <v/>
      </c>
      <c r="K296" s="28"/>
      <c r="L296" s="27" t="str">
        <f t="shared" si="41"/>
        <v/>
      </c>
      <c r="M296" s="24"/>
      <c r="N296" s="24"/>
      <c r="O296" s="6"/>
      <c r="P296" s="27" t="str">
        <f t="shared" si="42"/>
        <v/>
      </c>
      <c r="Q296" s="25" t="str">
        <f t="shared" si="43"/>
        <v/>
      </c>
      <c r="R296" s="25" t="str">
        <f t="shared" si="44"/>
        <v/>
      </c>
      <c r="S296" s="13" t="str">
        <f>IF(B296="","",IF(M296="Inițial",B296&amp;"|E|"&amp;COUNTIFS(INDEX($B:$B,5):B296,B296,INDEX($M:$M,5):M296,"Inițial"),""))</f>
        <v/>
      </c>
      <c r="T296" s="13" t="str">
        <f>IF(OR(B296="",Q296&lt;&gt;1),"",B296&amp;"|F|"&amp;COUNTIFS(INDEX($B:$B,5):B296,B296,INDEX($Q:$Q,5):Q296,1))</f>
        <v/>
      </c>
      <c r="U296" s="29" t="str">
        <f>IF(B296="","",TRIM(IF(COUNTIF('Registru devize'!$B$5:$B$304,B296)=0,"Deviz inexistent în registru. ","")&amp;IF(AND(D296&lt;&gt;"",E296=""),"Cod necunoscut. ","")&amp;IF(N(H296)&lt;=0,"Lipsește cantitatea. ","")&amp;IF(M296="","Alege etapa. ","")&amp;IF(AND(M296="Suplimentar",N296=""),"Cere acordul clientului. ","")))</f>
        <v/>
      </c>
    </row>
    <row r="297" spans="2:21" x14ac:dyDescent="0.2">
      <c r="B297" s="24"/>
      <c r="C297" s="25" t="str">
        <f>IF(B297="","",COUNTIF(INDEX($B:$B,5):B297,B297))</f>
        <v/>
      </c>
      <c r="D297" s="24"/>
      <c r="E297" s="25" t="str">
        <f t="shared" si="36"/>
        <v/>
      </c>
      <c r="F297" s="13" t="str">
        <f t="shared" si="37"/>
        <v/>
      </c>
      <c r="G297" s="25" t="str">
        <f t="shared" si="38"/>
        <v/>
      </c>
      <c r="H297" s="6"/>
      <c r="I297" s="26" t="str">
        <f t="shared" si="39"/>
        <v/>
      </c>
      <c r="J297" s="27" t="str">
        <f t="shared" si="40"/>
        <v/>
      </c>
      <c r="K297" s="28"/>
      <c r="L297" s="27" t="str">
        <f t="shared" si="41"/>
        <v/>
      </c>
      <c r="M297" s="24"/>
      <c r="N297" s="24"/>
      <c r="O297" s="6"/>
      <c r="P297" s="27" t="str">
        <f t="shared" si="42"/>
        <v/>
      </c>
      <c r="Q297" s="25" t="str">
        <f t="shared" si="43"/>
        <v/>
      </c>
      <c r="R297" s="25" t="str">
        <f t="shared" si="44"/>
        <v/>
      </c>
      <c r="S297" s="13" t="str">
        <f>IF(B297="","",IF(M297="Inițial",B297&amp;"|E|"&amp;COUNTIFS(INDEX($B:$B,5):B297,B297,INDEX($M:$M,5):M297,"Inițial"),""))</f>
        <v/>
      </c>
      <c r="T297" s="13" t="str">
        <f>IF(OR(B297="",Q297&lt;&gt;1),"",B297&amp;"|F|"&amp;COUNTIFS(INDEX($B:$B,5):B297,B297,INDEX($Q:$Q,5):Q297,1))</f>
        <v/>
      </c>
      <c r="U297" s="29" t="str">
        <f>IF(B297="","",TRIM(IF(COUNTIF('Registru devize'!$B$5:$B$304,B297)=0,"Deviz inexistent în registru. ","")&amp;IF(AND(D297&lt;&gt;"",E297=""),"Cod necunoscut. ","")&amp;IF(N(H297)&lt;=0,"Lipsește cantitatea. ","")&amp;IF(M297="","Alege etapa. ","")&amp;IF(AND(M297="Suplimentar",N297=""),"Cere acordul clientului. ","")))</f>
        <v/>
      </c>
    </row>
    <row r="298" spans="2:21" x14ac:dyDescent="0.2">
      <c r="B298" s="24"/>
      <c r="C298" s="25" t="str">
        <f>IF(B298="","",COUNTIF(INDEX($B:$B,5):B298,B298))</f>
        <v/>
      </c>
      <c r="D298" s="24"/>
      <c r="E298" s="25" t="str">
        <f t="shared" si="36"/>
        <v/>
      </c>
      <c r="F298" s="13" t="str">
        <f t="shared" si="37"/>
        <v/>
      </c>
      <c r="G298" s="25" t="str">
        <f t="shared" si="38"/>
        <v/>
      </c>
      <c r="H298" s="6"/>
      <c r="I298" s="26" t="str">
        <f t="shared" si="39"/>
        <v/>
      </c>
      <c r="J298" s="27" t="str">
        <f t="shared" si="40"/>
        <v/>
      </c>
      <c r="K298" s="28"/>
      <c r="L298" s="27" t="str">
        <f t="shared" si="41"/>
        <v/>
      </c>
      <c r="M298" s="24"/>
      <c r="N298" s="24"/>
      <c r="O298" s="6"/>
      <c r="P298" s="27" t="str">
        <f t="shared" si="42"/>
        <v/>
      </c>
      <c r="Q298" s="25" t="str">
        <f t="shared" si="43"/>
        <v/>
      </c>
      <c r="R298" s="25" t="str">
        <f t="shared" si="44"/>
        <v/>
      </c>
      <c r="S298" s="13" t="str">
        <f>IF(B298="","",IF(M298="Inițial",B298&amp;"|E|"&amp;COUNTIFS(INDEX($B:$B,5):B298,B298,INDEX($M:$M,5):M298,"Inițial"),""))</f>
        <v/>
      </c>
      <c r="T298" s="13" t="str">
        <f>IF(OR(B298="",Q298&lt;&gt;1),"",B298&amp;"|F|"&amp;COUNTIFS(INDEX($B:$B,5):B298,B298,INDEX($Q:$Q,5):Q298,1))</f>
        <v/>
      </c>
      <c r="U298" s="29" t="str">
        <f>IF(B298="","",TRIM(IF(COUNTIF('Registru devize'!$B$5:$B$304,B298)=0,"Deviz inexistent în registru. ","")&amp;IF(AND(D298&lt;&gt;"",E298=""),"Cod necunoscut. ","")&amp;IF(N(H298)&lt;=0,"Lipsește cantitatea. ","")&amp;IF(M298="","Alege etapa. ","")&amp;IF(AND(M298="Suplimentar",N298=""),"Cere acordul clientului. ","")))</f>
        <v/>
      </c>
    </row>
    <row r="299" spans="2:21" x14ac:dyDescent="0.2">
      <c r="B299" s="24"/>
      <c r="C299" s="25" t="str">
        <f>IF(B299="","",COUNTIF(INDEX($B:$B,5):B299,B299))</f>
        <v/>
      </c>
      <c r="D299" s="24"/>
      <c r="E299" s="25" t="str">
        <f t="shared" si="36"/>
        <v/>
      </c>
      <c r="F299" s="13" t="str">
        <f t="shared" si="37"/>
        <v/>
      </c>
      <c r="G299" s="25" t="str">
        <f t="shared" si="38"/>
        <v/>
      </c>
      <c r="H299" s="6"/>
      <c r="I299" s="26" t="str">
        <f t="shared" si="39"/>
        <v/>
      </c>
      <c r="J299" s="27" t="str">
        <f t="shared" si="40"/>
        <v/>
      </c>
      <c r="K299" s="28"/>
      <c r="L299" s="27" t="str">
        <f t="shared" si="41"/>
        <v/>
      </c>
      <c r="M299" s="24"/>
      <c r="N299" s="24"/>
      <c r="O299" s="6"/>
      <c r="P299" s="27" t="str">
        <f t="shared" si="42"/>
        <v/>
      </c>
      <c r="Q299" s="25" t="str">
        <f t="shared" si="43"/>
        <v/>
      </c>
      <c r="R299" s="25" t="str">
        <f t="shared" si="44"/>
        <v/>
      </c>
      <c r="S299" s="13" t="str">
        <f>IF(B299="","",IF(M299="Inițial",B299&amp;"|E|"&amp;COUNTIFS(INDEX($B:$B,5):B299,B299,INDEX($M:$M,5):M299,"Inițial"),""))</f>
        <v/>
      </c>
      <c r="T299" s="13" t="str">
        <f>IF(OR(B299="",Q299&lt;&gt;1),"",B299&amp;"|F|"&amp;COUNTIFS(INDEX($B:$B,5):B299,B299,INDEX($Q:$Q,5):Q299,1))</f>
        <v/>
      </c>
      <c r="U299" s="29" t="str">
        <f>IF(B299="","",TRIM(IF(COUNTIF('Registru devize'!$B$5:$B$304,B299)=0,"Deviz inexistent în registru. ","")&amp;IF(AND(D299&lt;&gt;"",E299=""),"Cod necunoscut. ","")&amp;IF(N(H299)&lt;=0,"Lipsește cantitatea. ","")&amp;IF(M299="","Alege etapa. ","")&amp;IF(AND(M299="Suplimentar",N299=""),"Cere acordul clientului. ","")))</f>
        <v/>
      </c>
    </row>
    <row r="300" spans="2:21" x14ac:dyDescent="0.2">
      <c r="B300" s="24"/>
      <c r="C300" s="25" t="str">
        <f>IF(B300="","",COUNTIF(INDEX($B:$B,5):B300,B300))</f>
        <v/>
      </c>
      <c r="D300" s="24"/>
      <c r="E300" s="25" t="str">
        <f t="shared" si="36"/>
        <v/>
      </c>
      <c r="F300" s="13" t="str">
        <f t="shared" si="37"/>
        <v/>
      </c>
      <c r="G300" s="25" t="str">
        <f t="shared" si="38"/>
        <v/>
      </c>
      <c r="H300" s="6"/>
      <c r="I300" s="26" t="str">
        <f t="shared" si="39"/>
        <v/>
      </c>
      <c r="J300" s="27" t="str">
        <f t="shared" si="40"/>
        <v/>
      </c>
      <c r="K300" s="28"/>
      <c r="L300" s="27" t="str">
        <f t="shared" si="41"/>
        <v/>
      </c>
      <c r="M300" s="24"/>
      <c r="N300" s="24"/>
      <c r="O300" s="6"/>
      <c r="P300" s="27" t="str">
        <f t="shared" si="42"/>
        <v/>
      </c>
      <c r="Q300" s="25" t="str">
        <f t="shared" si="43"/>
        <v/>
      </c>
      <c r="R300" s="25" t="str">
        <f t="shared" si="44"/>
        <v/>
      </c>
      <c r="S300" s="13" t="str">
        <f>IF(B300="","",IF(M300="Inițial",B300&amp;"|E|"&amp;COUNTIFS(INDEX($B:$B,5):B300,B300,INDEX($M:$M,5):M300,"Inițial"),""))</f>
        <v/>
      </c>
      <c r="T300" s="13" t="str">
        <f>IF(OR(B300="",Q300&lt;&gt;1),"",B300&amp;"|F|"&amp;COUNTIFS(INDEX($B:$B,5):B300,B300,INDEX($Q:$Q,5):Q300,1))</f>
        <v/>
      </c>
      <c r="U300" s="29" t="str">
        <f>IF(B300="","",TRIM(IF(COUNTIF('Registru devize'!$B$5:$B$304,B300)=0,"Deviz inexistent în registru. ","")&amp;IF(AND(D300&lt;&gt;"",E300=""),"Cod necunoscut. ","")&amp;IF(N(H300)&lt;=0,"Lipsește cantitatea. ","")&amp;IF(M300="","Alege etapa. ","")&amp;IF(AND(M300="Suplimentar",N300=""),"Cere acordul clientului. ","")))</f>
        <v/>
      </c>
    </row>
    <row r="301" spans="2:21" x14ac:dyDescent="0.2">
      <c r="B301" s="24"/>
      <c r="C301" s="25" t="str">
        <f>IF(B301="","",COUNTIF(INDEX($B:$B,5):B301,B301))</f>
        <v/>
      </c>
      <c r="D301" s="24"/>
      <c r="E301" s="25" t="str">
        <f t="shared" si="36"/>
        <v/>
      </c>
      <c r="F301" s="13" t="str">
        <f t="shared" si="37"/>
        <v/>
      </c>
      <c r="G301" s="25" t="str">
        <f t="shared" si="38"/>
        <v/>
      </c>
      <c r="H301" s="6"/>
      <c r="I301" s="26" t="str">
        <f t="shared" si="39"/>
        <v/>
      </c>
      <c r="J301" s="27" t="str">
        <f t="shared" si="40"/>
        <v/>
      </c>
      <c r="K301" s="28"/>
      <c r="L301" s="27" t="str">
        <f t="shared" si="41"/>
        <v/>
      </c>
      <c r="M301" s="24"/>
      <c r="N301" s="24"/>
      <c r="O301" s="6"/>
      <c r="P301" s="27" t="str">
        <f t="shared" si="42"/>
        <v/>
      </c>
      <c r="Q301" s="25" t="str">
        <f t="shared" si="43"/>
        <v/>
      </c>
      <c r="R301" s="25" t="str">
        <f t="shared" si="44"/>
        <v/>
      </c>
      <c r="S301" s="13" t="str">
        <f>IF(B301="","",IF(M301="Inițial",B301&amp;"|E|"&amp;COUNTIFS(INDEX($B:$B,5):B301,B301,INDEX($M:$M,5):M301,"Inițial"),""))</f>
        <v/>
      </c>
      <c r="T301" s="13" t="str">
        <f>IF(OR(B301="",Q301&lt;&gt;1),"",B301&amp;"|F|"&amp;COUNTIFS(INDEX($B:$B,5):B301,B301,INDEX($Q:$Q,5):Q301,1))</f>
        <v/>
      </c>
      <c r="U301" s="29" t="str">
        <f>IF(B301="","",TRIM(IF(COUNTIF('Registru devize'!$B$5:$B$304,B301)=0,"Deviz inexistent în registru. ","")&amp;IF(AND(D301&lt;&gt;"",E301=""),"Cod necunoscut. ","")&amp;IF(N(H301)&lt;=0,"Lipsește cantitatea. ","")&amp;IF(M301="","Alege etapa. ","")&amp;IF(AND(M301="Suplimentar",N301=""),"Cere acordul clientului. ","")))</f>
        <v/>
      </c>
    </row>
    <row r="302" spans="2:21" x14ac:dyDescent="0.2">
      <c r="B302" s="24"/>
      <c r="C302" s="25" t="str">
        <f>IF(B302="","",COUNTIF(INDEX($B:$B,5):B302,B302))</f>
        <v/>
      </c>
      <c r="D302" s="24"/>
      <c r="E302" s="25" t="str">
        <f t="shared" si="36"/>
        <v/>
      </c>
      <c r="F302" s="13" t="str">
        <f t="shared" si="37"/>
        <v/>
      </c>
      <c r="G302" s="25" t="str">
        <f t="shared" si="38"/>
        <v/>
      </c>
      <c r="H302" s="6"/>
      <c r="I302" s="26" t="str">
        <f t="shared" si="39"/>
        <v/>
      </c>
      <c r="J302" s="27" t="str">
        <f t="shared" si="40"/>
        <v/>
      </c>
      <c r="K302" s="28"/>
      <c r="L302" s="27" t="str">
        <f t="shared" si="41"/>
        <v/>
      </c>
      <c r="M302" s="24"/>
      <c r="N302" s="24"/>
      <c r="O302" s="6"/>
      <c r="P302" s="27" t="str">
        <f t="shared" si="42"/>
        <v/>
      </c>
      <c r="Q302" s="25" t="str">
        <f t="shared" si="43"/>
        <v/>
      </c>
      <c r="R302" s="25" t="str">
        <f t="shared" si="44"/>
        <v/>
      </c>
      <c r="S302" s="13" t="str">
        <f>IF(B302="","",IF(M302="Inițial",B302&amp;"|E|"&amp;COUNTIFS(INDEX($B:$B,5):B302,B302,INDEX($M:$M,5):M302,"Inițial"),""))</f>
        <v/>
      </c>
      <c r="T302" s="13" t="str">
        <f>IF(OR(B302="",Q302&lt;&gt;1),"",B302&amp;"|F|"&amp;COUNTIFS(INDEX($B:$B,5):B302,B302,INDEX($Q:$Q,5):Q302,1))</f>
        <v/>
      </c>
      <c r="U302" s="29" t="str">
        <f>IF(B302="","",TRIM(IF(COUNTIF('Registru devize'!$B$5:$B$304,B302)=0,"Deviz inexistent în registru. ","")&amp;IF(AND(D302&lt;&gt;"",E302=""),"Cod necunoscut. ","")&amp;IF(N(H302)&lt;=0,"Lipsește cantitatea. ","")&amp;IF(M302="","Alege etapa. ","")&amp;IF(AND(M302="Suplimentar",N302=""),"Cere acordul clientului. ","")))</f>
        <v/>
      </c>
    </row>
    <row r="303" spans="2:21" x14ac:dyDescent="0.2">
      <c r="B303" s="24"/>
      <c r="C303" s="25" t="str">
        <f>IF(B303="","",COUNTIF(INDEX($B:$B,5):B303,B303))</f>
        <v/>
      </c>
      <c r="D303" s="24"/>
      <c r="E303" s="25" t="str">
        <f t="shared" si="36"/>
        <v/>
      </c>
      <c r="F303" s="13" t="str">
        <f t="shared" si="37"/>
        <v/>
      </c>
      <c r="G303" s="25" t="str">
        <f t="shared" si="38"/>
        <v/>
      </c>
      <c r="H303" s="6"/>
      <c r="I303" s="26" t="str">
        <f t="shared" si="39"/>
        <v/>
      </c>
      <c r="J303" s="27" t="str">
        <f t="shared" si="40"/>
        <v/>
      </c>
      <c r="K303" s="28"/>
      <c r="L303" s="27" t="str">
        <f t="shared" si="41"/>
        <v/>
      </c>
      <c r="M303" s="24"/>
      <c r="N303" s="24"/>
      <c r="O303" s="6"/>
      <c r="P303" s="27" t="str">
        <f t="shared" si="42"/>
        <v/>
      </c>
      <c r="Q303" s="25" t="str">
        <f t="shared" si="43"/>
        <v/>
      </c>
      <c r="R303" s="25" t="str">
        <f t="shared" si="44"/>
        <v/>
      </c>
      <c r="S303" s="13" t="str">
        <f>IF(B303="","",IF(M303="Inițial",B303&amp;"|E|"&amp;COUNTIFS(INDEX($B:$B,5):B303,B303,INDEX($M:$M,5):M303,"Inițial"),""))</f>
        <v/>
      </c>
      <c r="T303" s="13" t="str">
        <f>IF(OR(B303="",Q303&lt;&gt;1),"",B303&amp;"|F|"&amp;COUNTIFS(INDEX($B:$B,5):B303,B303,INDEX($Q:$Q,5):Q303,1))</f>
        <v/>
      </c>
      <c r="U303" s="29" t="str">
        <f>IF(B303="","",TRIM(IF(COUNTIF('Registru devize'!$B$5:$B$304,B303)=0,"Deviz inexistent în registru. ","")&amp;IF(AND(D303&lt;&gt;"",E303=""),"Cod necunoscut. ","")&amp;IF(N(H303)&lt;=0,"Lipsește cantitatea. ","")&amp;IF(M303="","Alege etapa. ","")&amp;IF(AND(M303="Suplimentar",N303=""),"Cere acordul clientului. ","")))</f>
        <v/>
      </c>
    </row>
    <row r="304" spans="2:21" x14ac:dyDescent="0.2">
      <c r="B304" s="24"/>
      <c r="C304" s="25" t="str">
        <f>IF(B304="","",COUNTIF(INDEX($B:$B,5):B304,B304))</f>
        <v/>
      </c>
      <c r="D304" s="24"/>
      <c r="E304" s="25" t="str">
        <f t="shared" si="36"/>
        <v/>
      </c>
      <c r="F304" s="13" t="str">
        <f t="shared" si="37"/>
        <v/>
      </c>
      <c r="G304" s="25" t="str">
        <f t="shared" si="38"/>
        <v/>
      </c>
      <c r="H304" s="6"/>
      <c r="I304" s="26" t="str">
        <f t="shared" si="39"/>
        <v/>
      </c>
      <c r="J304" s="27" t="str">
        <f t="shared" si="40"/>
        <v/>
      </c>
      <c r="K304" s="28"/>
      <c r="L304" s="27" t="str">
        <f t="shared" si="41"/>
        <v/>
      </c>
      <c r="M304" s="24"/>
      <c r="N304" s="24"/>
      <c r="O304" s="6"/>
      <c r="P304" s="27" t="str">
        <f t="shared" si="42"/>
        <v/>
      </c>
      <c r="Q304" s="25" t="str">
        <f t="shared" si="43"/>
        <v/>
      </c>
      <c r="R304" s="25" t="str">
        <f t="shared" si="44"/>
        <v/>
      </c>
      <c r="S304" s="13" t="str">
        <f>IF(B304="","",IF(M304="Inițial",B304&amp;"|E|"&amp;COUNTIFS(INDEX($B:$B,5):B304,B304,INDEX($M:$M,5):M304,"Inițial"),""))</f>
        <v/>
      </c>
      <c r="T304" s="13" t="str">
        <f>IF(OR(B304="",Q304&lt;&gt;1),"",B304&amp;"|F|"&amp;COUNTIFS(INDEX($B:$B,5):B304,B304,INDEX($Q:$Q,5):Q304,1))</f>
        <v/>
      </c>
      <c r="U304" s="29" t="str">
        <f>IF(B304="","",TRIM(IF(COUNTIF('Registru devize'!$B$5:$B$304,B304)=0,"Deviz inexistent în registru. ","")&amp;IF(AND(D304&lt;&gt;"",E304=""),"Cod necunoscut. ","")&amp;IF(N(H304)&lt;=0,"Lipsește cantitatea. ","")&amp;IF(M304="","Alege etapa. ","")&amp;IF(AND(M304="Suplimentar",N304=""),"Cere acordul clientului. ","")))</f>
        <v/>
      </c>
    </row>
    <row r="305" spans="2:21" x14ac:dyDescent="0.2">
      <c r="B305" s="24"/>
      <c r="C305" s="25" t="str">
        <f>IF(B305="","",COUNTIF(INDEX($B:$B,5):B305,B305))</f>
        <v/>
      </c>
      <c r="D305" s="24"/>
      <c r="E305" s="25" t="str">
        <f t="shared" si="36"/>
        <v/>
      </c>
      <c r="F305" s="13" t="str">
        <f t="shared" si="37"/>
        <v/>
      </c>
      <c r="G305" s="25" t="str">
        <f t="shared" si="38"/>
        <v/>
      </c>
      <c r="H305" s="6"/>
      <c r="I305" s="26" t="str">
        <f t="shared" si="39"/>
        <v/>
      </c>
      <c r="J305" s="27" t="str">
        <f t="shared" si="40"/>
        <v/>
      </c>
      <c r="K305" s="28"/>
      <c r="L305" s="27" t="str">
        <f t="shared" si="41"/>
        <v/>
      </c>
      <c r="M305" s="24"/>
      <c r="N305" s="24"/>
      <c r="O305" s="6"/>
      <c r="P305" s="27" t="str">
        <f t="shared" si="42"/>
        <v/>
      </c>
      <c r="Q305" s="25" t="str">
        <f t="shared" si="43"/>
        <v/>
      </c>
      <c r="R305" s="25" t="str">
        <f t="shared" si="44"/>
        <v/>
      </c>
      <c r="S305" s="13" t="str">
        <f>IF(B305="","",IF(M305="Inițial",B305&amp;"|E|"&amp;COUNTIFS(INDEX($B:$B,5):B305,B305,INDEX($M:$M,5):M305,"Inițial"),""))</f>
        <v/>
      </c>
      <c r="T305" s="13" t="str">
        <f>IF(OR(B305="",Q305&lt;&gt;1),"",B305&amp;"|F|"&amp;COUNTIFS(INDEX($B:$B,5):B305,B305,INDEX($Q:$Q,5):Q305,1))</f>
        <v/>
      </c>
      <c r="U305" s="29" t="str">
        <f>IF(B305="","",TRIM(IF(COUNTIF('Registru devize'!$B$5:$B$304,B305)=0,"Deviz inexistent în registru. ","")&amp;IF(AND(D305&lt;&gt;"",E305=""),"Cod necunoscut. ","")&amp;IF(N(H305)&lt;=0,"Lipsește cantitatea. ","")&amp;IF(M305="","Alege etapa. ","")&amp;IF(AND(M305="Suplimentar",N305=""),"Cere acordul clientului. ","")))</f>
        <v/>
      </c>
    </row>
    <row r="306" spans="2:21" x14ac:dyDescent="0.2">
      <c r="B306" s="24"/>
      <c r="C306" s="25" t="str">
        <f>IF(B306="","",COUNTIF(INDEX($B:$B,5):B306,B306))</f>
        <v/>
      </c>
      <c r="D306" s="24"/>
      <c r="E306" s="25" t="str">
        <f t="shared" si="36"/>
        <v/>
      </c>
      <c r="F306" s="13" t="str">
        <f t="shared" si="37"/>
        <v/>
      </c>
      <c r="G306" s="25" t="str">
        <f t="shared" si="38"/>
        <v/>
      </c>
      <c r="H306" s="6"/>
      <c r="I306" s="26" t="str">
        <f t="shared" si="39"/>
        <v/>
      </c>
      <c r="J306" s="27" t="str">
        <f t="shared" si="40"/>
        <v/>
      </c>
      <c r="K306" s="28"/>
      <c r="L306" s="27" t="str">
        <f t="shared" si="41"/>
        <v/>
      </c>
      <c r="M306" s="24"/>
      <c r="N306" s="24"/>
      <c r="O306" s="6"/>
      <c r="P306" s="27" t="str">
        <f t="shared" si="42"/>
        <v/>
      </c>
      <c r="Q306" s="25" t="str">
        <f t="shared" si="43"/>
        <v/>
      </c>
      <c r="R306" s="25" t="str">
        <f t="shared" si="44"/>
        <v/>
      </c>
      <c r="S306" s="13" t="str">
        <f>IF(B306="","",IF(M306="Inițial",B306&amp;"|E|"&amp;COUNTIFS(INDEX($B:$B,5):B306,B306,INDEX($M:$M,5):M306,"Inițial"),""))</f>
        <v/>
      </c>
      <c r="T306" s="13" t="str">
        <f>IF(OR(B306="",Q306&lt;&gt;1),"",B306&amp;"|F|"&amp;COUNTIFS(INDEX($B:$B,5):B306,B306,INDEX($Q:$Q,5):Q306,1))</f>
        <v/>
      </c>
      <c r="U306" s="29" t="str">
        <f>IF(B306="","",TRIM(IF(COUNTIF('Registru devize'!$B$5:$B$304,B306)=0,"Deviz inexistent în registru. ","")&amp;IF(AND(D306&lt;&gt;"",E306=""),"Cod necunoscut. ","")&amp;IF(N(H306)&lt;=0,"Lipsește cantitatea. ","")&amp;IF(M306="","Alege etapa. ","")&amp;IF(AND(M306="Suplimentar",N306=""),"Cere acordul clientului. ","")))</f>
        <v/>
      </c>
    </row>
    <row r="307" spans="2:21" x14ac:dyDescent="0.2">
      <c r="B307" s="24"/>
      <c r="C307" s="25" t="str">
        <f>IF(B307="","",COUNTIF(INDEX($B:$B,5):B307,B307))</f>
        <v/>
      </c>
      <c r="D307" s="24"/>
      <c r="E307" s="25" t="str">
        <f t="shared" si="36"/>
        <v/>
      </c>
      <c r="F307" s="13" t="str">
        <f t="shared" si="37"/>
        <v/>
      </c>
      <c r="G307" s="25" t="str">
        <f t="shared" si="38"/>
        <v/>
      </c>
      <c r="H307" s="6"/>
      <c r="I307" s="26" t="str">
        <f t="shared" si="39"/>
        <v/>
      </c>
      <c r="J307" s="27" t="str">
        <f t="shared" si="40"/>
        <v/>
      </c>
      <c r="K307" s="28"/>
      <c r="L307" s="27" t="str">
        <f t="shared" si="41"/>
        <v/>
      </c>
      <c r="M307" s="24"/>
      <c r="N307" s="24"/>
      <c r="O307" s="6"/>
      <c r="P307" s="27" t="str">
        <f t="shared" si="42"/>
        <v/>
      </c>
      <c r="Q307" s="25" t="str">
        <f t="shared" si="43"/>
        <v/>
      </c>
      <c r="R307" s="25" t="str">
        <f t="shared" si="44"/>
        <v/>
      </c>
      <c r="S307" s="13" t="str">
        <f>IF(B307="","",IF(M307="Inițial",B307&amp;"|E|"&amp;COUNTIFS(INDEX($B:$B,5):B307,B307,INDEX($M:$M,5):M307,"Inițial"),""))</f>
        <v/>
      </c>
      <c r="T307" s="13" t="str">
        <f>IF(OR(B307="",Q307&lt;&gt;1),"",B307&amp;"|F|"&amp;COUNTIFS(INDEX($B:$B,5):B307,B307,INDEX($Q:$Q,5):Q307,1))</f>
        <v/>
      </c>
      <c r="U307" s="29" t="str">
        <f>IF(B307="","",TRIM(IF(COUNTIF('Registru devize'!$B$5:$B$304,B307)=0,"Deviz inexistent în registru. ","")&amp;IF(AND(D307&lt;&gt;"",E307=""),"Cod necunoscut. ","")&amp;IF(N(H307)&lt;=0,"Lipsește cantitatea. ","")&amp;IF(M307="","Alege etapa. ","")&amp;IF(AND(M307="Suplimentar",N307=""),"Cere acordul clientului. ","")))</f>
        <v/>
      </c>
    </row>
    <row r="308" spans="2:21" x14ac:dyDescent="0.2">
      <c r="B308" s="24"/>
      <c r="C308" s="25" t="str">
        <f>IF(B308="","",COUNTIF(INDEX($B:$B,5):B308,B308))</f>
        <v/>
      </c>
      <c r="D308" s="24"/>
      <c r="E308" s="25" t="str">
        <f t="shared" si="36"/>
        <v/>
      </c>
      <c r="F308" s="13" t="str">
        <f t="shared" si="37"/>
        <v/>
      </c>
      <c r="G308" s="25" t="str">
        <f t="shared" si="38"/>
        <v/>
      </c>
      <c r="H308" s="6"/>
      <c r="I308" s="26" t="str">
        <f t="shared" si="39"/>
        <v/>
      </c>
      <c r="J308" s="27" t="str">
        <f t="shared" si="40"/>
        <v/>
      </c>
      <c r="K308" s="28"/>
      <c r="L308" s="27" t="str">
        <f t="shared" si="41"/>
        <v/>
      </c>
      <c r="M308" s="24"/>
      <c r="N308" s="24"/>
      <c r="O308" s="6"/>
      <c r="P308" s="27" t="str">
        <f t="shared" si="42"/>
        <v/>
      </c>
      <c r="Q308" s="25" t="str">
        <f t="shared" si="43"/>
        <v/>
      </c>
      <c r="R308" s="25" t="str">
        <f t="shared" si="44"/>
        <v/>
      </c>
      <c r="S308" s="13" t="str">
        <f>IF(B308="","",IF(M308="Inițial",B308&amp;"|E|"&amp;COUNTIFS(INDEX($B:$B,5):B308,B308,INDEX($M:$M,5):M308,"Inițial"),""))</f>
        <v/>
      </c>
      <c r="T308" s="13" t="str">
        <f>IF(OR(B308="",Q308&lt;&gt;1),"",B308&amp;"|F|"&amp;COUNTIFS(INDEX($B:$B,5):B308,B308,INDEX($Q:$Q,5):Q308,1))</f>
        <v/>
      </c>
      <c r="U308" s="29" t="str">
        <f>IF(B308="","",TRIM(IF(COUNTIF('Registru devize'!$B$5:$B$304,B308)=0,"Deviz inexistent în registru. ","")&amp;IF(AND(D308&lt;&gt;"",E308=""),"Cod necunoscut. ","")&amp;IF(N(H308)&lt;=0,"Lipsește cantitatea. ","")&amp;IF(M308="","Alege etapa. ","")&amp;IF(AND(M308="Suplimentar",N308=""),"Cere acordul clientului. ","")))</f>
        <v/>
      </c>
    </row>
    <row r="309" spans="2:21" x14ac:dyDescent="0.2">
      <c r="B309" s="24"/>
      <c r="C309" s="25" t="str">
        <f>IF(B309="","",COUNTIF(INDEX($B:$B,5):B309,B309))</f>
        <v/>
      </c>
      <c r="D309" s="24"/>
      <c r="E309" s="25" t="str">
        <f t="shared" si="36"/>
        <v/>
      </c>
      <c r="F309" s="13" t="str">
        <f t="shared" si="37"/>
        <v/>
      </c>
      <c r="G309" s="25" t="str">
        <f t="shared" si="38"/>
        <v/>
      </c>
      <c r="H309" s="6"/>
      <c r="I309" s="26" t="str">
        <f t="shared" si="39"/>
        <v/>
      </c>
      <c r="J309" s="27" t="str">
        <f t="shared" si="40"/>
        <v/>
      </c>
      <c r="K309" s="28"/>
      <c r="L309" s="27" t="str">
        <f t="shared" si="41"/>
        <v/>
      </c>
      <c r="M309" s="24"/>
      <c r="N309" s="24"/>
      <c r="O309" s="6"/>
      <c r="P309" s="27" t="str">
        <f t="shared" si="42"/>
        <v/>
      </c>
      <c r="Q309" s="25" t="str">
        <f t="shared" si="43"/>
        <v/>
      </c>
      <c r="R309" s="25" t="str">
        <f t="shared" si="44"/>
        <v/>
      </c>
      <c r="S309" s="13" t="str">
        <f>IF(B309="","",IF(M309="Inițial",B309&amp;"|E|"&amp;COUNTIFS(INDEX($B:$B,5):B309,B309,INDEX($M:$M,5):M309,"Inițial"),""))</f>
        <v/>
      </c>
      <c r="T309" s="13" t="str">
        <f>IF(OR(B309="",Q309&lt;&gt;1),"",B309&amp;"|F|"&amp;COUNTIFS(INDEX($B:$B,5):B309,B309,INDEX($Q:$Q,5):Q309,1))</f>
        <v/>
      </c>
      <c r="U309" s="29" t="str">
        <f>IF(B309="","",TRIM(IF(COUNTIF('Registru devize'!$B$5:$B$304,B309)=0,"Deviz inexistent în registru. ","")&amp;IF(AND(D309&lt;&gt;"",E309=""),"Cod necunoscut. ","")&amp;IF(N(H309)&lt;=0,"Lipsește cantitatea. ","")&amp;IF(M309="","Alege etapa. ","")&amp;IF(AND(M309="Suplimentar",N309=""),"Cere acordul clientului. ","")))</f>
        <v/>
      </c>
    </row>
    <row r="310" spans="2:21" x14ac:dyDescent="0.2">
      <c r="B310" s="24"/>
      <c r="C310" s="25" t="str">
        <f>IF(B310="","",COUNTIF(INDEX($B:$B,5):B310,B310))</f>
        <v/>
      </c>
      <c r="D310" s="24"/>
      <c r="E310" s="25" t="str">
        <f t="shared" si="36"/>
        <v/>
      </c>
      <c r="F310" s="13" t="str">
        <f t="shared" si="37"/>
        <v/>
      </c>
      <c r="G310" s="25" t="str">
        <f t="shared" si="38"/>
        <v/>
      </c>
      <c r="H310" s="6"/>
      <c r="I310" s="26" t="str">
        <f t="shared" si="39"/>
        <v/>
      </c>
      <c r="J310" s="27" t="str">
        <f t="shared" si="40"/>
        <v/>
      </c>
      <c r="K310" s="28"/>
      <c r="L310" s="27" t="str">
        <f t="shared" si="41"/>
        <v/>
      </c>
      <c r="M310" s="24"/>
      <c r="N310" s="24"/>
      <c r="O310" s="6"/>
      <c r="P310" s="27" t="str">
        <f t="shared" si="42"/>
        <v/>
      </c>
      <c r="Q310" s="25" t="str">
        <f t="shared" si="43"/>
        <v/>
      </c>
      <c r="R310" s="25" t="str">
        <f t="shared" si="44"/>
        <v/>
      </c>
      <c r="S310" s="13" t="str">
        <f>IF(B310="","",IF(M310="Inițial",B310&amp;"|E|"&amp;COUNTIFS(INDEX($B:$B,5):B310,B310,INDEX($M:$M,5):M310,"Inițial"),""))</f>
        <v/>
      </c>
      <c r="T310" s="13" t="str">
        <f>IF(OR(B310="",Q310&lt;&gt;1),"",B310&amp;"|F|"&amp;COUNTIFS(INDEX($B:$B,5):B310,B310,INDEX($Q:$Q,5):Q310,1))</f>
        <v/>
      </c>
      <c r="U310" s="29" t="str">
        <f>IF(B310="","",TRIM(IF(COUNTIF('Registru devize'!$B$5:$B$304,B310)=0,"Deviz inexistent în registru. ","")&amp;IF(AND(D310&lt;&gt;"",E310=""),"Cod necunoscut. ","")&amp;IF(N(H310)&lt;=0,"Lipsește cantitatea. ","")&amp;IF(M310="","Alege etapa. ","")&amp;IF(AND(M310="Suplimentar",N310=""),"Cere acordul clientului. ","")))</f>
        <v/>
      </c>
    </row>
    <row r="311" spans="2:21" x14ac:dyDescent="0.2">
      <c r="B311" s="24"/>
      <c r="C311" s="25" t="str">
        <f>IF(B311="","",COUNTIF(INDEX($B:$B,5):B311,B311))</f>
        <v/>
      </c>
      <c r="D311" s="24"/>
      <c r="E311" s="25" t="str">
        <f t="shared" si="36"/>
        <v/>
      </c>
      <c r="F311" s="13" t="str">
        <f t="shared" si="37"/>
        <v/>
      </c>
      <c r="G311" s="25" t="str">
        <f t="shared" si="38"/>
        <v/>
      </c>
      <c r="H311" s="6"/>
      <c r="I311" s="26" t="str">
        <f t="shared" si="39"/>
        <v/>
      </c>
      <c r="J311" s="27" t="str">
        <f t="shared" si="40"/>
        <v/>
      </c>
      <c r="K311" s="28"/>
      <c r="L311" s="27" t="str">
        <f t="shared" si="41"/>
        <v/>
      </c>
      <c r="M311" s="24"/>
      <c r="N311" s="24"/>
      <c r="O311" s="6"/>
      <c r="P311" s="27" t="str">
        <f t="shared" si="42"/>
        <v/>
      </c>
      <c r="Q311" s="25" t="str">
        <f t="shared" si="43"/>
        <v/>
      </c>
      <c r="R311" s="25" t="str">
        <f t="shared" si="44"/>
        <v/>
      </c>
      <c r="S311" s="13" t="str">
        <f>IF(B311="","",IF(M311="Inițial",B311&amp;"|E|"&amp;COUNTIFS(INDEX($B:$B,5):B311,B311,INDEX($M:$M,5):M311,"Inițial"),""))</f>
        <v/>
      </c>
      <c r="T311" s="13" t="str">
        <f>IF(OR(B311="",Q311&lt;&gt;1),"",B311&amp;"|F|"&amp;COUNTIFS(INDEX($B:$B,5):B311,B311,INDEX($Q:$Q,5):Q311,1))</f>
        <v/>
      </c>
      <c r="U311" s="29" t="str">
        <f>IF(B311="","",TRIM(IF(COUNTIF('Registru devize'!$B$5:$B$304,B311)=0,"Deviz inexistent în registru. ","")&amp;IF(AND(D311&lt;&gt;"",E311=""),"Cod necunoscut. ","")&amp;IF(N(H311)&lt;=0,"Lipsește cantitatea. ","")&amp;IF(M311="","Alege etapa. ","")&amp;IF(AND(M311="Suplimentar",N311=""),"Cere acordul clientului. ","")))</f>
        <v/>
      </c>
    </row>
    <row r="312" spans="2:21" x14ac:dyDescent="0.2">
      <c r="B312" s="24"/>
      <c r="C312" s="25" t="str">
        <f>IF(B312="","",COUNTIF(INDEX($B:$B,5):B312,B312))</f>
        <v/>
      </c>
      <c r="D312" s="24"/>
      <c r="E312" s="25" t="str">
        <f t="shared" si="36"/>
        <v/>
      </c>
      <c r="F312" s="13" t="str">
        <f t="shared" si="37"/>
        <v/>
      </c>
      <c r="G312" s="25" t="str">
        <f t="shared" si="38"/>
        <v/>
      </c>
      <c r="H312" s="6"/>
      <c r="I312" s="26" t="str">
        <f t="shared" si="39"/>
        <v/>
      </c>
      <c r="J312" s="27" t="str">
        <f t="shared" si="40"/>
        <v/>
      </c>
      <c r="K312" s="28"/>
      <c r="L312" s="27" t="str">
        <f t="shared" si="41"/>
        <v/>
      </c>
      <c r="M312" s="24"/>
      <c r="N312" s="24"/>
      <c r="O312" s="6"/>
      <c r="P312" s="27" t="str">
        <f t="shared" si="42"/>
        <v/>
      </c>
      <c r="Q312" s="25" t="str">
        <f t="shared" si="43"/>
        <v/>
      </c>
      <c r="R312" s="25" t="str">
        <f t="shared" si="44"/>
        <v/>
      </c>
      <c r="S312" s="13" t="str">
        <f>IF(B312="","",IF(M312="Inițial",B312&amp;"|E|"&amp;COUNTIFS(INDEX($B:$B,5):B312,B312,INDEX($M:$M,5):M312,"Inițial"),""))</f>
        <v/>
      </c>
      <c r="T312" s="13" t="str">
        <f>IF(OR(B312="",Q312&lt;&gt;1),"",B312&amp;"|F|"&amp;COUNTIFS(INDEX($B:$B,5):B312,B312,INDEX($Q:$Q,5):Q312,1))</f>
        <v/>
      </c>
      <c r="U312" s="29" t="str">
        <f>IF(B312="","",TRIM(IF(COUNTIF('Registru devize'!$B$5:$B$304,B312)=0,"Deviz inexistent în registru. ","")&amp;IF(AND(D312&lt;&gt;"",E312=""),"Cod necunoscut. ","")&amp;IF(N(H312)&lt;=0,"Lipsește cantitatea. ","")&amp;IF(M312="","Alege etapa. ","")&amp;IF(AND(M312="Suplimentar",N312=""),"Cere acordul clientului. ","")))</f>
        <v/>
      </c>
    </row>
    <row r="313" spans="2:21" x14ac:dyDescent="0.2">
      <c r="B313" s="24"/>
      <c r="C313" s="25" t="str">
        <f>IF(B313="","",COUNTIF(INDEX($B:$B,5):B313,B313))</f>
        <v/>
      </c>
      <c r="D313" s="24"/>
      <c r="E313" s="25" t="str">
        <f t="shared" si="36"/>
        <v/>
      </c>
      <c r="F313" s="13" t="str">
        <f t="shared" si="37"/>
        <v/>
      </c>
      <c r="G313" s="25" t="str">
        <f t="shared" si="38"/>
        <v/>
      </c>
      <c r="H313" s="6"/>
      <c r="I313" s="26" t="str">
        <f t="shared" si="39"/>
        <v/>
      </c>
      <c r="J313" s="27" t="str">
        <f t="shared" si="40"/>
        <v/>
      </c>
      <c r="K313" s="28"/>
      <c r="L313" s="27" t="str">
        <f t="shared" si="41"/>
        <v/>
      </c>
      <c r="M313" s="24"/>
      <c r="N313" s="24"/>
      <c r="O313" s="6"/>
      <c r="P313" s="27" t="str">
        <f t="shared" si="42"/>
        <v/>
      </c>
      <c r="Q313" s="25" t="str">
        <f t="shared" si="43"/>
        <v/>
      </c>
      <c r="R313" s="25" t="str">
        <f t="shared" si="44"/>
        <v/>
      </c>
      <c r="S313" s="13" t="str">
        <f>IF(B313="","",IF(M313="Inițial",B313&amp;"|E|"&amp;COUNTIFS(INDEX($B:$B,5):B313,B313,INDEX($M:$M,5):M313,"Inițial"),""))</f>
        <v/>
      </c>
      <c r="T313" s="13" t="str">
        <f>IF(OR(B313="",Q313&lt;&gt;1),"",B313&amp;"|F|"&amp;COUNTIFS(INDEX($B:$B,5):B313,B313,INDEX($Q:$Q,5):Q313,1))</f>
        <v/>
      </c>
      <c r="U313" s="29" t="str">
        <f>IF(B313="","",TRIM(IF(COUNTIF('Registru devize'!$B$5:$B$304,B313)=0,"Deviz inexistent în registru. ","")&amp;IF(AND(D313&lt;&gt;"",E313=""),"Cod necunoscut. ","")&amp;IF(N(H313)&lt;=0,"Lipsește cantitatea. ","")&amp;IF(M313="","Alege etapa. ","")&amp;IF(AND(M313="Suplimentar",N313=""),"Cere acordul clientului. ","")))</f>
        <v/>
      </c>
    </row>
    <row r="314" spans="2:21" x14ac:dyDescent="0.2">
      <c r="B314" s="24"/>
      <c r="C314" s="25" t="str">
        <f>IF(B314="","",COUNTIF(INDEX($B:$B,5):B314,B314))</f>
        <v/>
      </c>
      <c r="D314" s="24"/>
      <c r="E314" s="25" t="str">
        <f t="shared" si="36"/>
        <v/>
      </c>
      <c r="F314" s="13" t="str">
        <f t="shared" si="37"/>
        <v/>
      </c>
      <c r="G314" s="25" t="str">
        <f t="shared" si="38"/>
        <v/>
      </c>
      <c r="H314" s="6"/>
      <c r="I314" s="26" t="str">
        <f t="shared" si="39"/>
        <v/>
      </c>
      <c r="J314" s="27" t="str">
        <f t="shared" si="40"/>
        <v/>
      </c>
      <c r="K314" s="28"/>
      <c r="L314" s="27" t="str">
        <f t="shared" si="41"/>
        <v/>
      </c>
      <c r="M314" s="24"/>
      <c r="N314" s="24"/>
      <c r="O314" s="6"/>
      <c r="P314" s="27" t="str">
        <f t="shared" si="42"/>
        <v/>
      </c>
      <c r="Q314" s="25" t="str">
        <f t="shared" si="43"/>
        <v/>
      </c>
      <c r="R314" s="25" t="str">
        <f t="shared" si="44"/>
        <v/>
      </c>
      <c r="S314" s="13" t="str">
        <f>IF(B314="","",IF(M314="Inițial",B314&amp;"|E|"&amp;COUNTIFS(INDEX($B:$B,5):B314,B314,INDEX($M:$M,5):M314,"Inițial"),""))</f>
        <v/>
      </c>
      <c r="T314" s="13" t="str">
        <f>IF(OR(B314="",Q314&lt;&gt;1),"",B314&amp;"|F|"&amp;COUNTIFS(INDEX($B:$B,5):B314,B314,INDEX($Q:$Q,5):Q314,1))</f>
        <v/>
      </c>
      <c r="U314" s="29" t="str">
        <f>IF(B314="","",TRIM(IF(COUNTIF('Registru devize'!$B$5:$B$304,B314)=0,"Deviz inexistent în registru. ","")&amp;IF(AND(D314&lt;&gt;"",E314=""),"Cod necunoscut. ","")&amp;IF(N(H314)&lt;=0,"Lipsește cantitatea. ","")&amp;IF(M314="","Alege etapa. ","")&amp;IF(AND(M314="Suplimentar",N314=""),"Cere acordul clientului. ","")))</f>
        <v/>
      </c>
    </row>
    <row r="315" spans="2:21" x14ac:dyDescent="0.2">
      <c r="B315" s="24"/>
      <c r="C315" s="25" t="str">
        <f>IF(B315="","",COUNTIF(INDEX($B:$B,5):B315,B315))</f>
        <v/>
      </c>
      <c r="D315" s="24"/>
      <c r="E315" s="25" t="str">
        <f t="shared" si="36"/>
        <v/>
      </c>
      <c r="F315" s="13" t="str">
        <f t="shared" si="37"/>
        <v/>
      </c>
      <c r="G315" s="25" t="str">
        <f t="shared" si="38"/>
        <v/>
      </c>
      <c r="H315" s="6"/>
      <c r="I315" s="26" t="str">
        <f t="shared" si="39"/>
        <v/>
      </c>
      <c r="J315" s="27" t="str">
        <f t="shared" si="40"/>
        <v/>
      </c>
      <c r="K315" s="28"/>
      <c r="L315" s="27" t="str">
        <f t="shared" si="41"/>
        <v/>
      </c>
      <c r="M315" s="24"/>
      <c r="N315" s="24"/>
      <c r="O315" s="6"/>
      <c r="P315" s="27" t="str">
        <f t="shared" si="42"/>
        <v/>
      </c>
      <c r="Q315" s="25" t="str">
        <f t="shared" si="43"/>
        <v/>
      </c>
      <c r="R315" s="25" t="str">
        <f t="shared" si="44"/>
        <v/>
      </c>
      <c r="S315" s="13" t="str">
        <f>IF(B315="","",IF(M315="Inițial",B315&amp;"|E|"&amp;COUNTIFS(INDEX($B:$B,5):B315,B315,INDEX($M:$M,5):M315,"Inițial"),""))</f>
        <v/>
      </c>
      <c r="T315" s="13" t="str">
        <f>IF(OR(B315="",Q315&lt;&gt;1),"",B315&amp;"|F|"&amp;COUNTIFS(INDEX($B:$B,5):B315,B315,INDEX($Q:$Q,5):Q315,1))</f>
        <v/>
      </c>
      <c r="U315" s="29" t="str">
        <f>IF(B315="","",TRIM(IF(COUNTIF('Registru devize'!$B$5:$B$304,B315)=0,"Deviz inexistent în registru. ","")&amp;IF(AND(D315&lt;&gt;"",E315=""),"Cod necunoscut. ","")&amp;IF(N(H315)&lt;=0,"Lipsește cantitatea. ","")&amp;IF(M315="","Alege etapa. ","")&amp;IF(AND(M315="Suplimentar",N315=""),"Cere acordul clientului. ","")))</f>
        <v/>
      </c>
    </row>
    <row r="316" spans="2:21" x14ac:dyDescent="0.2">
      <c r="B316" s="24"/>
      <c r="C316" s="25" t="str">
        <f>IF(B316="","",COUNTIF(INDEX($B:$B,5):B316,B316))</f>
        <v/>
      </c>
      <c r="D316" s="24"/>
      <c r="E316" s="25" t="str">
        <f t="shared" si="36"/>
        <v/>
      </c>
      <c r="F316" s="13" t="str">
        <f t="shared" si="37"/>
        <v/>
      </c>
      <c r="G316" s="25" t="str">
        <f t="shared" si="38"/>
        <v/>
      </c>
      <c r="H316" s="6"/>
      <c r="I316" s="26" t="str">
        <f t="shared" si="39"/>
        <v/>
      </c>
      <c r="J316" s="27" t="str">
        <f t="shared" si="40"/>
        <v/>
      </c>
      <c r="K316" s="28"/>
      <c r="L316" s="27" t="str">
        <f t="shared" si="41"/>
        <v/>
      </c>
      <c r="M316" s="24"/>
      <c r="N316" s="24"/>
      <c r="O316" s="6"/>
      <c r="P316" s="27" t="str">
        <f t="shared" si="42"/>
        <v/>
      </c>
      <c r="Q316" s="25" t="str">
        <f t="shared" si="43"/>
        <v/>
      </c>
      <c r="R316" s="25" t="str">
        <f t="shared" si="44"/>
        <v/>
      </c>
      <c r="S316" s="13" t="str">
        <f>IF(B316="","",IF(M316="Inițial",B316&amp;"|E|"&amp;COUNTIFS(INDEX($B:$B,5):B316,B316,INDEX($M:$M,5):M316,"Inițial"),""))</f>
        <v/>
      </c>
      <c r="T316" s="13" t="str">
        <f>IF(OR(B316="",Q316&lt;&gt;1),"",B316&amp;"|F|"&amp;COUNTIFS(INDEX($B:$B,5):B316,B316,INDEX($Q:$Q,5):Q316,1))</f>
        <v/>
      </c>
      <c r="U316" s="29" t="str">
        <f>IF(B316="","",TRIM(IF(COUNTIF('Registru devize'!$B$5:$B$304,B316)=0,"Deviz inexistent în registru. ","")&amp;IF(AND(D316&lt;&gt;"",E316=""),"Cod necunoscut. ","")&amp;IF(N(H316)&lt;=0,"Lipsește cantitatea. ","")&amp;IF(M316="","Alege etapa. ","")&amp;IF(AND(M316="Suplimentar",N316=""),"Cere acordul clientului. ","")))</f>
        <v/>
      </c>
    </row>
    <row r="317" spans="2:21" x14ac:dyDescent="0.2">
      <c r="B317" s="24"/>
      <c r="C317" s="25" t="str">
        <f>IF(B317="","",COUNTIF(INDEX($B:$B,5):B317,B317))</f>
        <v/>
      </c>
      <c r="D317" s="24"/>
      <c r="E317" s="25" t="str">
        <f t="shared" si="36"/>
        <v/>
      </c>
      <c r="F317" s="13" t="str">
        <f t="shared" si="37"/>
        <v/>
      </c>
      <c r="G317" s="25" t="str">
        <f t="shared" si="38"/>
        <v/>
      </c>
      <c r="H317" s="6"/>
      <c r="I317" s="26" t="str">
        <f t="shared" si="39"/>
        <v/>
      </c>
      <c r="J317" s="27" t="str">
        <f t="shared" si="40"/>
        <v/>
      </c>
      <c r="K317" s="28"/>
      <c r="L317" s="27" t="str">
        <f t="shared" si="41"/>
        <v/>
      </c>
      <c r="M317" s="24"/>
      <c r="N317" s="24"/>
      <c r="O317" s="6"/>
      <c r="P317" s="27" t="str">
        <f t="shared" si="42"/>
        <v/>
      </c>
      <c r="Q317" s="25" t="str">
        <f t="shared" si="43"/>
        <v/>
      </c>
      <c r="R317" s="25" t="str">
        <f t="shared" si="44"/>
        <v/>
      </c>
      <c r="S317" s="13" t="str">
        <f>IF(B317="","",IF(M317="Inițial",B317&amp;"|E|"&amp;COUNTIFS(INDEX($B:$B,5):B317,B317,INDEX($M:$M,5):M317,"Inițial"),""))</f>
        <v/>
      </c>
      <c r="T317" s="13" t="str">
        <f>IF(OR(B317="",Q317&lt;&gt;1),"",B317&amp;"|F|"&amp;COUNTIFS(INDEX($B:$B,5):B317,B317,INDEX($Q:$Q,5):Q317,1))</f>
        <v/>
      </c>
      <c r="U317" s="29" t="str">
        <f>IF(B317="","",TRIM(IF(COUNTIF('Registru devize'!$B$5:$B$304,B317)=0,"Deviz inexistent în registru. ","")&amp;IF(AND(D317&lt;&gt;"",E317=""),"Cod necunoscut. ","")&amp;IF(N(H317)&lt;=0,"Lipsește cantitatea. ","")&amp;IF(M317="","Alege etapa. ","")&amp;IF(AND(M317="Suplimentar",N317=""),"Cere acordul clientului. ","")))</f>
        <v/>
      </c>
    </row>
    <row r="318" spans="2:21" x14ac:dyDescent="0.2">
      <c r="B318" s="24"/>
      <c r="C318" s="25" t="str">
        <f>IF(B318="","",COUNTIF(INDEX($B:$B,5):B318,B318))</f>
        <v/>
      </c>
      <c r="D318" s="24"/>
      <c r="E318" s="25" t="str">
        <f t="shared" si="36"/>
        <v/>
      </c>
      <c r="F318" s="13" t="str">
        <f t="shared" si="37"/>
        <v/>
      </c>
      <c r="G318" s="25" t="str">
        <f t="shared" si="38"/>
        <v/>
      </c>
      <c r="H318" s="6"/>
      <c r="I318" s="26" t="str">
        <f t="shared" si="39"/>
        <v/>
      </c>
      <c r="J318" s="27" t="str">
        <f t="shared" si="40"/>
        <v/>
      </c>
      <c r="K318" s="28"/>
      <c r="L318" s="27" t="str">
        <f t="shared" si="41"/>
        <v/>
      </c>
      <c r="M318" s="24"/>
      <c r="N318" s="24"/>
      <c r="O318" s="6"/>
      <c r="P318" s="27" t="str">
        <f t="shared" si="42"/>
        <v/>
      </c>
      <c r="Q318" s="25" t="str">
        <f t="shared" si="43"/>
        <v/>
      </c>
      <c r="R318" s="25" t="str">
        <f t="shared" si="44"/>
        <v/>
      </c>
      <c r="S318" s="13" t="str">
        <f>IF(B318="","",IF(M318="Inițial",B318&amp;"|E|"&amp;COUNTIFS(INDEX($B:$B,5):B318,B318,INDEX($M:$M,5):M318,"Inițial"),""))</f>
        <v/>
      </c>
      <c r="T318" s="13" t="str">
        <f>IF(OR(B318="",Q318&lt;&gt;1),"",B318&amp;"|F|"&amp;COUNTIFS(INDEX($B:$B,5):B318,B318,INDEX($Q:$Q,5):Q318,1))</f>
        <v/>
      </c>
      <c r="U318" s="29" t="str">
        <f>IF(B318="","",TRIM(IF(COUNTIF('Registru devize'!$B$5:$B$304,B318)=0,"Deviz inexistent în registru. ","")&amp;IF(AND(D318&lt;&gt;"",E318=""),"Cod necunoscut. ","")&amp;IF(N(H318)&lt;=0,"Lipsește cantitatea. ","")&amp;IF(M318="","Alege etapa. ","")&amp;IF(AND(M318="Suplimentar",N318=""),"Cere acordul clientului. ","")))</f>
        <v/>
      </c>
    </row>
    <row r="319" spans="2:21" x14ac:dyDescent="0.2">
      <c r="B319" s="24"/>
      <c r="C319" s="25" t="str">
        <f>IF(B319="","",COUNTIF(INDEX($B:$B,5):B319,B319))</f>
        <v/>
      </c>
      <c r="D319" s="24"/>
      <c r="E319" s="25" t="str">
        <f t="shared" si="36"/>
        <v/>
      </c>
      <c r="F319" s="13" t="str">
        <f t="shared" si="37"/>
        <v/>
      </c>
      <c r="G319" s="25" t="str">
        <f t="shared" si="38"/>
        <v/>
      </c>
      <c r="H319" s="6"/>
      <c r="I319" s="26" t="str">
        <f t="shared" si="39"/>
        <v/>
      </c>
      <c r="J319" s="27" t="str">
        <f t="shared" si="40"/>
        <v/>
      </c>
      <c r="K319" s="28"/>
      <c r="L319" s="27" t="str">
        <f t="shared" si="41"/>
        <v/>
      </c>
      <c r="M319" s="24"/>
      <c r="N319" s="24"/>
      <c r="O319" s="6"/>
      <c r="P319" s="27" t="str">
        <f t="shared" si="42"/>
        <v/>
      </c>
      <c r="Q319" s="25" t="str">
        <f t="shared" si="43"/>
        <v/>
      </c>
      <c r="R319" s="25" t="str">
        <f t="shared" si="44"/>
        <v/>
      </c>
      <c r="S319" s="13" t="str">
        <f>IF(B319="","",IF(M319="Inițial",B319&amp;"|E|"&amp;COUNTIFS(INDEX($B:$B,5):B319,B319,INDEX($M:$M,5):M319,"Inițial"),""))</f>
        <v/>
      </c>
      <c r="T319" s="13" t="str">
        <f>IF(OR(B319="",Q319&lt;&gt;1),"",B319&amp;"|F|"&amp;COUNTIFS(INDEX($B:$B,5):B319,B319,INDEX($Q:$Q,5):Q319,1))</f>
        <v/>
      </c>
      <c r="U319" s="29" t="str">
        <f>IF(B319="","",TRIM(IF(COUNTIF('Registru devize'!$B$5:$B$304,B319)=0,"Deviz inexistent în registru. ","")&amp;IF(AND(D319&lt;&gt;"",E319=""),"Cod necunoscut. ","")&amp;IF(N(H319)&lt;=0,"Lipsește cantitatea. ","")&amp;IF(M319="","Alege etapa. ","")&amp;IF(AND(M319="Suplimentar",N319=""),"Cere acordul clientului. ","")))</f>
        <v/>
      </c>
    </row>
    <row r="320" spans="2:21" x14ac:dyDescent="0.2">
      <c r="B320" s="24"/>
      <c r="C320" s="25" t="str">
        <f>IF(B320="","",COUNTIF(INDEX($B:$B,5):B320,B320))</f>
        <v/>
      </c>
      <c r="D320" s="24"/>
      <c r="E320" s="25" t="str">
        <f t="shared" si="36"/>
        <v/>
      </c>
      <c r="F320" s="13" t="str">
        <f t="shared" si="37"/>
        <v/>
      </c>
      <c r="G320" s="25" t="str">
        <f t="shared" si="38"/>
        <v/>
      </c>
      <c r="H320" s="6"/>
      <c r="I320" s="26" t="str">
        <f t="shared" si="39"/>
        <v/>
      </c>
      <c r="J320" s="27" t="str">
        <f t="shared" si="40"/>
        <v/>
      </c>
      <c r="K320" s="28"/>
      <c r="L320" s="27" t="str">
        <f t="shared" si="41"/>
        <v/>
      </c>
      <c r="M320" s="24"/>
      <c r="N320" s="24"/>
      <c r="O320" s="6"/>
      <c r="P320" s="27" t="str">
        <f t="shared" si="42"/>
        <v/>
      </c>
      <c r="Q320" s="25" t="str">
        <f t="shared" si="43"/>
        <v/>
      </c>
      <c r="R320" s="25" t="str">
        <f t="shared" si="44"/>
        <v/>
      </c>
      <c r="S320" s="13" t="str">
        <f>IF(B320="","",IF(M320="Inițial",B320&amp;"|E|"&amp;COUNTIFS(INDEX($B:$B,5):B320,B320,INDEX($M:$M,5):M320,"Inițial"),""))</f>
        <v/>
      </c>
      <c r="T320" s="13" t="str">
        <f>IF(OR(B320="",Q320&lt;&gt;1),"",B320&amp;"|F|"&amp;COUNTIFS(INDEX($B:$B,5):B320,B320,INDEX($Q:$Q,5):Q320,1))</f>
        <v/>
      </c>
      <c r="U320" s="29" t="str">
        <f>IF(B320="","",TRIM(IF(COUNTIF('Registru devize'!$B$5:$B$304,B320)=0,"Deviz inexistent în registru. ","")&amp;IF(AND(D320&lt;&gt;"",E320=""),"Cod necunoscut. ","")&amp;IF(N(H320)&lt;=0,"Lipsește cantitatea. ","")&amp;IF(M320="","Alege etapa. ","")&amp;IF(AND(M320="Suplimentar",N320=""),"Cere acordul clientului. ","")))</f>
        <v/>
      </c>
    </row>
    <row r="321" spans="2:21" x14ac:dyDescent="0.2">
      <c r="B321" s="24"/>
      <c r="C321" s="25" t="str">
        <f>IF(B321="","",COUNTIF(INDEX($B:$B,5):B321,B321))</f>
        <v/>
      </c>
      <c r="D321" s="24"/>
      <c r="E321" s="25" t="str">
        <f t="shared" si="36"/>
        <v/>
      </c>
      <c r="F321" s="13" t="str">
        <f t="shared" si="37"/>
        <v/>
      </c>
      <c r="G321" s="25" t="str">
        <f t="shared" si="38"/>
        <v/>
      </c>
      <c r="H321" s="6"/>
      <c r="I321" s="26" t="str">
        <f t="shared" si="39"/>
        <v/>
      </c>
      <c r="J321" s="27" t="str">
        <f t="shared" si="40"/>
        <v/>
      </c>
      <c r="K321" s="28"/>
      <c r="L321" s="27" t="str">
        <f t="shared" si="41"/>
        <v/>
      </c>
      <c r="M321" s="24"/>
      <c r="N321" s="24"/>
      <c r="O321" s="6"/>
      <c r="P321" s="27" t="str">
        <f t="shared" si="42"/>
        <v/>
      </c>
      <c r="Q321" s="25" t="str">
        <f t="shared" si="43"/>
        <v/>
      </c>
      <c r="R321" s="25" t="str">
        <f t="shared" si="44"/>
        <v/>
      </c>
      <c r="S321" s="13" t="str">
        <f>IF(B321="","",IF(M321="Inițial",B321&amp;"|E|"&amp;COUNTIFS(INDEX($B:$B,5):B321,B321,INDEX($M:$M,5):M321,"Inițial"),""))</f>
        <v/>
      </c>
      <c r="T321" s="13" t="str">
        <f>IF(OR(B321="",Q321&lt;&gt;1),"",B321&amp;"|F|"&amp;COUNTIFS(INDEX($B:$B,5):B321,B321,INDEX($Q:$Q,5):Q321,1))</f>
        <v/>
      </c>
      <c r="U321" s="29" t="str">
        <f>IF(B321="","",TRIM(IF(COUNTIF('Registru devize'!$B$5:$B$304,B321)=0,"Deviz inexistent în registru. ","")&amp;IF(AND(D321&lt;&gt;"",E321=""),"Cod necunoscut. ","")&amp;IF(N(H321)&lt;=0,"Lipsește cantitatea. ","")&amp;IF(M321="","Alege etapa. ","")&amp;IF(AND(M321="Suplimentar",N321=""),"Cere acordul clientului. ","")))</f>
        <v/>
      </c>
    </row>
    <row r="322" spans="2:21" x14ac:dyDescent="0.2">
      <c r="B322" s="24"/>
      <c r="C322" s="25" t="str">
        <f>IF(B322="","",COUNTIF(INDEX($B:$B,5):B322,B322))</f>
        <v/>
      </c>
      <c r="D322" s="24"/>
      <c r="E322" s="25" t="str">
        <f t="shared" si="36"/>
        <v/>
      </c>
      <c r="F322" s="13" t="str">
        <f t="shared" si="37"/>
        <v/>
      </c>
      <c r="G322" s="25" t="str">
        <f t="shared" si="38"/>
        <v/>
      </c>
      <c r="H322" s="6"/>
      <c r="I322" s="26" t="str">
        <f t="shared" si="39"/>
        <v/>
      </c>
      <c r="J322" s="27" t="str">
        <f t="shared" si="40"/>
        <v/>
      </c>
      <c r="K322" s="28"/>
      <c r="L322" s="27" t="str">
        <f t="shared" si="41"/>
        <v/>
      </c>
      <c r="M322" s="24"/>
      <c r="N322" s="24"/>
      <c r="O322" s="6"/>
      <c r="P322" s="27" t="str">
        <f t="shared" si="42"/>
        <v/>
      </c>
      <c r="Q322" s="25" t="str">
        <f t="shared" si="43"/>
        <v/>
      </c>
      <c r="R322" s="25" t="str">
        <f t="shared" si="44"/>
        <v/>
      </c>
      <c r="S322" s="13" t="str">
        <f>IF(B322="","",IF(M322="Inițial",B322&amp;"|E|"&amp;COUNTIFS(INDEX($B:$B,5):B322,B322,INDEX($M:$M,5):M322,"Inițial"),""))</f>
        <v/>
      </c>
      <c r="T322" s="13" t="str">
        <f>IF(OR(B322="",Q322&lt;&gt;1),"",B322&amp;"|F|"&amp;COUNTIFS(INDEX($B:$B,5):B322,B322,INDEX($Q:$Q,5):Q322,1))</f>
        <v/>
      </c>
      <c r="U322" s="29" t="str">
        <f>IF(B322="","",TRIM(IF(COUNTIF('Registru devize'!$B$5:$B$304,B322)=0,"Deviz inexistent în registru. ","")&amp;IF(AND(D322&lt;&gt;"",E322=""),"Cod necunoscut. ","")&amp;IF(N(H322)&lt;=0,"Lipsește cantitatea. ","")&amp;IF(M322="","Alege etapa. ","")&amp;IF(AND(M322="Suplimentar",N322=""),"Cere acordul clientului. ","")))</f>
        <v/>
      </c>
    </row>
    <row r="323" spans="2:21" x14ac:dyDescent="0.2">
      <c r="B323" s="24"/>
      <c r="C323" s="25" t="str">
        <f>IF(B323="","",COUNTIF(INDEX($B:$B,5):B323,B323))</f>
        <v/>
      </c>
      <c r="D323" s="24"/>
      <c r="E323" s="25" t="str">
        <f t="shared" si="36"/>
        <v/>
      </c>
      <c r="F323" s="13" t="str">
        <f t="shared" si="37"/>
        <v/>
      </c>
      <c r="G323" s="25" t="str">
        <f t="shared" si="38"/>
        <v/>
      </c>
      <c r="H323" s="6"/>
      <c r="I323" s="26" t="str">
        <f t="shared" si="39"/>
        <v/>
      </c>
      <c r="J323" s="27" t="str">
        <f t="shared" si="40"/>
        <v/>
      </c>
      <c r="K323" s="28"/>
      <c r="L323" s="27" t="str">
        <f t="shared" si="41"/>
        <v/>
      </c>
      <c r="M323" s="24"/>
      <c r="N323" s="24"/>
      <c r="O323" s="6"/>
      <c r="P323" s="27" t="str">
        <f t="shared" si="42"/>
        <v/>
      </c>
      <c r="Q323" s="25" t="str">
        <f t="shared" si="43"/>
        <v/>
      </c>
      <c r="R323" s="25" t="str">
        <f t="shared" si="44"/>
        <v/>
      </c>
      <c r="S323" s="13" t="str">
        <f>IF(B323="","",IF(M323="Inițial",B323&amp;"|E|"&amp;COUNTIFS(INDEX($B:$B,5):B323,B323,INDEX($M:$M,5):M323,"Inițial"),""))</f>
        <v/>
      </c>
      <c r="T323" s="13" t="str">
        <f>IF(OR(B323="",Q323&lt;&gt;1),"",B323&amp;"|F|"&amp;COUNTIFS(INDEX($B:$B,5):B323,B323,INDEX($Q:$Q,5):Q323,1))</f>
        <v/>
      </c>
      <c r="U323" s="29" t="str">
        <f>IF(B323="","",TRIM(IF(COUNTIF('Registru devize'!$B$5:$B$304,B323)=0,"Deviz inexistent în registru. ","")&amp;IF(AND(D323&lt;&gt;"",E323=""),"Cod necunoscut. ","")&amp;IF(N(H323)&lt;=0,"Lipsește cantitatea. ","")&amp;IF(M323="","Alege etapa. ","")&amp;IF(AND(M323="Suplimentar",N323=""),"Cere acordul clientului. ","")))</f>
        <v/>
      </c>
    </row>
    <row r="324" spans="2:21" x14ac:dyDescent="0.2">
      <c r="B324" s="24"/>
      <c r="C324" s="25" t="str">
        <f>IF(B324="","",COUNTIF(INDEX($B:$B,5):B324,B324))</f>
        <v/>
      </c>
      <c r="D324" s="24"/>
      <c r="E324" s="25" t="str">
        <f t="shared" si="36"/>
        <v/>
      </c>
      <c r="F324" s="13" t="str">
        <f t="shared" si="37"/>
        <v/>
      </c>
      <c r="G324" s="25" t="str">
        <f t="shared" si="38"/>
        <v/>
      </c>
      <c r="H324" s="6"/>
      <c r="I324" s="26" t="str">
        <f t="shared" si="39"/>
        <v/>
      </c>
      <c r="J324" s="27" t="str">
        <f t="shared" si="40"/>
        <v/>
      </c>
      <c r="K324" s="28"/>
      <c r="L324" s="27" t="str">
        <f t="shared" si="41"/>
        <v/>
      </c>
      <c r="M324" s="24"/>
      <c r="N324" s="24"/>
      <c r="O324" s="6"/>
      <c r="P324" s="27" t="str">
        <f t="shared" si="42"/>
        <v/>
      </c>
      <c r="Q324" s="25" t="str">
        <f t="shared" si="43"/>
        <v/>
      </c>
      <c r="R324" s="25" t="str">
        <f t="shared" si="44"/>
        <v/>
      </c>
      <c r="S324" s="13" t="str">
        <f>IF(B324="","",IF(M324="Inițial",B324&amp;"|E|"&amp;COUNTIFS(INDEX($B:$B,5):B324,B324,INDEX($M:$M,5):M324,"Inițial"),""))</f>
        <v/>
      </c>
      <c r="T324" s="13" t="str">
        <f>IF(OR(B324="",Q324&lt;&gt;1),"",B324&amp;"|F|"&amp;COUNTIFS(INDEX($B:$B,5):B324,B324,INDEX($Q:$Q,5):Q324,1))</f>
        <v/>
      </c>
      <c r="U324" s="29" t="str">
        <f>IF(B324="","",TRIM(IF(COUNTIF('Registru devize'!$B$5:$B$304,B324)=0,"Deviz inexistent în registru. ","")&amp;IF(AND(D324&lt;&gt;"",E324=""),"Cod necunoscut. ","")&amp;IF(N(H324)&lt;=0,"Lipsește cantitatea. ","")&amp;IF(M324="","Alege etapa. ","")&amp;IF(AND(M324="Suplimentar",N324=""),"Cere acordul clientului. ","")))</f>
        <v/>
      </c>
    </row>
    <row r="325" spans="2:21" x14ac:dyDescent="0.2">
      <c r="B325" s="24"/>
      <c r="C325" s="25" t="str">
        <f>IF(B325="","",COUNTIF(INDEX($B:$B,5):B325,B325))</f>
        <v/>
      </c>
      <c r="D325" s="24"/>
      <c r="E325" s="25" t="str">
        <f t="shared" ref="E325:E388" si="45">IF(D325="","",IFERROR(VLOOKUP(D325,Catalog,2,FALSE),""))</f>
        <v/>
      </c>
      <c r="F325" s="13" t="str">
        <f t="shared" ref="F325:F388" si="46">IF(D325="","",IFERROR(VLOOKUP(D325,Catalog,3,FALSE),""))</f>
        <v/>
      </c>
      <c r="G325" s="25" t="str">
        <f t="shared" ref="G325:G388" si="47">IF(D325="","",IFERROR(VLOOKUP(D325,Catalog,4,FALSE),""))</f>
        <v/>
      </c>
      <c r="H325" s="6"/>
      <c r="I325" s="26" t="str">
        <f t="shared" ref="I325:I388" si="48">IF(E325&lt;&gt;"Manoperă","",N(H325)*IFERROR(VLOOKUP(D325,Catalog,6,FALSE),0))</f>
        <v/>
      </c>
      <c r="J325" s="27" t="str">
        <f t="shared" ref="J325:J388" si="49">IF(D325="","",IF(E325="Manoperă",IFERROR(VLOOKUP(D325,Catalog,6,FALSE),0)*TarifOra,IFERROR(VLOOKUP(D325,Catalog,5,FALSE),0)))</f>
        <v/>
      </c>
      <c r="K325" s="28"/>
      <c r="L325" s="27" t="str">
        <f t="shared" ref="L325:L388" si="50">IF(OR(H325="",J325=""),"",ROUND(H325*J325*(1-N(K325)),2))</f>
        <v/>
      </c>
      <c r="M325" s="24"/>
      <c r="N325" s="24"/>
      <c r="O325" s="6"/>
      <c r="P325" s="27" t="str">
        <f t="shared" ref="P325:P388" si="51">IF(L325="","",ROUND(L325*(1+CotaTVA),2))</f>
        <v/>
      </c>
      <c r="Q325" s="25" t="str">
        <f t="shared" ref="Q325:Q388" si="52">IF(B325="","",IF(OR(M325="Inițial",AND(M325="Suplimentar",N325="Da")),1,0))</f>
        <v/>
      </c>
      <c r="R325" s="25" t="str">
        <f t="shared" ref="R325:R388" si="53">IF(OR(D325="",E325&lt;&gt;"Piesă"),"",IFERROR(VLOOKUP(D325,Catalog,7,FALSE)&amp;"",""))</f>
        <v/>
      </c>
      <c r="S325" s="13" t="str">
        <f>IF(B325="","",IF(M325="Inițial",B325&amp;"|E|"&amp;COUNTIFS(INDEX($B:$B,5):B325,B325,INDEX($M:$M,5):M325,"Inițial"),""))</f>
        <v/>
      </c>
      <c r="T325" s="13" t="str">
        <f>IF(OR(B325="",Q325&lt;&gt;1),"",B325&amp;"|F|"&amp;COUNTIFS(INDEX($B:$B,5):B325,B325,INDEX($Q:$Q,5):Q325,1))</f>
        <v/>
      </c>
      <c r="U325" s="29" t="str">
        <f>IF(B325="","",TRIM(IF(COUNTIF('Registru devize'!$B$5:$B$304,B325)=0,"Deviz inexistent în registru. ","")&amp;IF(AND(D325&lt;&gt;"",E325=""),"Cod necunoscut. ","")&amp;IF(N(H325)&lt;=0,"Lipsește cantitatea. ","")&amp;IF(M325="","Alege etapa. ","")&amp;IF(AND(M325="Suplimentar",N325=""),"Cere acordul clientului. ","")))</f>
        <v/>
      </c>
    </row>
    <row r="326" spans="2:21" x14ac:dyDescent="0.2">
      <c r="B326" s="24"/>
      <c r="C326" s="25" t="str">
        <f>IF(B326="","",COUNTIF(INDEX($B:$B,5):B326,B326))</f>
        <v/>
      </c>
      <c r="D326" s="24"/>
      <c r="E326" s="25" t="str">
        <f t="shared" si="45"/>
        <v/>
      </c>
      <c r="F326" s="13" t="str">
        <f t="shared" si="46"/>
        <v/>
      </c>
      <c r="G326" s="25" t="str">
        <f t="shared" si="47"/>
        <v/>
      </c>
      <c r="H326" s="6"/>
      <c r="I326" s="26" t="str">
        <f t="shared" si="48"/>
        <v/>
      </c>
      <c r="J326" s="27" t="str">
        <f t="shared" si="49"/>
        <v/>
      </c>
      <c r="K326" s="28"/>
      <c r="L326" s="27" t="str">
        <f t="shared" si="50"/>
        <v/>
      </c>
      <c r="M326" s="24"/>
      <c r="N326" s="24"/>
      <c r="O326" s="6"/>
      <c r="P326" s="27" t="str">
        <f t="shared" si="51"/>
        <v/>
      </c>
      <c r="Q326" s="25" t="str">
        <f t="shared" si="52"/>
        <v/>
      </c>
      <c r="R326" s="25" t="str">
        <f t="shared" si="53"/>
        <v/>
      </c>
      <c r="S326" s="13" t="str">
        <f>IF(B326="","",IF(M326="Inițial",B326&amp;"|E|"&amp;COUNTIFS(INDEX($B:$B,5):B326,B326,INDEX($M:$M,5):M326,"Inițial"),""))</f>
        <v/>
      </c>
      <c r="T326" s="13" t="str">
        <f>IF(OR(B326="",Q326&lt;&gt;1),"",B326&amp;"|F|"&amp;COUNTIFS(INDEX($B:$B,5):B326,B326,INDEX($Q:$Q,5):Q326,1))</f>
        <v/>
      </c>
      <c r="U326" s="29" t="str">
        <f>IF(B326="","",TRIM(IF(COUNTIF('Registru devize'!$B$5:$B$304,B326)=0,"Deviz inexistent în registru. ","")&amp;IF(AND(D326&lt;&gt;"",E326=""),"Cod necunoscut. ","")&amp;IF(N(H326)&lt;=0,"Lipsește cantitatea. ","")&amp;IF(M326="","Alege etapa. ","")&amp;IF(AND(M326="Suplimentar",N326=""),"Cere acordul clientului. ","")))</f>
        <v/>
      </c>
    </row>
    <row r="327" spans="2:21" x14ac:dyDescent="0.2">
      <c r="B327" s="24"/>
      <c r="C327" s="25" t="str">
        <f>IF(B327="","",COUNTIF(INDEX($B:$B,5):B327,B327))</f>
        <v/>
      </c>
      <c r="D327" s="24"/>
      <c r="E327" s="25" t="str">
        <f t="shared" si="45"/>
        <v/>
      </c>
      <c r="F327" s="13" t="str">
        <f t="shared" si="46"/>
        <v/>
      </c>
      <c r="G327" s="25" t="str">
        <f t="shared" si="47"/>
        <v/>
      </c>
      <c r="H327" s="6"/>
      <c r="I327" s="26" t="str">
        <f t="shared" si="48"/>
        <v/>
      </c>
      <c r="J327" s="27" t="str">
        <f t="shared" si="49"/>
        <v/>
      </c>
      <c r="K327" s="28"/>
      <c r="L327" s="27" t="str">
        <f t="shared" si="50"/>
        <v/>
      </c>
      <c r="M327" s="24"/>
      <c r="N327" s="24"/>
      <c r="O327" s="6"/>
      <c r="P327" s="27" t="str">
        <f t="shared" si="51"/>
        <v/>
      </c>
      <c r="Q327" s="25" t="str">
        <f t="shared" si="52"/>
        <v/>
      </c>
      <c r="R327" s="25" t="str">
        <f t="shared" si="53"/>
        <v/>
      </c>
      <c r="S327" s="13" t="str">
        <f>IF(B327="","",IF(M327="Inițial",B327&amp;"|E|"&amp;COUNTIFS(INDEX($B:$B,5):B327,B327,INDEX($M:$M,5):M327,"Inițial"),""))</f>
        <v/>
      </c>
      <c r="T327" s="13" t="str">
        <f>IF(OR(B327="",Q327&lt;&gt;1),"",B327&amp;"|F|"&amp;COUNTIFS(INDEX($B:$B,5):B327,B327,INDEX($Q:$Q,5):Q327,1))</f>
        <v/>
      </c>
      <c r="U327" s="29" t="str">
        <f>IF(B327="","",TRIM(IF(COUNTIF('Registru devize'!$B$5:$B$304,B327)=0,"Deviz inexistent în registru. ","")&amp;IF(AND(D327&lt;&gt;"",E327=""),"Cod necunoscut. ","")&amp;IF(N(H327)&lt;=0,"Lipsește cantitatea. ","")&amp;IF(M327="","Alege etapa. ","")&amp;IF(AND(M327="Suplimentar",N327=""),"Cere acordul clientului. ","")))</f>
        <v/>
      </c>
    </row>
    <row r="328" spans="2:21" x14ac:dyDescent="0.2">
      <c r="B328" s="24"/>
      <c r="C328" s="25" t="str">
        <f>IF(B328="","",COUNTIF(INDEX($B:$B,5):B328,B328))</f>
        <v/>
      </c>
      <c r="D328" s="24"/>
      <c r="E328" s="25" t="str">
        <f t="shared" si="45"/>
        <v/>
      </c>
      <c r="F328" s="13" t="str">
        <f t="shared" si="46"/>
        <v/>
      </c>
      <c r="G328" s="25" t="str">
        <f t="shared" si="47"/>
        <v/>
      </c>
      <c r="H328" s="6"/>
      <c r="I328" s="26" t="str">
        <f t="shared" si="48"/>
        <v/>
      </c>
      <c r="J328" s="27" t="str">
        <f t="shared" si="49"/>
        <v/>
      </c>
      <c r="K328" s="28"/>
      <c r="L328" s="27" t="str">
        <f t="shared" si="50"/>
        <v/>
      </c>
      <c r="M328" s="24"/>
      <c r="N328" s="24"/>
      <c r="O328" s="6"/>
      <c r="P328" s="27" t="str">
        <f t="shared" si="51"/>
        <v/>
      </c>
      <c r="Q328" s="25" t="str">
        <f t="shared" si="52"/>
        <v/>
      </c>
      <c r="R328" s="25" t="str">
        <f t="shared" si="53"/>
        <v/>
      </c>
      <c r="S328" s="13" t="str">
        <f>IF(B328="","",IF(M328="Inițial",B328&amp;"|E|"&amp;COUNTIFS(INDEX($B:$B,5):B328,B328,INDEX($M:$M,5):M328,"Inițial"),""))</f>
        <v/>
      </c>
      <c r="T328" s="13" t="str">
        <f>IF(OR(B328="",Q328&lt;&gt;1),"",B328&amp;"|F|"&amp;COUNTIFS(INDEX($B:$B,5):B328,B328,INDEX($Q:$Q,5):Q328,1))</f>
        <v/>
      </c>
      <c r="U328" s="29" t="str">
        <f>IF(B328="","",TRIM(IF(COUNTIF('Registru devize'!$B$5:$B$304,B328)=0,"Deviz inexistent în registru. ","")&amp;IF(AND(D328&lt;&gt;"",E328=""),"Cod necunoscut. ","")&amp;IF(N(H328)&lt;=0,"Lipsește cantitatea. ","")&amp;IF(M328="","Alege etapa. ","")&amp;IF(AND(M328="Suplimentar",N328=""),"Cere acordul clientului. ","")))</f>
        <v/>
      </c>
    </row>
    <row r="329" spans="2:21" x14ac:dyDescent="0.2">
      <c r="B329" s="24"/>
      <c r="C329" s="25" t="str">
        <f>IF(B329="","",COUNTIF(INDEX($B:$B,5):B329,B329))</f>
        <v/>
      </c>
      <c r="D329" s="24"/>
      <c r="E329" s="25" t="str">
        <f t="shared" si="45"/>
        <v/>
      </c>
      <c r="F329" s="13" t="str">
        <f t="shared" si="46"/>
        <v/>
      </c>
      <c r="G329" s="25" t="str">
        <f t="shared" si="47"/>
        <v/>
      </c>
      <c r="H329" s="6"/>
      <c r="I329" s="26" t="str">
        <f t="shared" si="48"/>
        <v/>
      </c>
      <c r="J329" s="27" t="str">
        <f t="shared" si="49"/>
        <v/>
      </c>
      <c r="K329" s="28"/>
      <c r="L329" s="27" t="str">
        <f t="shared" si="50"/>
        <v/>
      </c>
      <c r="M329" s="24"/>
      <c r="N329" s="24"/>
      <c r="O329" s="6"/>
      <c r="P329" s="27" t="str">
        <f t="shared" si="51"/>
        <v/>
      </c>
      <c r="Q329" s="25" t="str">
        <f t="shared" si="52"/>
        <v/>
      </c>
      <c r="R329" s="25" t="str">
        <f t="shared" si="53"/>
        <v/>
      </c>
      <c r="S329" s="13" t="str">
        <f>IF(B329="","",IF(M329="Inițial",B329&amp;"|E|"&amp;COUNTIFS(INDEX($B:$B,5):B329,B329,INDEX($M:$M,5):M329,"Inițial"),""))</f>
        <v/>
      </c>
      <c r="T329" s="13" t="str">
        <f>IF(OR(B329="",Q329&lt;&gt;1),"",B329&amp;"|F|"&amp;COUNTIFS(INDEX($B:$B,5):B329,B329,INDEX($Q:$Q,5):Q329,1))</f>
        <v/>
      </c>
      <c r="U329" s="29" t="str">
        <f>IF(B329="","",TRIM(IF(COUNTIF('Registru devize'!$B$5:$B$304,B329)=0,"Deviz inexistent în registru. ","")&amp;IF(AND(D329&lt;&gt;"",E329=""),"Cod necunoscut. ","")&amp;IF(N(H329)&lt;=0,"Lipsește cantitatea. ","")&amp;IF(M329="","Alege etapa. ","")&amp;IF(AND(M329="Suplimentar",N329=""),"Cere acordul clientului. ","")))</f>
        <v/>
      </c>
    </row>
    <row r="330" spans="2:21" x14ac:dyDescent="0.2">
      <c r="B330" s="24"/>
      <c r="C330" s="25" t="str">
        <f>IF(B330="","",COUNTIF(INDEX($B:$B,5):B330,B330))</f>
        <v/>
      </c>
      <c r="D330" s="24"/>
      <c r="E330" s="25" t="str">
        <f t="shared" si="45"/>
        <v/>
      </c>
      <c r="F330" s="13" t="str">
        <f t="shared" si="46"/>
        <v/>
      </c>
      <c r="G330" s="25" t="str">
        <f t="shared" si="47"/>
        <v/>
      </c>
      <c r="H330" s="6"/>
      <c r="I330" s="26" t="str">
        <f t="shared" si="48"/>
        <v/>
      </c>
      <c r="J330" s="27" t="str">
        <f t="shared" si="49"/>
        <v/>
      </c>
      <c r="K330" s="28"/>
      <c r="L330" s="27" t="str">
        <f t="shared" si="50"/>
        <v/>
      </c>
      <c r="M330" s="24"/>
      <c r="N330" s="24"/>
      <c r="O330" s="6"/>
      <c r="P330" s="27" t="str">
        <f t="shared" si="51"/>
        <v/>
      </c>
      <c r="Q330" s="25" t="str">
        <f t="shared" si="52"/>
        <v/>
      </c>
      <c r="R330" s="25" t="str">
        <f t="shared" si="53"/>
        <v/>
      </c>
      <c r="S330" s="13" t="str">
        <f>IF(B330="","",IF(M330="Inițial",B330&amp;"|E|"&amp;COUNTIFS(INDEX($B:$B,5):B330,B330,INDEX($M:$M,5):M330,"Inițial"),""))</f>
        <v/>
      </c>
      <c r="T330" s="13" t="str">
        <f>IF(OR(B330="",Q330&lt;&gt;1),"",B330&amp;"|F|"&amp;COUNTIFS(INDEX($B:$B,5):B330,B330,INDEX($Q:$Q,5):Q330,1))</f>
        <v/>
      </c>
      <c r="U330" s="29" t="str">
        <f>IF(B330="","",TRIM(IF(COUNTIF('Registru devize'!$B$5:$B$304,B330)=0,"Deviz inexistent în registru. ","")&amp;IF(AND(D330&lt;&gt;"",E330=""),"Cod necunoscut. ","")&amp;IF(N(H330)&lt;=0,"Lipsește cantitatea. ","")&amp;IF(M330="","Alege etapa. ","")&amp;IF(AND(M330="Suplimentar",N330=""),"Cere acordul clientului. ","")))</f>
        <v/>
      </c>
    </row>
    <row r="331" spans="2:21" x14ac:dyDescent="0.2">
      <c r="B331" s="24"/>
      <c r="C331" s="25" t="str">
        <f>IF(B331="","",COUNTIF(INDEX($B:$B,5):B331,B331))</f>
        <v/>
      </c>
      <c r="D331" s="24"/>
      <c r="E331" s="25" t="str">
        <f t="shared" si="45"/>
        <v/>
      </c>
      <c r="F331" s="13" t="str">
        <f t="shared" si="46"/>
        <v/>
      </c>
      <c r="G331" s="25" t="str">
        <f t="shared" si="47"/>
        <v/>
      </c>
      <c r="H331" s="6"/>
      <c r="I331" s="26" t="str">
        <f t="shared" si="48"/>
        <v/>
      </c>
      <c r="J331" s="27" t="str">
        <f t="shared" si="49"/>
        <v/>
      </c>
      <c r="K331" s="28"/>
      <c r="L331" s="27" t="str">
        <f t="shared" si="50"/>
        <v/>
      </c>
      <c r="M331" s="24"/>
      <c r="N331" s="24"/>
      <c r="O331" s="6"/>
      <c r="P331" s="27" t="str">
        <f t="shared" si="51"/>
        <v/>
      </c>
      <c r="Q331" s="25" t="str">
        <f t="shared" si="52"/>
        <v/>
      </c>
      <c r="R331" s="25" t="str">
        <f t="shared" si="53"/>
        <v/>
      </c>
      <c r="S331" s="13" t="str">
        <f>IF(B331="","",IF(M331="Inițial",B331&amp;"|E|"&amp;COUNTIFS(INDEX($B:$B,5):B331,B331,INDEX($M:$M,5):M331,"Inițial"),""))</f>
        <v/>
      </c>
      <c r="T331" s="13" t="str">
        <f>IF(OR(B331="",Q331&lt;&gt;1),"",B331&amp;"|F|"&amp;COUNTIFS(INDEX($B:$B,5):B331,B331,INDEX($Q:$Q,5):Q331,1))</f>
        <v/>
      </c>
      <c r="U331" s="29" t="str">
        <f>IF(B331="","",TRIM(IF(COUNTIF('Registru devize'!$B$5:$B$304,B331)=0,"Deviz inexistent în registru. ","")&amp;IF(AND(D331&lt;&gt;"",E331=""),"Cod necunoscut. ","")&amp;IF(N(H331)&lt;=0,"Lipsește cantitatea. ","")&amp;IF(M331="","Alege etapa. ","")&amp;IF(AND(M331="Suplimentar",N331=""),"Cere acordul clientului. ","")))</f>
        <v/>
      </c>
    </row>
    <row r="332" spans="2:21" x14ac:dyDescent="0.2">
      <c r="B332" s="24"/>
      <c r="C332" s="25" t="str">
        <f>IF(B332="","",COUNTIF(INDEX($B:$B,5):B332,B332))</f>
        <v/>
      </c>
      <c r="D332" s="24"/>
      <c r="E332" s="25" t="str">
        <f t="shared" si="45"/>
        <v/>
      </c>
      <c r="F332" s="13" t="str">
        <f t="shared" si="46"/>
        <v/>
      </c>
      <c r="G332" s="25" t="str">
        <f t="shared" si="47"/>
        <v/>
      </c>
      <c r="H332" s="6"/>
      <c r="I332" s="26" t="str">
        <f t="shared" si="48"/>
        <v/>
      </c>
      <c r="J332" s="27" t="str">
        <f t="shared" si="49"/>
        <v/>
      </c>
      <c r="K332" s="28"/>
      <c r="L332" s="27" t="str">
        <f t="shared" si="50"/>
        <v/>
      </c>
      <c r="M332" s="24"/>
      <c r="N332" s="24"/>
      <c r="O332" s="6"/>
      <c r="P332" s="27" t="str">
        <f t="shared" si="51"/>
        <v/>
      </c>
      <c r="Q332" s="25" t="str">
        <f t="shared" si="52"/>
        <v/>
      </c>
      <c r="R332" s="25" t="str">
        <f t="shared" si="53"/>
        <v/>
      </c>
      <c r="S332" s="13" t="str">
        <f>IF(B332="","",IF(M332="Inițial",B332&amp;"|E|"&amp;COUNTIFS(INDEX($B:$B,5):B332,B332,INDEX($M:$M,5):M332,"Inițial"),""))</f>
        <v/>
      </c>
      <c r="T332" s="13" t="str">
        <f>IF(OR(B332="",Q332&lt;&gt;1),"",B332&amp;"|F|"&amp;COUNTIFS(INDEX($B:$B,5):B332,B332,INDEX($Q:$Q,5):Q332,1))</f>
        <v/>
      </c>
      <c r="U332" s="29" t="str">
        <f>IF(B332="","",TRIM(IF(COUNTIF('Registru devize'!$B$5:$B$304,B332)=0,"Deviz inexistent în registru. ","")&amp;IF(AND(D332&lt;&gt;"",E332=""),"Cod necunoscut. ","")&amp;IF(N(H332)&lt;=0,"Lipsește cantitatea. ","")&amp;IF(M332="","Alege etapa. ","")&amp;IF(AND(M332="Suplimentar",N332=""),"Cere acordul clientului. ","")))</f>
        <v/>
      </c>
    </row>
    <row r="333" spans="2:21" x14ac:dyDescent="0.2">
      <c r="B333" s="24"/>
      <c r="C333" s="25" t="str">
        <f>IF(B333="","",COUNTIF(INDEX($B:$B,5):B333,B333))</f>
        <v/>
      </c>
      <c r="D333" s="24"/>
      <c r="E333" s="25" t="str">
        <f t="shared" si="45"/>
        <v/>
      </c>
      <c r="F333" s="13" t="str">
        <f t="shared" si="46"/>
        <v/>
      </c>
      <c r="G333" s="25" t="str">
        <f t="shared" si="47"/>
        <v/>
      </c>
      <c r="H333" s="6"/>
      <c r="I333" s="26" t="str">
        <f t="shared" si="48"/>
        <v/>
      </c>
      <c r="J333" s="27" t="str">
        <f t="shared" si="49"/>
        <v/>
      </c>
      <c r="K333" s="28"/>
      <c r="L333" s="27" t="str">
        <f t="shared" si="50"/>
        <v/>
      </c>
      <c r="M333" s="24"/>
      <c r="N333" s="24"/>
      <c r="O333" s="6"/>
      <c r="P333" s="27" t="str">
        <f t="shared" si="51"/>
        <v/>
      </c>
      <c r="Q333" s="25" t="str">
        <f t="shared" si="52"/>
        <v/>
      </c>
      <c r="R333" s="25" t="str">
        <f t="shared" si="53"/>
        <v/>
      </c>
      <c r="S333" s="13" t="str">
        <f>IF(B333="","",IF(M333="Inițial",B333&amp;"|E|"&amp;COUNTIFS(INDEX($B:$B,5):B333,B333,INDEX($M:$M,5):M333,"Inițial"),""))</f>
        <v/>
      </c>
      <c r="T333" s="13" t="str">
        <f>IF(OR(B333="",Q333&lt;&gt;1),"",B333&amp;"|F|"&amp;COUNTIFS(INDEX($B:$B,5):B333,B333,INDEX($Q:$Q,5):Q333,1))</f>
        <v/>
      </c>
      <c r="U333" s="29" t="str">
        <f>IF(B333="","",TRIM(IF(COUNTIF('Registru devize'!$B$5:$B$304,B333)=0,"Deviz inexistent în registru. ","")&amp;IF(AND(D333&lt;&gt;"",E333=""),"Cod necunoscut. ","")&amp;IF(N(H333)&lt;=0,"Lipsește cantitatea. ","")&amp;IF(M333="","Alege etapa. ","")&amp;IF(AND(M333="Suplimentar",N333=""),"Cere acordul clientului. ","")))</f>
        <v/>
      </c>
    </row>
    <row r="334" spans="2:21" x14ac:dyDescent="0.2">
      <c r="B334" s="24"/>
      <c r="C334" s="25" t="str">
        <f>IF(B334="","",COUNTIF(INDEX($B:$B,5):B334,B334))</f>
        <v/>
      </c>
      <c r="D334" s="24"/>
      <c r="E334" s="25" t="str">
        <f t="shared" si="45"/>
        <v/>
      </c>
      <c r="F334" s="13" t="str">
        <f t="shared" si="46"/>
        <v/>
      </c>
      <c r="G334" s="25" t="str">
        <f t="shared" si="47"/>
        <v/>
      </c>
      <c r="H334" s="6"/>
      <c r="I334" s="26" t="str">
        <f t="shared" si="48"/>
        <v/>
      </c>
      <c r="J334" s="27" t="str">
        <f t="shared" si="49"/>
        <v/>
      </c>
      <c r="K334" s="28"/>
      <c r="L334" s="27" t="str">
        <f t="shared" si="50"/>
        <v/>
      </c>
      <c r="M334" s="24"/>
      <c r="N334" s="24"/>
      <c r="O334" s="6"/>
      <c r="P334" s="27" t="str">
        <f t="shared" si="51"/>
        <v/>
      </c>
      <c r="Q334" s="25" t="str">
        <f t="shared" si="52"/>
        <v/>
      </c>
      <c r="R334" s="25" t="str">
        <f t="shared" si="53"/>
        <v/>
      </c>
      <c r="S334" s="13" t="str">
        <f>IF(B334="","",IF(M334="Inițial",B334&amp;"|E|"&amp;COUNTIFS(INDEX($B:$B,5):B334,B334,INDEX($M:$M,5):M334,"Inițial"),""))</f>
        <v/>
      </c>
      <c r="T334" s="13" t="str">
        <f>IF(OR(B334="",Q334&lt;&gt;1),"",B334&amp;"|F|"&amp;COUNTIFS(INDEX($B:$B,5):B334,B334,INDEX($Q:$Q,5):Q334,1))</f>
        <v/>
      </c>
      <c r="U334" s="29" t="str">
        <f>IF(B334="","",TRIM(IF(COUNTIF('Registru devize'!$B$5:$B$304,B334)=0,"Deviz inexistent în registru. ","")&amp;IF(AND(D334&lt;&gt;"",E334=""),"Cod necunoscut. ","")&amp;IF(N(H334)&lt;=0,"Lipsește cantitatea. ","")&amp;IF(M334="","Alege etapa. ","")&amp;IF(AND(M334="Suplimentar",N334=""),"Cere acordul clientului. ","")))</f>
        <v/>
      </c>
    </row>
    <row r="335" spans="2:21" x14ac:dyDescent="0.2">
      <c r="B335" s="24"/>
      <c r="C335" s="25" t="str">
        <f>IF(B335="","",COUNTIF(INDEX($B:$B,5):B335,B335))</f>
        <v/>
      </c>
      <c r="D335" s="24"/>
      <c r="E335" s="25" t="str">
        <f t="shared" si="45"/>
        <v/>
      </c>
      <c r="F335" s="13" t="str">
        <f t="shared" si="46"/>
        <v/>
      </c>
      <c r="G335" s="25" t="str">
        <f t="shared" si="47"/>
        <v/>
      </c>
      <c r="H335" s="6"/>
      <c r="I335" s="26" t="str">
        <f t="shared" si="48"/>
        <v/>
      </c>
      <c r="J335" s="27" t="str">
        <f t="shared" si="49"/>
        <v/>
      </c>
      <c r="K335" s="28"/>
      <c r="L335" s="27" t="str">
        <f t="shared" si="50"/>
        <v/>
      </c>
      <c r="M335" s="24"/>
      <c r="N335" s="24"/>
      <c r="O335" s="6"/>
      <c r="P335" s="27" t="str">
        <f t="shared" si="51"/>
        <v/>
      </c>
      <c r="Q335" s="25" t="str">
        <f t="shared" si="52"/>
        <v/>
      </c>
      <c r="R335" s="25" t="str">
        <f t="shared" si="53"/>
        <v/>
      </c>
      <c r="S335" s="13" t="str">
        <f>IF(B335="","",IF(M335="Inițial",B335&amp;"|E|"&amp;COUNTIFS(INDEX($B:$B,5):B335,B335,INDEX($M:$M,5):M335,"Inițial"),""))</f>
        <v/>
      </c>
      <c r="T335" s="13" t="str">
        <f>IF(OR(B335="",Q335&lt;&gt;1),"",B335&amp;"|F|"&amp;COUNTIFS(INDEX($B:$B,5):B335,B335,INDEX($Q:$Q,5):Q335,1))</f>
        <v/>
      </c>
      <c r="U335" s="29" t="str">
        <f>IF(B335="","",TRIM(IF(COUNTIF('Registru devize'!$B$5:$B$304,B335)=0,"Deviz inexistent în registru. ","")&amp;IF(AND(D335&lt;&gt;"",E335=""),"Cod necunoscut. ","")&amp;IF(N(H335)&lt;=0,"Lipsește cantitatea. ","")&amp;IF(M335="","Alege etapa. ","")&amp;IF(AND(M335="Suplimentar",N335=""),"Cere acordul clientului. ","")))</f>
        <v/>
      </c>
    </row>
    <row r="336" spans="2:21" x14ac:dyDescent="0.2">
      <c r="B336" s="24"/>
      <c r="C336" s="25" t="str">
        <f>IF(B336="","",COUNTIF(INDEX($B:$B,5):B336,B336))</f>
        <v/>
      </c>
      <c r="D336" s="24"/>
      <c r="E336" s="25" t="str">
        <f t="shared" si="45"/>
        <v/>
      </c>
      <c r="F336" s="13" t="str">
        <f t="shared" si="46"/>
        <v/>
      </c>
      <c r="G336" s="25" t="str">
        <f t="shared" si="47"/>
        <v/>
      </c>
      <c r="H336" s="6"/>
      <c r="I336" s="26" t="str">
        <f t="shared" si="48"/>
        <v/>
      </c>
      <c r="J336" s="27" t="str">
        <f t="shared" si="49"/>
        <v/>
      </c>
      <c r="K336" s="28"/>
      <c r="L336" s="27" t="str">
        <f t="shared" si="50"/>
        <v/>
      </c>
      <c r="M336" s="24"/>
      <c r="N336" s="24"/>
      <c r="O336" s="6"/>
      <c r="P336" s="27" t="str">
        <f t="shared" si="51"/>
        <v/>
      </c>
      <c r="Q336" s="25" t="str">
        <f t="shared" si="52"/>
        <v/>
      </c>
      <c r="R336" s="25" t="str">
        <f t="shared" si="53"/>
        <v/>
      </c>
      <c r="S336" s="13" t="str">
        <f>IF(B336="","",IF(M336="Inițial",B336&amp;"|E|"&amp;COUNTIFS(INDEX($B:$B,5):B336,B336,INDEX($M:$M,5):M336,"Inițial"),""))</f>
        <v/>
      </c>
      <c r="T336" s="13" t="str">
        <f>IF(OR(B336="",Q336&lt;&gt;1),"",B336&amp;"|F|"&amp;COUNTIFS(INDEX($B:$B,5):B336,B336,INDEX($Q:$Q,5):Q336,1))</f>
        <v/>
      </c>
      <c r="U336" s="29" t="str">
        <f>IF(B336="","",TRIM(IF(COUNTIF('Registru devize'!$B$5:$B$304,B336)=0,"Deviz inexistent în registru. ","")&amp;IF(AND(D336&lt;&gt;"",E336=""),"Cod necunoscut. ","")&amp;IF(N(H336)&lt;=0,"Lipsește cantitatea. ","")&amp;IF(M336="","Alege etapa. ","")&amp;IF(AND(M336="Suplimentar",N336=""),"Cere acordul clientului. ","")))</f>
        <v/>
      </c>
    </row>
    <row r="337" spans="2:21" x14ac:dyDescent="0.2">
      <c r="B337" s="24"/>
      <c r="C337" s="25" t="str">
        <f>IF(B337="","",COUNTIF(INDEX($B:$B,5):B337,B337))</f>
        <v/>
      </c>
      <c r="D337" s="24"/>
      <c r="E337" s="25" t="str">
        <f t="shared" si="45"/>
        <v/>
      </c>
      <c r="F337" s="13" t="str">
        <f t="shared" si="46"/>
        <v/>
      </c>
      <c r="G337" s="25" t="str">
        <f t="shared" si="47"/>
        <v/>
      </c>
      <c r="H337" s="6"/>
      <c r="I337" s="26" t="str">
        <f t="shared" si="48"/>
        <v/>
      </c>
      <c r="J337" s="27" t="str">
        <f t="shared" si="49"/>
        <v/>
      </c>
      <c r="K337" s="28"/>
      <c r="L337" s="27" t="str">
        <f t="shared" si="50"/>
        <v/>
      </c>
      <c r="M337" s="24"/>
      <c r="N337" s="24"/>
      <c r="O337" s="6"/>
      <c r="P337" s="27" t="str">
        <f t="shared" si="51"/>
        <v/>
      </c>
      <c r="Q337" s="25" t="str">
        <f t="shared" si="52"/>
        <v/>
      </c>
      <c r="R337" s="25" t="str">
        <f t="shared" si="53"/>
        <v/>
      </c>
      <c r="S337" s="13" t="str">
        <f>IF(B337="","",IF(M337="Inițial",B337&amp;"|E|"&amp;COUNTIFS(INDEX($B:$B,5):B337,B337,INDEX($M:$M,5):M337,"Inițial"),""))</f>
        <v/>
      </c>
      <c r="T337" s="13" t="str">
        <f>IF(OR(B337="",Q337&lt;&gt;1),"",B337&amp;"|F|"&amp;COUNTIFS(INDEX($B:$B,5):B337,B337,INDEX($Q:$Q,5):Q337,1))</f>
        <v/>
      </c>
      <c r="U337" s="29" t="str">
        <f>IF(B337="","",TRIM(IF(COUNTIF('Registru devize'!$B$5:$B$304,B337)=0,"Deviz inexistent în registru. ","")&amp;IF(AND(D337&lt;&gt;"",E337=""),"Cod necunoscut. ","")&amp;IF(N(H337)&lt;=0,"Lipsește cantitatea. ","")&amp;IF(M337="","Alege etapa. ","")&amp;IF(AND(M337="Suplimentar",N337=""),"Cere acordul clientului. ","")))</f>
        <v/>
      </c>
    </row>
    <row r="338" spans="2:21" x14ac:dyDescent="0.2">
      <c r="B338" s="24"/>
      <c r="C338" s="25" t="str">
        <f>IF(B338="","",COUNTIF(INDEX($B:$B,5):B338,B338))</f>
        <v/>
      </c>
      <c r="D338" s="24"/>
      <c r="E338" s="25" t="str">
        <f t="shared" si="45"/>
        <v/>
      </c>
      <c r="F338" s="13" t="str">
        <f t="shared" si="46"/>
        <v/>
      </c>
      <c r="G338" s="25" t="str">
        <f t="shared" si="47"/>
        <v/>
      </c>
      <c r="H338" s="6"/>
      <c r="I338" s="26" t="str">
        <f t="shared" si="48"/>
        <v/>
      </c>
      <c r="J338" s="27" t="str">
        <f t="shared" si="49"/>
        <v/>
      </c>
      <c r="K338" s="28"/>
      <c r="L338" s="27" t="str">
        <f t="shared" si="50"/>
        <v/>
      </c>
      <c r="M338" s="24"/>
      <c r="N338" s="24"/>
      <c r="O338" s="6"/>
      <c r="P338" s="27" t="str">
        <f t="shared" si="51"/>
        <v/>
      </c>
      <c r="Q338" s="25" t="str">
        <f t="shared" si="52"/>
        <v/>
      </c>
      <c r="R338" s="25" t="str">
        <f t="shared" si="53"/>
        <v/>
      </c>
      <c r="S338" s="13" t="str">
        <f>IF(B338="","",IF(M338="Inițial",B338&amp;"|E|"&amp;COUNTIFS(INDEX($B:$B,5):B338,B338,INDEX($M:$M,5):M338,"Inițial"),""))</f>
        <v/>
      </c>
      <c r="T338" s="13" t="str">
        <f>IF(OR(B338="",Q338&lt;&gt;1),"",B338&amp;"|F|"&amp;COUNTIFS(INDEX($B:$B,5):B338,B338,INDEX($Q:$Q,5):Q338,1))</f>
        <v/>
      </c>
      <c r="U338" s="29" t="str">
        <f>IF(B338="","",TRIM(IF(COUNTIF('Registru devize'!$B$5:$B$304,B338)=0,"Deviz inexistent în registru. ","")&amp;IF(AND(D338&lt;&gt;"",E338=""),"Cod necunoscut. ","")&amp;IF(N(H338)&lt;=0,"Lipsește cantitatea. ","")&amp;IF(M338="","Alege etapa. ","")&amp;IF(AND(M338="Suplimentar",N338=""),"Cere acordul clientului. ","")))</f>
        <v/>
      </c>
    </row>
    <row r="339" spans="2:21" x14ac:dyDescent="0.2">
      <c r="B339" s="24"/>
      <c r="C339" s="25" t="str">
        <f>IF(B339="","",COUNTIF(INDEX($B:$B,5):B339,B339))</f>
        <v/>
      </c>
      <c r="D339" s="24"/>
      <c r="E339" s="25" t="str">
        <f t="shared" si="45"/>
        <v/>
      </c>
      <c r="F339" s="13" t="str">
        <f t="shared" si="46"/>
        <v/>
      </c>
      <c r="G339" s="25" t="str">
        <f t="shared" si="47"/>
        <v/>
      </c>
      <c r="H339" s="6"/>
      <c r="I339" s="26" t="str">
        <f t="shared" si="48"/>
        <v/>
      </c>
      <c r="J339" s="27" t="str">
        <f t="shared" si="49"/>
        <v/>
      </c>
      <c r="K339" s="28"/>
      <c r="L339" s="27" t="str">
        <f t="shared" si="50"/>
        <v/>
      </c>
      <c r="M339" s="24"/>
      <c r="N339" s="24"/>
      <c r="O339" s="6"/>
      <c r="P339" s="27" t="str">
        <f t="shared" si="51"/>
        <v/>
      </c>
      <c r="Q339" s="25" t="str">
        <f t="shared" si="52"/>
        <v/>
      </c>
      <c r="R339" s="25" t="str">
        <f t="shared" si="53"/>
        <v/>
      </c>
      <c r="S339" s="13" t="str">
        <f>IF(B339="","",IF(M339="Inițial",B339&amp;"|E|"&amp;COUNTIFS(INDEX($B:$B,5):B339,B339,INDEX($M:$M,5):M339,"Inițial"),""))</f>
        <v/>
      </c>
      <c r="T339" s="13" t="str">
        <f>IF(OR(B339="",Q339&lt;&gt;1),"",B339&amp;"|F|"&amp;COUNTIFS(INDEX($B:$B,5):B339,B339,INDEX($Q:$Q,5):Q339,1))</f>
        <v/>
      </c>
      <c r="U339" s="29" t="str">
        <f>IF(B339="","",TRIM(IF(COUNTIF('Registru devize'!$B$5:$B$304,B339)=0,"Deviz inexistent în registru. ","")&amp;IF(AND(D339&lt;&gt;"",E339=""),"Cod necunoscut. ","")&amp;IF(N(H339)&lt;=0,"Lipsește cantitatea. ","")&amp;IF(M339="","Alege etapa. ","")&amp;IF(AND(M339="Suplimentar",N339=""),"Cere acordul clientului. ","")))</f>
        <v/>
      </c>
    </row>
    <row r="340" spans="2:21" x14ac:dyDescent="0.2">
      <c r="B340" s="24"/>
      <c r="C340" s="25" t="str">
        <f>IF(B340="","",COUNTIF(INDEX($B:$B,5):B340,B340))</f>
        <v/>
      </c>
      <c r="D340" s="24"/>
      <c r="E340" s="25" t="str">
        <f t="shared" si="45"/>
        <v/>
      </c>
      <c r="F340" s="13" t="str">
        <f t="shared" si="46"/>
        <v/>
      </c>
      <c r="G340" s="25" t="str">
        <f t="shared" si="47"/>
        <v/>
      </c>
      <c r="H340" s="6"/>
      <c r="I340" s="26" t="str">
        <f t="shared" si="48"/>
        <v/>
      </c>
      <c r="J340" s="27" t="str">
        <f t="shared" si="49"/>
        <v/>
      </c>
      <c r="K340" s="28"/>
      <c r="L340" s="27" t="str">
        <f t="shared" si="50"/>
        <v/>
      </c>
      <c r="M340" s="24"/>
      <c r="N340" s="24"/>
      <c r="O340" s="6"/>
      <c r="P340" s="27" t="str">
        <f t="shared" si="51"/>
        <v/>
      </c>
      <c r="Q340" s="25" t="str">
        <f t="shared" si="52"/>
        <v/>
      </c>
      <c r="R340" s="25" t="str">
        <f t="shared" si="53"/>
        <v/>
      </c>
      <c r="S340" s="13" t="str">
        <f>IF(B340="","",IF(M340="Inițial",B340&amp;"|E|"&amp;COUNTIFS(INDEX($B:$B,5):B340,B340,INDEX($M:$M,5):M340,"Inițial"),""))</f>
        <v/>
      </c>
      <c r="T340" s="13" t="str">
        <f>IF(OR(B340="",Q340&lt;&gt;1),"",B340&amp;"|F|"&amp;COUNTIFS(INDEX($B:$B,5):B340,B340,INDEX($Q:$Q,5):Q340,1))</f>
        <v/>
      </c>
      <c r="U340" s="29" t="str">
        <f>IF(B340="","",TRIM(IF(COUNTIF('Registru devize'!$B$5:$B$304,B340)=0,"Deviz inexistent în registru. ","")&amp;IF(AND(D340&lt;&gt;"",E340=""),"Cod necunoscut. ","")&amp;IF(N(H340)&lt;=0,"Lipsește cantitatea. ","")&amp;IF(M340="","Alege etapa. ","")&amp;IF(AND(M340="Suplimentar",N340=""),"Cere acordul clientului. ","")))</f>
        <v/>
      </c>
    </row>
    <row r="341" spans="2:21" x14ac:dyDescent="0.2">
      <c r="B341" s="24"/>
      <c r="C341" s="25" t="str">
        <f>IF(B341="","",COUNTIF(INDEX($B:$B,5):B341,B341))</f>
        <v/>
      </c>
      <c r="D341" s="24"/>
      <c r="E341" s="25" t="str">
        <f t="shared" si="45"/>
        <v/>
      </c>
      <c r="F341" s="13" t="str">
        <f t="shared" si="46"/>
        <v/>
      </c>
      <c r="G341" s="25" t="str">
        <f t="shared" si="47"/>
        <v/>
      </c>
      <c r="H341" s="6"/>
      <c r="I341" s="26" t="str">
        <f t="shared" si="48"/>
        <v/>
      </c>
      <c r="J341" s="27" t="str">
        <f t="shared" si="49"/>
        <v/>
      </c>
      <c r="K341" s="28"/>
      <c r="L341" s="27" t="str">
        <f t="shared" si="50"/>
        <v/>
      </c>
      <c r="M341" s="24"/>
      <c r="N341" s="24"/>
      <c r="O341" s="6"/>
      <c r="P341" s="27" t="str">
        <f t="shared" si="51"/>
        <v/>
      </c>
      <c r="Q341" s="25" t="str">
        <f t="shared" si="52"/>
        <v/>
      </c>
      <c r="R341" s="25" t="str">
        <f t="shared" si="53"/>
        <v/>
      </c>
      <c r="S341" s="13" t="str">
        <f>IF(B341="","",IF(M341="Inițial",B341&amp;"|E|"&amp;COUNTIFS(INDEX($B:$B,5):B341,B341,INDEX($M:$M,5):M341,"Inițial"),""))</f>
        <v/>
      </c>
      <c r="T341" s="13" t="str">
        <f>IF(OR(B341="",Q341&lt;&gt;1),"",B341&amp;"|F|"&amp;COUNTIFS(INDEX($B:$B,5):B341,B341,INDEX($Q:$Q,5):Q341,1))</f>
        <v/>
      </c>
      <c r="U341" s="29" t="str">
        <f>IF(B341="","",TRIM(IF(COUNTIF('Registru devize'!$B$5:$B$304,B341)=0,"Deviz inexistent în registru. ","")&amp;IF(AND(D341&lt;&gt;"",E341=""),"Cod necunoscut. ","")&amp;IF(N(H341)&lt;=0,"Lipsește cantitatea. ","")&amp;IF(M341="","Alege etapa. ","")&amp;IF(AND(M341="Suplimentar",N341=""),"Cere acordul clientului. ","")))</f>
        <v/>
      </c>
    </row>
    <row r="342" spans="2:21" x14ac:dyDescent="0.2">
      <c r="B342" s="24"/>
      <c r="C342" s="25" t="str">
        <f>IF(B342="","",COUNTIF(INDEX($B:$B,5):B342,B342))</f>
        <v/>
      </c>
      <c r="D342" s="24"/>
      <c r="E342" s="25" t="str">
        <f t="shared" si="45"/>
        <v/>
      </c>
      <c r="F342" s="13" t="str">
        <f t="shared" si="46"/>
        <v/>
      </c>
      <c r="G342" s="25" t="str">
        <f t="shared" si="47"/>
        <v/>
      </c>
      <c r="H342" s="6"/>
      <c r="I342" s="26" t="str">
        <f t="shared" si="48"/>
        <v/>
      </c>
      <c r="J342" s="27" t="str">
        <f t="shared" si="49"/>
        <v/>
      </c>
      <c r="K342" s="28"/>
      <c r="L342" s="27" t="str">
        <f t="shared" si="50"/>
        <v/>
      </c>
      <c r="M342" s="24"/>
      <c r="N342" s="24"/>
      <c r="O342" s="6"/>
      <c r="P342" s="27" t="str">
        <f t="shared" si="51"/>
        <v/>
      </c>
      <c r="Q342" s="25" t="str">
        <f t="shared" si="52"/>
        <v/>
      </c>
      <c r="R342" s="25" t="str">
        <f t="shared" si="53"/>
        <v/>
      </c>
      <c r="S342" s="13" t="str">
        <f>IF(B342="","",IF(M342="Inițial",B342&amp;"|E|"&amp;COUNTIFS(INDEX($B:$B,5):B342,B342,INDEX($M:$M,5):M342,"Inițial"),""))</f>
        <v/>
      </c>
      <c r="T342" s="13" t="str">
        <f>IF(OR(B342="",Q342&lt;&gt;1),"",B342&amp;"|F|"&amp;COUNTIFS(INDEX($B:$B,5):B342,B342,INDEX($Q:$Q,5):Q342,1))</f>
        <v/>
      </c>
      <c r="U342" s="29" t="str">
        <f>IF(B342="","",TRIM(IF(COUNTIF('Registru devize'!$B$5:$B$304,B342)=0,"Deviz inexistent în registru. ","")&amp;IF(AND(D342&lt;&gt;"",E342=""),"Cod necunoscut. ","")&amp;IF(N(H342)&lt;=0,"Lipsește cantitatea. ","")&amp;IF(M342="","Alege etapa. ","")&amp;IF(AND(M342="Suplimentar",N342=""),"Cere acordul clientului. ","")))</f>
        <v/>
      </c>
    </row>
    <row r="343" spans="2:21" x14ac:dyDescent="0.2">
      <c r="B343" s="24"/>
      <c r="C343" s="25" t="str">
        <f>IF(B343="","",COUNTIF(INDEX($B:$B,5):B343,B343))</f>
        <v/>
      </c>
      <c r="D343" s="24"/>
      <c r="E343" s="25" t="str">
        <f t="shared" si="45"/>
        <v/>
      </c>
      <c r="F343" s="13" t="str">
        <f t="shared" si="46"/>
        <v/>
      </c>
      <c r="G343" s="25" t="str">
        <f t="shared" si="47"/>
        <v/>
      </c>
      <c r="H343" s="6"/>
      <c r="I343" s="26" t="str">
        <f t="shared" si="48"/>
        <v/>
      </c>
      <c r="J343" s="27" t="str">
        <f t="shared" si="49"/>
        <v/>
      </c>
      <c r="K343" s="28"/>
      <c r="L343" s="27" t="str">
        <f t="shared" si="50"/>
        <v/>
      </c>
      <c r="M343" s="24"/>
      <c r="N343" s="24"/>
      <c r="O343" s="6"/>
      <c r="P343" s="27" t="str">
        <f t="shared" si="51"/>
        <v/>
      </c>
      <c r="Q343" s="25" t="str">
        <f t="shared" si="52"/>
        <v/>
      </c>
      <c r="R343" s="25" t="str">
        <f t="shared" si="53"/>
        <v/>
      </c>
      <c r="S343" s="13" t="str">
        <f>IF(B343="","",IF(M343="Inițial",B343&amp;"|E|"&amp;COUNTIFS(INDEX($B:$B,5):B343,B343,INDEX($M:$M,5):M343,"Inițial"),""))</f>
        <v/>
      </c>
      <c r="T343" s="13" t="str">
        <f>IF(OR(B343="",Q343&lt;&gt;1),"",B343&amp;"|F|"&amp;COUNTIFS(INDEX($B:$B,5):B343,B343,INDEX($Q:$Q,5):Q343,1))</f>
        <v/>
      </c>
      <c r="U343" s="29" t="str">
        <f>IF(B343="","",TRIM(IF(COUNTIF('Registru devize'!$B$5:$B$304,B343)=0,"Deviz inexistent în registru. ","")&amp;IF(AND(D343&lt;&gt;"",E343=""),"Cod necunoscut. ","")&amp;IF(N(H343)&lt;=0,"Lipsește cantitatea. ","")&amp;IF(M343="","Alege etapa. ","")&amp;IF(AND(M343="Suplimentar",N343=""),"Cere acordul clientului. ","")))</f>
        <v/>
      </c>
    </row>
    <row r="344" spans="2:21" x14ac:dyDescent="0.2">
      <c r="B344" s="24"/>
      <c r="C344" s="25" t="str">
        <f>IF(B344="","",COUNTIF(INDEX($B:$B,5):B344,B344))</f>
        <v/>
      </c>
      <c r="D344" s="24"/>
      <c r="E344" s="25" t="str">
        <f t="shared" si="45"/>
        <v/>
      </c>
      <c r="F344" s="13" t="str">
        <f t="shared" si="46"/>
        <v/>
      </c>
      <c r="G344" s="25" t="str">
        <f t="shared" si="47"/>
        <v/>
      </c>
      <c r="H344" s="6"/>
      <c r="I344" s="26" t="str">
        <f t="shared" si="48"/>
        <v/>
      </c>
      <c r="J344" s="27" t="str">
        <f t="shared" si="49"/>
        <v/>
      </c>
      <c r="K344" s="28"/>
      <c r="L344" s="27" t="str">
        <f t="shared" si="50"/>
        <v/>
      </c>
      <c r="M344" s="24"/>
      <c r="N344" s="24"/>
      <c r="O344" s="6"/>
      <c r="P344" s="27" t="str">
        <f t="shared" si="51"/>
        <v/>
      </c>
      <c r="Q344" s="25" t="str">
        <f t="shared" si="52"/>
        <v/>
      </c>
      <c r="R344" s="25" t="str">
        <f t="shared" si="53"/>
        <v/>
      </c>
      <c r="S344" s="13" t="str">
        <f>IF(B344="","",IF(M344="Inițial",B344&amp;"|E|"&amp;COUNTIFS(INDEX($B:$B,5):B344,B344,INDEX($M:$M,5):M344,"Inițial"),""))</f>
        <v/>
      </c>
      <c r="T344" s="13" t="str">
        <f>IF(OR(B344="",Q344&lt;&gt;1),"",B344&amp;"|F|"&amp;COUNTIFS(INDEX($B:$B,5):B344,B344,INDEX($Q:$Q,5):Q344,1))</f>
        <v/>
      </c>
      <c r="U344" s="29" t="str">
        <f>IF(B344="","",TRIM(IF(COUNTIF('Registru devize'!$B$5:$B$304,B344)=0,"Deviz inexistent în registru. ","")&amp;IF(AND(D344&lt;&gt;"",E344=""),"Cod necunoscut. ","")&amp;IF(N(H344)&lt;=0,"Lipsește cantitatea. ","")&amp;IF(M344="","Alege etapa. ","")&amp;IF(AND(M344="Suplimentar",N344=""),"Cere acordul clientului. ","")))</f>
        <v/>
      </c>
    </row>
    <row r="345" spans="2:21" x14ac:dyDescent="0.2">
      <c r="B345" s="24"/>
      <c r="C345" s="25" t="str">
        <f>IF(B345="","",COUNTIF(INDEX($B:$B,5):B345,B345))</f>
        <v/>
      </c>
      <c r="D345" s="24"/>
      <c r="E345" s="25" t="str">
        <f t="shared" si="45"/>
        <v/>
      </c>
      <c r="F345" s="13" t="str">
        <f t="shared" si="46"/>
        <v/>
      </c>
      <c r="G345" s="25" t="str">
        <f t="shared" si="47"/>
        <v/>
      </c>
      <c r="H345" s="6"/>
      <c r="I345" s="26" t="str">
        <f t="shared" si="48"/>
        <v/>
      </c>
      <c r="J345" s="27" t="str">
        <f t="shared" si="49"/>
        <v/>
      </c>
      <c r="K345" s="28"/>
      <c r="L345" s="27" t="str">
        <f t="shared" si="50"/>
        <v/>
      </c>
      <c r="M345" s="24"/>
      <c r="N345" s="24"/>
      <c r="O345" s="6"/>
      <c r="P345" s="27" t="str">
        <f t="shared" si="51"/>
        <v/>
      </c>
      <c r="Q345" s="25" t="str">
        <f t="shared" si="52"/>
        <v/>
      </c>
      <c r="R345" s="25" t="str">
        <f t="shared" si="53"/>
        <v/>
      </c>
      <c r="S345" s="13" t="str">
        <f>IF(B345="","",IF(M345="Inițial",B345&amp;"|E|"&amp;COUNTIFS(INDEX($B:$B,5):B345,B345,INDEX($M:$M,5):M345,"Inițial"),""))</f>
        <v/>
      </c>
      <c r="T345" s="13" t="str">
        <f>IF(OR(B345="",Q345&lt;&gt;1),"",B345&amp;"|F|"&amp;COUNTIFS(INDEX($B:$B,5):B345,B345,INDEX($Q:$Q,5):Q345,1))</f>
        <v/>
      </c>
      <c r="U345" s="29" t="str">
        <f>IF(B345="","",TRIM(IF(COUNTIF('Registru devize'!$B$5:$B$304,B345)=0,"Deviz inexistent în registru. ","")&amp;IF(AND(D345&lt;&gt;"",E345=""),"Cod necunoscut. ","")&amp;IF(N(H345)&lt;=0,"Lipsește cantitatea. ","")&amp;IF(M345="","Alege etapa. ","")&amp;IF(AND(M345="Suplimentar",N345=""),"Cere acordul clientului. ","")))</f>
        <v/>
      </c>
    </row>
    <row r="346" spans="2:21" x14ac:dyDescent="0.2">
      <c r="B346" s="24"/>
      <c r="C346" s="25" t="str">
        <f>IF(B346="","",COUNTIF(INDEX($B:$B,5):B346,B346))</f>
        <v/>
      </c>
      <c r="D346" s="24"/>
      <c r="E346" s="25" t="str">
        <f t="shared" si="45"/>
        <v/>
      </c>
      <c r="F346" s="13" t="str">
        <f t="shared" si="46"/>
        <v/>
      </c>
      <c r="G346" s="25" t="str">
        <f t="shared" si="47"/>
        <v/>
      </c>
      <c r="H346" s="6"/>
      <c r="I346" s="26" t="str">
        <f t="shared" si="48"/>
        <v/>
      </c>
      <c r="J346" s="27" t="str">
        <f t="shared" si="49"/>
        <v/>
      </c>
      <c r="K346" s="28"/>
      <c r="L346" s="27" t="str">
        <f t="shared" si="50"/>
        <v/>
      </c>
      <c r="M346" s="24"/>
      <c r="N346" s="24"/>
      <c r="O346" s="6"/>
      <c r="P346" s="27" t="str">
        <f t="shared" si="51"/>
        <v/>
      </c>
      <c r="Q346" s="25" t="str">
        <f t="shared" si="52"/>
        <v/>
      </c>
      <c r="R346" s="25" t="str">
        <f t="shared" si="53"/>
        <v/>
      </c>
      <c r="S346" s="13" t="str">
        <f>IF(B346="","",IF(M346="Inițial",B346&amp;"|E|"&amp;COUNTIFS(INDEX($B:$B,5):B346,B346,INDEX($M:$M,5):M346,"Inițial"),""))</f>
        <v/>
      </c>
      <c r="T346" s="13" t="str">
        <f>IF(OR(B346="",Q346&lt;&gt;1),"",B346&amp;"|F|"&amp;COUNTIFS(INDEX($B:$B,5):B346,B346,INDEX($Q:$Q,5):Q346,1))</f>
        <v/>
      </c>
      <c r="U346" s="29" t="str">
        <f>IF(B346="","",TRIM(IF(COUNTIF('Registru devize'!$B$5:$B$304,B346)=0,"Deviz inexistent în registru. ","")&amp;IF(AND(D346&lt;&gt;"",E346=""),"Cod necunoscut. ","")&amp;IF(N(H346)&lt;=0,"Lipsește cantitatea. ","")&amp;IF(M346="","Alege etapa. ","")&amp;IF(AND(M346="Suplimentar",N346=""),"Cere acordul clientului. ","")))</f>
        <v/>
      </c>
    </row>
    <row r="347" spans="2:21" x14ac:dyDescent="0.2">
      <c r="B347" s="24"/>
      <c r="C347" s="25" t="str">
        <f>IF(B347="","",COUNTIF(INDEX($B:$B,5):B347,B347))</f>
        <v/>
      </c>
      <c r="D347" s="24"/>
      <c r="E347" s="25" t="str">
        <f t="shared" si="45"/>
        <v/>
      </c>
      <c r="F347" s="13" t="str">
        <f t="shared" si="46"/>
        <v/>
      </c>
      <c r="G347" s="25" t="str">
        <f t="shared" si="47"/>
        <v/>
      </c>
      <c r="H347" s="6"/>
      <c r="I347" s="26" t="str">
        <f t="shared" si="48"/>
        <v/>
      </c>
      <c r="J347" s="27" t="str">
        <f t="shared" si="49"/>
        <v/>
      </c>
      <c r="K347" s="28"/>
      <c r="L347" s="27" t="str">
        <f t="shared" si="50"/>
        <v/>
      </c>
      <c r="M347" s="24"/>
      <c r="N347" s="24"/>
      <c r="O347" s="6"/>
      <c r="P347" s="27" t="str">
        <f t="shared" si="51"/>
        <v/>
      </c>
      <c r="Q347" s="25" t="str">
        <f t="shared" si="52"/>
        <v/>
      </c>
      <c r="R347" s="25" t="str">
        <f t="shared" si="53"/>
        <v/>
      </c>
      <c r="S347" s="13" t="str">
        <f>IF(B347="","",IF(M347="Inițial",B347&amp;"|E|"&amp;COUNTIFS(INDEX($B:$B,5):B347,B347,INDEX($M:$M,5):M347,"Inițial"),""))</f>
        <v/>
      </c>
      <c r="T347" s="13" t="str">
        <f>IF(OR(B347="",Q347&lt;&gt;1),"",B347&amp;"|F|"&amp;COUNTIFS(INDEX($B:$B,5):B347,B347,INDEX($Q:$Q,5):Q347,1))</f>
        <v/>
      </c>
      <c r="U347" s="29" t="str">
        <f>IF(B347="","",TRIM(IF(COUNTIF('Registru devize'!$B$5:$B$304,B347)=0,"Deviz inexistent în registru. ","")&amp;IF(AND(D347&lt;&gt;"",E347=""),"Cod necunoscut. ","")&amp;IF(N(H347)&lt;=0,"Lipsește cantitatea. ","")&amp;IF(M347="","Alege etapa. ","")&amp;IF(AND(M347="Suplimentar",N347=""),"Cere acordul clientului. ","")))</f>
        <v/>
      </c>
    </row>
    <row r="348" spans="2:21" x14ac:dyDescent="0.2">
      <c r="B348" s="24"/>
      <c r="C348" s="25" t="str">
        <f>IF(B348="","",COUNTIF(INDEX($B:$B,5):B348,B348))</f>
        <v/>
      </c>
      <c r="D348" s="24"/>
      <c r="E348" s="25" t="str">
        <f t="shared" si="45"/>
        <v/>
      </c>
      <c r="F348" s="13" t="str">
        <f t="shared" si="46"/>
        <v/>
      </c>
      <c r="G348" s="25" t="str">
        <f t="shared" si="47"/>
        <v/>
      </c>
      <c r="H348" s="6"/>
      <c r="I348" s="26" t="str">
        <f t="shared" si="48"/>
        <v/>
      </c>
      <c r="J348" s="27" t="str">
        <f t="shared" si="49"/>
        <v/>
      </c>
      <c r="K348" s="28"/>
      <c r="L348" s="27" t="str">
        <f t="shared" si="50"/>
        <v/>
      </c>
      <c r="M348" s="24"/>
      <c r="N348" s="24"/>
      <c r="O348" s="6"/>
      <c r="P348" s="27" t="str">
        <f t="shared" si="51"/>
        <v/>
      </c>
      <c r="Q348" s="25" t="str">
        <f t="shared" si="52"/>
        <v/>
      </c>
      <c r="R348" s="25" t="str">
        <f t="shared" si="53"/>
        <v/>
      </c>
      <c r="S348" s="13" t="str">
        <f>IF(B348="","",IF(M348="Inițial",B348&amp;"|E|"&amp;COUNTIFS(INDEX($B:$B,5):B348,B348,INDEX($M:$M,5):M348,"Inițial"),""))</f>
        <v/>
      </c>
      <c r="T348" s="13" t="str">
        <f>IF(OR(B348="",Q348&lt;&gt;1),"",B348&amp;"|F|"&amp;COUNTIFS(INDEX($B:$B,5):B348,B348,INDEX($Q:$Q,5):Q348,1))</f>
        <v/>
      </c>
      <c r="U348" s="29" t="str">
        <f>IF(B348="","",TRIM(IF(COUNTIF('Registru devize'!$B$5:$B$304,B348)=0,"Deviz inexistent în registru. ","")&amp;IF(AND(D348&lt;&gt;"",E348=""),"Cod necunoscut. ","")&amp;IF(N(H348)&lt;=0,"Lipsește cantitatea. ","")&amp;IF(M348="","Alege etapa. ","")&amp;IF(AND(M348="Suplimentar",N348=""),"Cere acordul clientului. ","")))</f>
        <v/>
      </c>
    </row>
    <row r="349" spans="2:21" x14ac:dyDescent="0.2">
      <c r="B349" s="24"/>
      <c r="C349" s="25" t="str">
        <f>IF(B349="","",COUNTIF(INDEX($B:$B,5):B349,B349))</f>
        <v/>
      </c>
      <c r="D349" s="24"/>
      <c r="E349" s="25" t="str">
        <f t="shared" si="45"/>
        <v/>
      </c>
      <c r="F349" s="13" t="str">
        <f t="shared" si="46"/>
        <v/>
      </c>
      <c r="G349" s="25" t="str">
        <f t="shared" si="47"/>
        <v/>
      </c>
      <c r="H349" s="6"/>
      <c r="I349" s="26" t="str">
        <f t="shared" si="48"/>
        <v/>
      </c>
      <c r="J349" s="27" t="str">
        <f t="shared" si="49"/>
        <v/>
      </c>
      <c r="K349" s="28"/>
      <c r="L349" s="27" t="str">
        <f t="shared" si="50"/>
        <v/>
      </c>
      <c r="M349" s="24"/>
      <c r="N349" s="24"/>
      <c r="O349" s="6"/>
      <c r="P349" s="27" t="str">
        <f t="shared" si="51"/>
        <v/>
      </c>
      <c r="Q349" s="25" t="str">
        <f t="shared" si="52"/>
        <v/>
      </c>
      <c r="R349" s="25" t="str">
        <f t="shared" si="53"/>
        <v/>
      </c>
      <c r="S349" s="13" t="str">
        <f>IF(B349="","",IF(M349="Inițial",B349&amp;"|E|"&amp;COUNTIFS(INDEX($B:$B,5):B349,B349,INDEX($M:$M,5):M349,"Inițial"),""))</f>
        <v/>
      </c>
      <c r="T349" s="13" t="str">
        <f>IF(OR(B349="",Q349&lt;&gt;1),"",B349&amp;"|F|"&amp;COUNTIFS(INDEX($B:$B,5):B349,B349,INDEX($Q:$Q,5):Q349,1))</f>
        <v/>
      </c>
      <c r="U349" s="29" t="str">
        <f>IF(B349="","",TRIM(IF(COUNTIF('Registru devize'!$B$5:$B$304,B349)=0,"Deviz inexistent în registru. ","")&amp;IF(AND(D349&lt;&gt;"",E349=""),"Cod necunoscut. ","")&amp;IF(N(H349)&lt;=0,"Lipsește cantitatea. ","")&amp;IF(M349="","Alege etapa. ","")&amp;IF(AND(M349="Suplimentar",N349=""),"Cere acordul clientului. ","")))</f>
        <v/>
      </c>
    </row>
    <row r="350" spans="2:21" x14ac:dyDescent="0.2">
      <c r="B350" s="24"/>
      <c r="C350" s="25" t="str">
        <f>IF(B350="","",COUNTIF(INDEX($B:$B,5):B350,B350))</f>
        <v/>
      </c>
      <c r="D350" s="24"/>
      <c r="E350" s="25" t="str">
        <f t="shared" si="45"/>
        <v/>
      </c>
      <c r="F350" s="13" t="str">
        <f t="shared" si="46"/>
        <v/>
      </c>
      <c r="G350" s="25" t="str">
        <f t="shared" si="47"/>
        <v/>
      </c>
      <c r="H350" s="6"/>
      <c r="I350" s="26" t="str">
        <f t="shared" si="48"/>
        <v/>
      </c>
      <c r="J350" s="27" t="str">
        <f t="shared" si="49"/>
        <v/>
      </c>
      <c r="K350" s="28"/>
      <c r="L350" s="27" t="str">
        <f t="shared" si="50"/>
        <v/>
      </c>
      <c r="M350" s="24"/>
      <c r="N350" s="24"/>
      <c r="O350" s="6"/>
      <c r="P350" s="27" t="str">
        <f t="shared" si="51"/>
        <v/>
      </c>
      <c r="Q350" s="25" t="str">
        <f t="shared" si="52"/>
        <v/>
      </c>
      <c r="R350" s="25" t="str">
        <f t="shared" si="53"/>
        <v/>
      </c>
      <c r="S350" s="13" t="str">
        <f>IF(B350="","",IF(M350="Inițial",B350&amp;"|E|"&amp;COUNTIFS(INDEX($B:$B,5):B350,B350,INDEX($M:$M,5):M350,"Inițial"),""))</f>
        <v/>
      </c>
      <c r="T350" s="13" t="str">
        <f>IF(OR(B350="",Q350&lt;&gt;1),"",B350&amp;"|F|"&amp;COUNTIFS(INDEX($B:$B,5):B350,B350,INDEX($Q:$Q,5):Q350,1))</f>
        <v/>
      </c>
      <c r="U350" s="29" t="str">
        <f>IF(B350="","",TRIM(IF(COUNTIF('Registru devize'!$B$5:$B$304,B350)=0,"Deviz inexistent în registru. ","")&amp;IF(AND(D350&lt;&gt;"",E350=""),"Cod necunoscut. ","")&amp;IF(N(H350)&lt;=0,"Lipsește cantitatea. ","")&amp;IF(M350="","Alege etapa. ","")&amp;IF(AND(M350="Suplimentar",N350=""),"Cere acordul clientului. ","")))</f>
        <v/>
      </c>
    </row>
    <row r="351" spans="2:21" x14ac:dyDescent="0.2">
      <c r="B351" s="24"/>
      <c r="C351" s="25" t="str">
        <f>IF(B351="","",COUNTIF(INDEX($B:$B,5):B351,B351))</f>
        <v/>
      </c>
      <c r="D351" s="24"/>
      <c r="E351" s="25" t="str">
        <f t="shared" si="45"/>
        <v/>
      </c>
      <c r="F351" s="13" t="str">
        <f t="shared" si="46"/>
        <v/>
      </c>
      <c r="G351" s="25" t="str">
        <f t="shared" si="47"/>
        <v/>
      </c>
      <c r="H351" s="6"/>
      <c r="I351" s="26" t="str">
        <f t="shared" si="48"/>
        <v/>
      </c>
      <c r="J351" s="27" t="str">
        <f t="shared" si="49"/>
        <v/>
      </c>
      <c r="K351" s="28"/>
      <c r="L351" s="27" t="str">
        <f t="shared" si="50"/>
        <v/>
      </c>
      <c r="M351" s="24"/>
      <c r="N351" s="24"/>
      <c r="O351" s="6"/>
      <c r="P351" s="27" t="str">
        <f t="shared" si="51"/>
        <v/>
      </c>
      <c r="Q351" s="25" t="str">
        <f t="shared" si="52"/>
        <v/>
      </c>
      <c r="R351" s="25" t="str">
        <f t="shared" si="53"/>
        <v/>
      </c>
      <c r="S351" s="13" t="str">
        <f>IF(B351="","",IF(M351="Inițial",B351&amp;"|E|"&amp;COUNTIFS(INDEX($B:$B,5):B351,B351,INDEX($M:$M,5):M351,"Inițial"),""))</f>
        <v/>
      </c>
      <c r="T351" s="13" t="str">
        <f>IF(OR(B351="",Q351&lt;&gt;1),"",B351&amp;"|F|"&amp;COUNTIFS(INDEX($B:$B,5):B351,B351,INDEX($Q:$Q,5):Q351,1))</f>
        <v/>
      </c>
      <c r="U351" s="29" t="str">
        <f>IF(B351="","",TRIM(IF(COUNTIF('Registru devize'!$B$5:$B$304,B351)=0,"Deviz inexistent în registru. ","")&amp;IF(AND(D351&lt;&gt;"",E351=""),"Cod necunoscut. ","")&amp;IF(N(H351)&lt;=0,"Lipsește cantitatea. ","")&amp;IF(M351="","Alege etapa. ","")&amp;IF(AND(M351="Suplimentar",N351=""),"Cere acordul clientului. ","")))</f>
        <v/>
      </c>
    </row>
    <row r="352" spans="2:21" x14ac:dyDescent="0.2">
      <c r="B352" s="24"/>
      <c r="C352" s="25" t="str">
        <f>IF(B352="","",COUNTIF(INDEX($B:$B,5):B352,B352))</f>
        <v/>
      </c>
      <c r="D352" s="24"/>
      <c r="E352" s="25" t="str">
        <f t="shared" si="45"/>
        <v/>
      </c>
      <c r="F352" s="13" t="str">
        <f t="shared" si="46"/>
        <v/>
      </c>
      <c r="G352" s="25" t="str">
        <f t="shared" si="47"/>
        <v/>
      </c>
      <c r="H352" s="6"/>
      <c r="I352" s="26" t="str">
        <f t="shared" si="48"/>
        <v/>
      </c>
      <c r="J352" s="27" t="str">
        <f t="shared" si="49"/>
        <v/>
      </c>
      <c r="K352" s="28"/>
      <c r="L352" s="27" t="str">
        <f t="shared" si="50"/>
        <v/>
      </c>
      <c r="M352" s="24"/>
      <c r="N352" s="24"/>
      <c r="O352" s="6"/>
      <c r="P352" s="27" t="str">
        <f t="shared" si="51"/>
        <v/>
      </c>
      <c r="Q352" s="25" t="str">
        <f t="shared" si="52"/>
        <v/>
      </c>
      <c r="R352" s="25" t="str">
        <f t="shared" si="53"/>
        <v/>
      </c>
      <c r="S352" s="13" t="str">
        <f>IF(B352="","",IF(M352="Inițial",B352&amp;"|E|"&amp;COUNTIFS(INDEX($B:$B,5):B352,B352,INDEX($M:$M,5):M352,"Inițial"),""))</f>
        <v/>
      </c>
      <c r="T352" s="13" t="str">
        <f>IF(OR(B352="",Q352&lt;&gt;1),"",B352&amp;"|F|"&amp;COUNTIFS(INDEX($B:$B,5):B352,B352,INDEX($Q:$Q,5):Q352,1))</f>
        <v/>
      </c>
      <c r="U352" s="29" t="str">
        <f>IF(B352="","",TRIM(IF(COUNTIF('Registru devize'!$B$5:$B$304,B352)=0,"Deviz inexistent în registru. ","")&amp;IF(AND(D352&lt;&gt;"",E352=""),"Cod necunoscut. ","")&amp;IF(N(H352)&lt;=0,"Lipsește cantitatea. ","")&amp;IF(M352="","Alege etapa. ","")&amp;IF(AND(M352="Suplimentar",N352=""),"Cere acordul clientului. ","")))</f>
        <v/>
      </c>
    </row>
    <row r="353" spans="2:21" x14ac:dyDescent="0.2">
      <c r="B353" s="24"/>
      <c r="C353" s="25" t="str">
        <f>IF(B353="","",COUNTIF(INDEX($B:$B,5):B353,B353))</f>
        <v/>
      </c>
      <c r="D353" s="24"/>
      <c r="E353" s="25" t="str">
        <f t="shared" si="45"/>
        <v/>
      </c>
      <c r="F353" s="13" t="str">
        <f t="shared" si="46"/>
        <v/>
      </c>
      <c r="G353" s="25" t="str">
        <f t="shared" si="47"/>
        <v/>
      </c>
      <c r="H353" s="6"/>
      <c r="I353" s="26" t="str">
        <f t="shared" si="48"/>
        <v/>
      </c>
      <c r="J353" s="27" t="str">
        <f t="shared" si="49"/>
        <v/>
      </c>
      <c r="K353" s="28"/>
      <c r="L353" s="27" t="str">
        <f t="shared" si="50"/>
        <v/>
      </c>
      <c r="M353" s="24"/>
      <c r="N353" s="24"/>
      <c r="O353" s="6"/>
      <c r="P353" s="27" t="str">
        <f t="shared" si="51"/>
        <v/>
      </c>
      <c r="Q353" s="25" t="str">
        <f t="shared" si="52"/>
        <v/>
      </c>
      <c r="R353" s="25" t="str">
        <f t="shared" si="53"/>
        <v/>
      </c>
      <c r="S353" s="13" t="str">
        <f>IF(B353="","",IF(M353="Inițial",B353&amp;"|E|"&amp;COUNTIFS(INDEX($B:$B,5):B353,B353,INDEX($M:$M,5):M353,"Inițial"),""))</f>
        <v/>
      </c>
      <c r="T353" s="13" t="str">
        <f>IF(OR(B353="",Q353&lt;&gt;1),"",B353&amp;"|F|"&amp;COUNTIFS(INDEX($B:$B,5):B353,B353,INDEX($Q:$Q,5):Q353,1))</f>
        <v/>
      </c>
      <c r="U353" s="29" t="str">
        <f>IF(B353="","",TRIM(IF(COUNTIF('Registru devize'!$B$5:$B$304,B353)=0,"Deviz inexistent în registru. ","")&amp;IF(AND(D353&lt;&gt;"",E353=""),"Cod necunoscut. ","")&amp;IF(N(H353)&lt;=0,"Lipsește cantitatea. ","")&amp;IF(M353="","Alege etapa. ","")&amp;IF(AND(M353="Suplimentar",N353=""),"Cere acordul clientului. ","")))</f>
        <v/>
      </c>
    </row>
    <row r="354" spans="2:21" x14ac:dyDescent="0.2">
      <c r="B354" s="24"/>
      <c r="C354" s="25" t="str">
        <f>IF(B354="","",COUNTIF(INDEX($B:$B,5):B354,B354))</f>
        <v/>
      </c>
      <c r="D354" s="24"/>
      <c r="E354" s="25" t="str">
        <f t="shared" si="45"/>
        <v/>
      </c>
      <c r="F354" s="13" t="str">
        <f t="shared" si="46"/>
        <v/>
      </c>
      <c r="G354" s="25" t="str">
        <f t="shared" si="47"/>
        <v/>
      </c>
      <c r="H354" s="6"/>
      <c r="I354" s="26" t="str">
        <f t="shared" si="48"/>
        <v/>
      </c>
      <c r="J354" s="27" t="str">
        <f t="shared" si="49"/>
        <v/>
      </c>
      <c r="K354" s="28"/>
      <c r="L354" s="27" t="str">
        <f t="shared" si="50"/>
        <v/>
      </c>
      <c r="M354" s="24"/>
      <c r="N354" s="24"/>
      <c r="O354" s="6"/>
      <c r="P354" s="27" t="str">
        <f t="shared" si="51"/>
        <v/>
      </c>
      <c r="Q354" s="25" t="str">
        <f t="shared" si="52"/>
        <v/>
      </c>
      <c r="R354" s="25" t="str">
        <f t="shared" si="53"/>
        <v/>
      </c>
      <c r="S354" s="13" t="str">
        <f>IF(B354="","",IF(M354="Inițial",B354&amp;"|E|"&amp;COUNTIFS(INDEX($B:$B,5):B354,B354,INDEX($M:$M,5):M354,"Inițial"),""))</f>
        <v/>
      </c>
      <c r="T354" s="13" t="str">
        <f>IF(OR(B354="",Q354&lt;&gt;1),"",B354&amp;"|F|"&amp;COUNTIFS(INDEX($B:$B,5):B354,B354,INDEX($Q:$Q,5):Q354,1))</f>
        <v/>
      </c>
      <c r="U354" s="29" t="str">
        <f>IF(B354="","",TRIM(IF(COUNTIF('Registru devize'!$B$5:$B$304,B354)=0,"Deviz inexistent în registru. ","")&amp;IF(AND(D354&lt;&gt;"",E354=""),"Cod necunoscut. ","")&amp;IF(N(H354)&lt;=0,"Lipsește cantitatea. ","")&amp;IF(M354="","Alege etapa. ","")&amp;IF(AND(M354="Suplimentar",N354=""),"Cere acordul clientului. ","")))</f>
        <v/>
      </c>
    </row>
    <row r="355" spans="2:21" x14ac:dyDescent="0.2">
      <c r="B355" s="24"/>
      <c r="C355" s="25" t="str">
        <f>IF(B355="","",COUNTIF(INDEX($B:$B,5):B355,B355))</f>
        <v/>
      </c>
      <c r="D355" s="24"/>
      <c r="E355" s="25" t="str">
        <f t="shared" si="45"/>
        <v/>
      </c>
      <c r="F355" s="13" t="str">
        <f t="shared" si="46"/>
        <v/>
      </c>
      <c r="G355" s="25" t="str">
        <f t="shared" si="47"/>
        <v/>
      </c>
      <c r="H355" s="6"/>
      <c r="I355" s="26" t="str">
        <f t="shared" si="48"/>
        <v/>
      </c>
      <c r="J355" s="27" t="str">
        <f t="shared" si="49"/>
        <v/>
      </c>
      <c r="K355" s="28"/>
      <c r="L355" s="27" t="str">
        <f t="shared" si="50"/>
        <v/>
      </c>
      <c r="M355" s="24"/>
      <c r="N355" s="24"/>
      <c r="O355" s="6"/>
      <c r="P355" s="27" t="str">
        <f t="shared" si="51"/>
        <v/>
      </c>
      <c r="Q355" s="25" t="str">
        <f t="shared" si="52"/>
        <v/>
      </c>
      <c r="R355" s="25" t="str">
        <f t="shared" si="53"/>
        <v/>
      </c>
      <c r="S355" s="13" t="str">
        <f>IF(B355="","",IF(M355="Inițial",B355&amp;"|E|"&amp;COUNTIFS(INDEX($B:$B,5):B355,B355,INDEX($M:$M,5):M355,"Inițial"),""))</f>
        <v/>
      </c>
      <c r="T355" s="13" t="str">
        <f>IF(OR(B355="",Q355&lt;&gt;1),"",B355&amp;"|F|"&amp;COUNTIFS(INDEX($B:$B,5):B355,B355,INDEX($Q:$Q,5):Q355,1))</f>
        <v/>
      </c>
      <c r="U355" s="29" t="str">
        <f>IF(B355="","",TRIM(IF(COUNTIF('Registru devize'!$B$5:$B$304,B355)=0,"Deviz inexistent în registru. ","")&amp;IF(AND(D355&lt;&gt;"",E355=""),"Cod necunoscut. ","")&amp;IF(N(H355)&lt;=0,"Lipsește cantitatea. ","")&amp;IF(M355="","Alege etapa. ","")&amp;IF(AND(M355="Suplimentar",N355=""),"Cere acordul clientului. ","")))</f>
        <v/>
      </c>
    </row>
    <row r="356" spans="2:21" x14ac:dyDescent="0.2">
      <c r="B356" s="24"/>
      <c r="C356" s="25" t="str">
        <f>IF(B356="","",COUNTIF(INDEX($B:$B,5):B356,B356))</f>
        <v/>
      </c>
      <c r="D356" s="24"/>
      <c r="E356" s="25" t="str">
        <f t="shared" si="45"/>
        <v/>
      </c>
      <c r="F356" s="13" t="str">
        <f t="shared" si="46"/>
        <v/>
      </c>
      <c r="G356" s="25" t="str">
        <f t="shared" si="47"/>
        <v/>
      </c>
      <c r="H356" s="6"/>
      <c r="I356" s="26" t="str">
        <f t="shared" si="48"/>
        <v/>
      </c>
      <c r="J356" s="27" t="str">
        <f t="shared" si="49"/>
        <v/>
      </c>
      <c r="K356" s="28"/>
      <c r="L356" s="27" t="str">
        <f t="shared" si="50"/>
        <v/>
      </c>
      <c r="M356" s="24"/>
      <c r="N356" s="24"/>
      <c r="O356" s="6"/>
      <c r="P356" s="27" t="str">
        <f t="shared" si="51"/>
        <v/>
      </c>
      <c r="Q356" s="25" t="str">
        <f t="shared" si="52"/>
        <v/>
      </c>
      <c r="R356" s="25" t="str">
        <f t="shared" si="53"/>
        <v/>
      </c>
      <c r="S356" s="13" t="str">
        <f>IF(B356="","",IF(M356="Inițial",B356&amp;"|E|"&amp;COUNTIFS(INDEX($B:$B,5):B356,B356,INDEX($M:$M,5):M356,"Inițial"),""))</f>
        <v/>
      </c>
      <c r="T356" s="13" t="str">
        <f>IF(OR(B356="",Q356&lt;&gt;1),"",B356&amp;"|F|"&amp;COUNTIFS(INDEX($B:$B,5):B356,B356,INDEX($Q:$Q,5):Q356,1))</f>
        <v/>
      </c>
      <c r="U356" s="29" t="str">
        <f>IF(B356="","",TRIM(IF(COUNTIF('Registru devize'!$B$5:$B$304,B356)=0,"Deviz inexistent în registru. ","")&amp;IF(AND(D356&lt;&gt;"",E356=""),"Cod necunoscut. ","")&amp;IF(N(H356)&lt;=0,"Lipsește cantitatea. ","")&amp;IF(M356="","Alege etapa. ","")&amp;IF(AND(M356="Suplimentar",N356=""),"Cere acordul clientului. ","")))</f>
        <v/>
      </c>
    </row>
    <row r="357" spans="2:21" x14ac:dyDescent="0.2">
      <c r="B357" s="24"/>
      <c r="C357" s="25" t="str">
        <f>IF(B357="","",COUNTIF(INDEX($B:$B,5):B357,B357))</f>
        <v/>
      </c>
      <c r="D357" s="24"/>
      <c r="E357" s="25" t="str">
        <f t="shared" si="45"/>
        <v/>
      </c>
      <c r="F357" s="13" t="str">
        <f t="shared" si="46"/>
        <v/>
      </c>
      <c r="G357" s="25" t="str">
        <f t="shared" si="47"/>
        <v/>
      </c>
      <c r="H357" s="6"/>
      <c r="I357" s="26" t="str">
        <f t="shared" si="48"/>
        <v/>
      </c>
      <c r="J357" s="27" t="str">
        <f t="shared" si="49"/>
        <v/>
      </c>
      <c r="K357" s="28"/>
      <c r="L357" s="27" t="str">
        <f t="shared" si="50"/>
        <v/>
      </c>
      <c r="M357" s="24"/>
      <c r="N357" s="24"/>
      <c r="O357" s="6"/>
      <c r="P357" s="27" t="str">
        <f t="shared" si="51"/>
        <v/>
      </c>
      <c r="Q357" s="25" t="str">
        <f t="shared" si="52"/>
        <v/>
      </c>
      <c r="R357" s="25" t="str">
        <f t="shared" si="53"/>
        <v/>
      </c>
      <c r="S357" s="13" t="str">
        <f>IF(B357="","",IF(M357="Inițial",B357&amp;"|E|"&amp;COUNTIFS(INDEX($B:$B,5):B357,B357,INDEX($M:$M,5):M357,"Inițial"),""))</f>
        <v/>
      </c>
      <c r="T357" s="13" t="str">
        <f>IF(OR(B357="",Q357&lt;&gt;1),"",B357&amp;"|F|"&amp;COUNTIFS(INDEX($B:$B,5):B357,B357,INDEX($Q:$Q,5):Q357,1))</f>
        <v/>
      </c>
      <c r="U357" s="29" t="str">
        <f>IF(B357="","",TRIM(IF(COUNTIF('Registru devize'!$B$5:$B$304,B357)=0,"Deviz inexistent în registru. ","")&amp;IF(AND(D357&lt;&gt;"",E357=""),"Cod necunoscut. ","")&amp;IF(N(H357)&lt;=0,"Lipsește cantitatea. ","")&amp;IF(M357="","Alege etapa. ","")&amp;IF(AND(M357="Suplimentar",N357=""),"Cere acordul clientului. ","")))</f>
        <v/>
      </c>
    </row>
    <row r="358" spans="2:21" x14ac:dyDescent="0.2">
      <c r="B358" s="24"/>
      <c r="C358" s="25" t="str">
        <f>IF(B358="","",COUNTIF(INDEX($B:$B,5):B358,B358))</f>
        <v/>
      </c>
      <c r="D358" s="24"/>
      <c r="E358" s="25" t="str">
        <f t="shared" si="45"/>
        <v/>
      </c>
      <c r="F358" s="13" t="str">
        <f t="shared" si="46"/>
        <v/>
      </c>
      <c r="G358" s="25" t="str">
        <f t="shared" si="47"/>
        <v/>
      </c>
      <c r="H358" s="6"/>
      <c r="I358" s="26" t="str">
        <f t="shared" si="48"/>
        <v/>
      </c>
      <c r="J358" s="27" t="str">
        <f t="shared" si="49"/>
        <v/>
      </c>
      <c r="K358" s="28"/>
      <c r="L358" s="27" t="str">
        <f t="shared" si="50"/>
        <v/>
      </c>
      <c r="M358" s="24"/>
      <c r="N358" s="24"/>
      <c r="O358" s="6"/>
      <c r="P358" s="27" t="str">
        <f t="shared" si="51"/>
        <v/>
      </c>
      <c r="Q358" s="25" t="str">
        <f t="shared" si="52"/>
        <v/>
      </c>
      <c r="R358" s="25" t="str">
        <f t="shared" si="53"/>
        <v/>
      </c>
      <c r="S358" s="13" t="str">
        <f>IF(B358="","",IF(M358="Inițial",B358&amp;"|E|"&amp;COUNTIFS(INDEX($B:$B,5):B358,B358,INDEX($M:$M,5):M358,"Inițial"),""))</f>
        <v/>
      </c>
      <c r="T358" s="13" t="str">
        <f>IF(OR(B358="",Q358&lt;&gt;1),"",B358&amp;"|F|"&amp;COUNTIFS(INDEX($B:$B,5):B358,B358,INDEX($Q:$Q,5):Q358,1))</f>
        <v/>
      </c>
      <c r="U358" s="29" t="str">
        <f>IF(B358="","",TRIM(IF(COUNTIF('Registru devize'!$B$5:$B$304,B358)=0,"Deviz inexistent în registru. ","")&amp;IF(AND(D358&lt;&gt;"",E358=""),"Cod necunoscut. ","")&amp;IF(N(H358)&lt;=0,"Lipsește cantitatea. ","")&amp;IF(M358="","Alege etapa. ","")&amp;IF(AND(M358="Suplimentar",N358=""),"Cere acordul clientului. ","")))</f>
        <v/>
      </c>
    </row>
    <row r="359" spans="2:21" x14ac:dyDescent="0.2">
      <c r="B359" s="24"/>
      <c r="C359" s="25" t="str">
        <f>IF(B359="","",COUNTIF(INDEX($B:$B,5):B359,B359))</f>
        <v/>
      </c>
      <c r="D359" s="24"/>
      <c r="E359" s="25" t="str">
        <f t="shared" si="45"/>
        <v/>
      </c>
      <c r="F359" s="13" t="str">
        <f t="shared" si="46"/>
        <v/>
      </c>
      <c r="G359" s="25" t="str">
        <f t="shared" si="47"/>
        <v/>
      </c>
      <c r="H359" s="6"/>
      <c r="I359" s="26" t="str">
        <f t="shared" si="48"/>
        <v/>
      </c>
      <c r="J359" s="27" t="str">
        <f t="shared" si="49"/>
        <v/>
      </c>
      <c r="K359" s="28"/>
      <c r="L359" s="27" t="str">
        <f t="shared" si="50"/>
        <v/>
      </c>
      <c r="M359" s="24"/>
      <c r="N359" s="24"/>
      <c r="O359" s="6"/>
      <c r="P359" s="27" t="str">
        <f t="shared" si="51"/>
        <v/>
      </c>
      <c r="Q359" s="25" t="str">
        <f t="shared" si="52"/>
        <v/>
      </c>
      <c r="R359" s="25" t="str">
        <f t="shared" si="53"/>
        <v/>
      </c>
      <c r="S359" s="13" t="str">
        <f>IF(B359="","",IF(M359="Inițial",B359&amp;"|E|"&amp;COUNTIFS(INDEX($B:$B,5):B359,B359,INDEX($M:$M,5):M359,"Inițial"),""))</f>
        <v/>
      </c>
      <c r="T359" s="13" t="str">
        <f>IF(OR(B359="",Q359&lt;&gt;1),"",B359&amp;"|F|"&amp;COUNTIFS(INDEX($B:$B,5):B359,B359,INDEX($Q:$Q,5):Q359,1))</f>
        <v/>
      </c>
      <c r="U359" s="29" t="str">
        <f>IF(B359="","",TRIM(IF(COUNTIF('Registru devize'!$B$5:$B$304,B359)=0,"Deviz inexistent în registru. ","")&amp;IF(AND(D359&lt;&gt;"",E359=""),"Cod necunoscut. ","")&amp;IF(N(H359)&lt;=0,"Lipsește cantitatea. ","")&amp;IF(M359="","Alege etapa. ","")&amp;IF(AND(M359="Suplimentar",N359=""),"Cere acordul clientului. ","")))</f>
        <v/>
      </c>
    </row>
    <row r="360" spans="2:21" x14ac:dyDescent="0.2">
      <c r="B360" s="24"/>
      <c r="C360" s="25" t="str">
        <f>IF(B360="","",COUNTIF(INDEX($B:$B,5):B360,B360))</f>
        <v/>
      </c>
      <c r="D360" s="24"/>
      <c r="E360" s="25" t="str">
        <f t="shared" si="45"/>
        <v/>
      </c>
      <c r="F360" s="13" t="str">
        <f t="shared" si="46"/>
        <v/>
      </c>
      <c r="G360" s="25" t="str">
        <f t="shared" si="47"/>
        <v/>
      </c>
      <c r="H360" s="6"/>
      <c r="I360" s="26" t="str">
        <f t="shared" si="48"/>
        <v/>
      </c>
      <c r="J360" s="27" t="str">
        <f t="shared" si="49"/>
        <v/>
      </c>
      <c r="K360" s="28"/>
      <c r="L360" s="27" t="str">
        <f t="shared" si="50"/>
        <v/>
      </c>
      <c r="M360" s="24"/>
      <c r="N360" s="24"/>
      <c r="O360" s="6"/>
      <c r="P360" s="27" t="str">
        <f t="shared" si="51"/>
        <v/>
      </c>
      <c r="Q360" s="25" t="str">
        <f t="shared" si="52"/>
        <v/>
      </c>
      <c r="R360" s="25" t="str">
        <f t="shared" si="53"/>
        <v/>
      </c>
      <c r="S360" s="13" t="str">
        <f>IF(B360="","",IF(M360="Inițial",B360&amp;"|E|"&amp;COUNTIFS(INDEX($B:$B,5):B360,B360,INDEX($M:$M,5):M360,"Inițial"),""))</f>
        <v/>
      </c>
      <c r="T360" s="13" t="str">
        <f>IF(OR(B360="",Q360&lt;&gt;1),"",B360&amp;"|F|"&amp;COUNTIFS(INDEX($B:$B,5):B360,B360,INDEX($Q:$Q,5):Q360,1))</f>
        <v/>
      </c>
      <c r="U360" s="29" t="str">
        <f>IF(B360="","",TRIM(IF(COUNTIF('Registru devize'!$B$5:$B$304,B360)=0,"Deviz inexistent în registru. ","")&amp;IF(AND(D360&lt;&gt;"",E360=""),"Cod necunoscut. ","")&amp;IF(N(H360)&lt;=0,"Lipsește cantitatea. ","")&amp;IF(M360="","Alege etapa. ","")&amp;IF(AND(M360="Suplimentar",N360=""),"Cere acordul clientului. ","")))</f>
        <v/>
      </c>
    </row>
    <row r="361" spans="2:21" x14ac:dyDescent="0.2">
      <c r="B361" s="24"/>
      <c r="C361" s="25" t="str">
        <f>IF(B361="","",COUNTIF(INDEX($B:$B,5):B361,B361))</f>
        <v/>
      </c>
      <c r="D361" s="24"/>
      <c r="E361" s="25" t="str">
        <f t="shared" si="45"/>
        <v/>
      </c>
      <c r="F361" s="13" t="str">
        <f t="shared" si="46"/>
        <v/>
      </c>
      <c r="G361" s="25" t="str">
        <f t="shared" si="47"/>
        <v/>
      </c>
      <c r="H361" s="6"/>
      <c r="I361" s="26" t="str">
        <f t="shared" si="48"/>
        <v/>
      </c>
      <c r="J361" s="27" t="str">
        <f t="shared" si="49"/>
        <v/>
      </c>
      <c r="K361" s="28"/>
      <c r="L361" s="27" t="str">
        <f t="shared" si="50"/>
        <v/>
      </c>
      <c r="M361" s="24"/>
      <c r="N361" s="24"/>
      <c r="O361" s="6"/>
      <c r="P361" s="27" t="str">
        <f t="shared" si="51"/>
        <v/>
      </c>
      <c r="Q361" s="25" t="str">
        <f t="shared" si="52"/>
        <v/>
      </c>
      <c r="R361" s="25" t="str">
        <f t="shared" si="53"/>
        <v/>
      </c>
      <c r="S361" s="13" t="str">
        <f>IF(B361="","",IF(M361="Inițial",B361&amp;"|E|"&amp;COUNTIFS(INDEX($B:$B,5):B361,B361,INDEX($M:$M,5):M361,"Inițial"),""))</f>
        <v/>
      </c>
      <c r="T361" s="13" t="str">
        <f>IF(OR(B361="",Q361&lt;&gt;1),"",B361&amp;"|F|"&amp;COUNTIFS(INDEX($B:$B,5):B361,B361,INDEX($Q:$Q,5):Q361,1))</f>
        <v/>
      </c>
      <c r="U361" s="29" t="str">
        <f>IF(B361="","",TRIM(IF(COUNTIF('Registru devize'!$B$5:$B$304,B361)=0,"Deviz inexistent în registru. ","")&amp;IF(AND(D361&lt;&gt;"",E361=""),"Cod necunoscut. ","")&amp;IF(N(H361)&lt;=0,"Lipsește cantitatea. ","")&amp;IF(M361="","Alege etapa. ","")&amp;IF(AND(M361="Suplimentar",N361=""),"Cere acordul clientului. ","")))</f>
        <v/>
      </c>
    </row>
    <row r="362" spans="2:21" x14ac:dyDescent="0.2">
      <c r="B362" s="24"/>
      <c r="C362" s="25" t="str">
        <f>IF(B362="","",COUNTIF(INDEX($B:$B,5):B362,B362))</f>
        <v/>
      </c>
      <c r="D362" s="24"/>
      <c r="E362" s="25" t="str">
        <f t="shared" si="45"/>
        <v/>
      </c>
      <c r="F362" s="13" t="str">
        <f t="shared" si="46"/>
        <v/>
      </c>
      <c r="G362" s="25" t="str">
        <f t="shared" si="47"/>
        <v/>
      </c>
      <c r="H362" s="6"/>
      <c r="I362" s="26" t="str">
        <f t="shared" si="48"/>
        <v/>
      </c>
      <c r="J362" s="27" t="str">
        <f t="shared" si="49"/>
        <v/>
      </c>
      <c r="K362" s="28"/>
      <c r="L362" s="27" t="str">
        <f t="shared" si="50"/>
        <v/>
      </c>
      <c r="M362" s="24"/>
      <c r="N362" s="24"/>
      <c r="O362" s="6"/>
      <c r="P362" s="27" t="str">
        <f t="shared" si="51"/>
        <v/>
      </c>
      <c r="Q362" s="25" t="str">
        <f t="shared" si="52"/>
        <v/>
      </c>
      <c r="R362" s="25" t="str">
        <f t="shared" si="53"/>
        <v/>
      </c>
      <c r="S362" s="13" t="str">
        <f>IF(B362="","",IF(M362="Inițial",B362&amp;"|E|"&amp;COUNTIFS(INDEX($B:$B,5):B362,B362,INDEX($M:$M,5):M362,"Inițial"),""))</f>
        <v/>
      </c>
      <c r="T362" s="13" t="str">
        <f>IF(OR(B362="",Q362&lt;&gt;1),"",B362&amp;"|F|"&amp;COUNTIFS(INDEX($B:$B,5):B362,B362,INDEX($Q:$Q,5):Q362,1))</f>
        <v/>
      </c>
      <c r="U362" s="29" t="str">
        <f>IF(B362="","",TRIM(IF(COUNTIF('Registru devize'!$B$5:$B$304,B362)=0,"Deviz inexistent în registru. ","")&amp;IF(AND(D362&lt;&gt;"",E362=""),"Cod necunoscut. ","")&amp;IF(N(H362)&lt;=0,"Lipsește cantitatea. ","")&amp;IF(M362="","Alege etapa. ","")&amp;IF(AND(M362="Suplimentar",N362=""),"Cere acordul clientului. ","")))</f>
        <v/>
      </c>
    </row>
    <row r="363" spans="2:21" x14ac:dyDescent="0.2">
      <c r="B363" s="24"/>
      <c r="C363" s="25" t="str">
        <f>IF(B363="","",COUNTIF(INDEX($B:$B,5):B363,B363))</f>
        <v/>
      </c>
      <c r="D363" s="24"/>
      <c r="E363" s="25" t="str">
        <f t="shared" si="45"/>
        <v/>
      </c>
      <c r="F363" s="13" t="str">
        <f t="shared" si="46"/>
        <v/>
      </c>
      <c r="G363" s="25" t="str">
        <f t="shared" si="47"/>
        <v/>
      </c>
      <c r="H363" s="6"/>
      <c r="I363" s="26" t="str">
        <f t="shared" si="48"/>
        <v/>
      </c>
      <c r="J363" s="27" t="str">
        <f t="shared" si="49"/>
        <v/>
      </c>
      <c r="K363" s="28"/>
      <c r="L363" s="27" t="str">
        <f t="shared" si="50"/>
        <v/>
      </c>
      <c r="M363" s="24"/>
      <c r="N363" s="24"/>
      <c r="O363" s="6"/>
      <c r="P363" s="27" t="str">
        <f t="shared" si="51"/>
        <v/>
      </c>
      <c r="Q363" s="25" t="str">
        <f t="shared" si="52"/>
        <v/>
      </c>
      <c r="R363" s="25" t="str">
        <f t="shared" si="53"/>
        <v/>
      </c>
      <c r="S363" s="13" t="str">
        <f>IF(B363="","",IF(M363="Inițial",B363&amp;"|E|"&amp;COUNTIFS(INDEX($B:$B,5):B363,B363,INDEX($M:$M,5):M363,"Inițial"),""))</f>
        <v/>
      </c>
      <c r="T363" s="13" t="str">
        <f>IF(OR(B363="",Q363&lt;&gt;1),"",B363&amp;"|F|"&amp;COUNTIFS(INDEX($B:$B,5):B363,B363,INDEX($Q:$Q,5):Q363,1))</f>
        <v/>
      </c>
      <c r="U363" s="29" t="str">
        <f>IF(B363="","",TRIM(IF(COUNTIF('Registru devize'!$B$5:$B$304,B363)=0,"Deviz inexistent în registru. ","")&amp;IF(AND(D363&lt;&gt;"",E363=""),"Cod necunoscut. ","")&amp;IF(N(H363)&lt;=0,"Lipsește cantitatea. ","")&amp;IF(M363="","Alege etapa. ","")&amp;IF(AND(M363="Suplimentar",N363=""),"Cere acordul clientului. ","")))</f>
        <v/>
      </c>
    </row>
    <row r="364" spans="2:21" x14ac:dyDescent="0.2">
      <c r="B364" s="24"/>
      <c r="C364" s="25" t="str">
        <f>IF(B364="","",COUNTIF(INDEX($B:$B,5):B364,B364))</f>
        <v/>
      </c>
      <c r="D364" s="24"/>
      <c r="E364" s="25" t="str">
        <f t="shared" si="45"/>
        <v/>
      </c>
      <c r="F364" s="13" t="str">
        <f t="shared" si="46"/>
        <v/>
      </c>
      <c r="G364" s="25" t="str">
        <f t="shared" si="47"/>
        <v/>
      </c>
      <c r="H364" s="6"/>
      <c r="I364" s="26" t="str">
        <f t="shared" si="48"/>
        <v/>
      </c>
      <c r="J364" s="27" t="str">
        <f t="shared" si="49"/>
        <v/>
      </c>
      <c r="K364" s="28"/>
      <c r="L364" s="27" t="str">
        <f t="shared" si="50"/>
        <v/>
      </c>
      <c r="M364" s="24"/>
      <c r="N364" s="24"/>
      <c r="O364" s="6"/>
      <c r="P364" s="27" t="str">
        <f t="shared" si="51"/>
        <v/>
      </c>
      <c r="Q364" s="25" t="str">
        <f t="shared" si="52"/>
        <v/>
      </c>
      <c r="R364" s="25" t="str">
        <f t="shared" si="53"/>
        <v/>
      </c>
      <c r="S364" s="13" t="str">
        <f>IF(B364="","",IF(M364="Inițial",B364&amp;"|E|"&amp;COUNTIFS(INDEX($B:$B,5):B364,B364,INDEX($M:$M,5):M364,"Inițial"),""))</f>
        <v/>
      </c>
      <c r="T364" s="13" t="str">
        <f>IF(OR(B364="",Q364&lt;&gt;1),"",B364&amp;"|F|"&amp;COUNTIFS(INDEX($B:$B,5):B364,B364,INDEX($Q:$Q,5):Q364,1))</f>
        <v/>
      </c>
      <c r="U364" s="29" t="str">
        <f>IF(B364="","",TRIM(IF(COUNTIF('Registru devize'!$B$5:$B$304,B364)=0,"Deviz inexistent în registru. ","")&amp;IF(AND(D364&lt;&gt;"",E364=""),"Cod necunoscut. ","")&amp;IF(N(H364)&lt;=0,"Lipsește cantitatea. ","")&amp;IF(M364="","Alege etapa. ","")&amp;IF(AND(M364="Suplimentar",N364=""),"Cere acordul clientului. ","")))</f>
        <v/>
      </c>
    </row>
    <row r="365" spans="2:21" x14ac:dyDescent="0.2">
      <c r="B365" s="24"/>
      <c r="C365" s="25" t="str">
        <f>IF(B365="","",COUNTIF(INDEX($B:$B,5):B365,B365))</f>
        <v/>
      </c>
      <c r="D365" s="24"/>
      <c r="E365" s="25" t="str">
        <f t="shared" si="45"/>
        <v/>
      </c>
      <c r="F365" s="13" t="str">
        <f t="shared" si="46"/>
        <v/>
      </c>
      <c r="G365" s="25" t="str">
        <f t="shared" si="47"/>
        <v/>
      </c>
      <c r="H365" s="6"/>
      <c r="I365" s="26" t="str">
        <f t="shared" si="48"/>
        <v/>
      </c>
      <c r="J365" s="27" t="str">
        <f t="shared" si="49"/>
        <v/>
      </c>
      <c r="K365" s="28"/>
      <c r="L365" s="27" t="str">
        <f t="shared" si="50"/>
        <v/>
      </c>
      <c r="M365" s="24"/>
      <c r="N365" s="24"/>
      <c r="O365" s="6"/>
      <c r="P365" s="27" t="str">
        <f t="shared" si="51"/>
        <v/>
      </c>
      <c r="Q365" s="25" t="str">
        <f t="shared" si="52"/>
        <v/>
      </c>
      <c r="R365" s="25" t="str">
        <f t="shared" si="53"/>
        <v/>
      </c>
      <c r="S365" s="13" t="str">
        <f>IF(B365="","",IF(M365="Inițial",B365&amp;"|E|"&amp;COUNTIFS(INDEX($B:$B,5):B365,B365,INDEX($M:$M,5):M365,"Inițial"),""))</f>
        <v/>
      </c>
      <c r="T365" s="13" t="str">
        <f>IF(OR(B365="",Q365&lt;&gt;1),"",B365&amp;"|F|"&amp;COUNTIFS(INDEX($B:$B,5):B365,B365,INDEX($Q:$Q,5):Q365,1))</f>
        <v/>
      </c>
      <c r="U365" s="29" t="str">
        <f>IF(B365="","",TRIM(IF(COUNTIF('Registru devize'!$B$5:$B$304,B365)=0,"Deviz inexistent în registru. ","")&amp;IF(AND(D365&lt;&gt;"",E365=""),"Cod necunoscut. ","")&amp;IF(N(H365)&lt;=0,"Lipsește cantitatea. ","")&amp;IF(M365="","Alege etapa. ","")&amp;IF(AND(M365="Suplimentar",N365=""),"Cere acordul clientului. ","")))</f>
        <v/>
      </c>
    </row>
    <row r="366" spans="2:21" x14ac:dyDescent="0.2">
      <c r="B366" s="24"/>
      <c r="C366" s="25" t="str">
        <f>IF(B366="","",COUNTIF(INDEX($B:$B,5):B366,B366))</f>
        <v/>
      </c>
      <c r="D366" s="24"/>
      <c r="E366" s="25" t="str">
        <f t="shared" si="45"/>
        <v/>
      </c>
      <c r="F366" s="13" t="str">
        <f t="shared" si="46"/>
        <v/>
      </c>
      <c r="G366" s="25" t="str">
        <f t="shared" si="47"/>
        <v/>
      </c>
      <c r="H366" s="6"/>
      <c r="I366" s="26" t="str">
        <f t="shared" si="48"/>
        <v/>
      </c>
      <c r="J366" s="27" t="str">
        <f t="shared" si="49"/>
        <v/>
      </c>
      <c r="K366" s="28"/>
      <c r="L366" s="27" t="str">
        <f t="shared" si="50"/>
        <v/>
      </c>
      <c r="M366" s="24"/>
      <c r="N366" s="24"/>
      <c r="O366" s="6"/>
      <c r="P366" s="27" t="str">
        <f t="shared" si="51"/>
        <v/>
      </c>
      <c r="Q366" s="25" t="str">
        <f t="shared" si="52"/>
        <v/>
      </c>
      <c r="R366" s="25" t="str">
        <f t="shared" si="53"/>
        <v/>
      </c>
      <c r="S366" s="13" t="str">
        <f>IF(B366="","",IF(M366="Inițial",B366&amp;"|E|"&amp;COUNTIFS(INDEX($B:$B,5):B366,B366,INDEX($M:$M,5):M366,"Inițial"),""))</f>
        <v/>
      </c>
      <c r="T366" s="13" t="str">
        <f>IF(OR(B366="",Q366&lt;&gt;1),"",B366&amp;"|F|"&amp;COUNTIFS(INDEX($B:$B,5):B366,B366,INDEX($Q:$Q,5):Q366,1))</f>
        <v/>
      </c>
      <c r="U366" s="29" t="str">
        <f>IF(B366="","",TRIM(IF(COUNTIF('Registru devize'!$B$5:$B$304,B366)=0,"Deviz inexistent în registru. ","")&amp;IF(AND(D366&lt;&gt;"",E366=""),"Cod necunoscut. ","")&amp;IF(N(H366)&lt;=0,"Lipsește cantitatea. ","")&amp;IF(M366="","Alege etapa. ","")&amp;IF(AND(M366="Suplimentar",N366=""),"Cere acordul clientului. ","")))</f>
        <v/>
      </c>
    </row>
    <row r="367" spans="2:21" x14ac:dyDescent="0.2">
      <c r="B367" s="24"/>
      <c r="C367" s="25" t="str">
        <f>IF(B367="","",COUNTIF(INDEX($B:$B,5):B367,B367))</f>
        <v/>
      </c>
      <c r="D367" s="24"/>
      <c r="E367" s="25" t="str">
        <f t="shared" si="45"/>
        <v/>
      </c>
      <c r="F367" s="13" t="str">
        <f t="shared" si="46"/>
        <v/>
      </c>
      <c r="G367" s="25" t="str">
        <f t="shared" si="47"/>
        <v/>
      </c>
      <c r="H367" s="6"/>
      <c r="I367" s="26" t="str">
        <f t="shared" si="48"/>
        <v/>
      </c>
      <c r="J367" s="27" t="str">
        <f t="shared" si="49"/>
        <v/>
      </c>
      <c r="K367" s="28"/>
      <c r="L367" s="27" t="str">
        <f t="shared" si="50"/>
        <v/>
      </c>
      <c r="M367" s="24"/>
      <c r="N367" s="24"/>
      <c r="O367" s="6"/>
      <c r="P367" s="27" t="str">
        <f t="shared" si="51"/>
        <v/>
      </c>
      <c r="Q367" s="25" t="str">
        <f t="shared" si="52"/>
        <v/>
      </c>
      <c r="R367" s="25" t="str">
        <f t="shared" si="53"/>
        <v/>
      </c>
      <c r="S367" s="13" t="str">
        <f>IF(B367="","",IF(M367="Inițial",B367&amp;"|E|"&amp;COUNTIFS(INDEX($B:$B,5):B367,B367,INDEX($M:$M,5):M367,"Inițial"),""))</f>
        <v/>
      </c>
      <c r="T367" s="13" t="str">
        <f>IF(OR(B367="",Q367&lt;&gt;1),"",B367&amp;"|F|"&amp;COUNTIFS(INDEX($B:$B,5):B367,B367,INDEX($Q:$Q,5):Q367,1))</f>
        <v/>
      </c>
      <c r="U367" s="29" t="str">
        <f>IF(B367="","",TRIM(IF(COUNTIF('Registru devize'!$B$5:$B$304,B367)=0,"Deviz inexistent în registru. ","")&amp;IF(AND(D367&lt;&gt;"",E367=""),"Cod necunoscut. ","")&amp;IF(N(H367)&lt;=0,"Lipsește cantitatea. ","")&amp;IF(M367="","Alege etapa. ","")&amp;IF(AND(M367="Suplimentar",N367=""),"Cere acordul clientului. ","")))</f>
        <v/>
      </c>
    </row>
    <row r="368" spans="2:21" x14ac:dyDescent="0.2">
      <c r="B368" s="24"/>
      <c r="C368" s="25" t="str">
        <f>IF(B368="","",COUNTIF(INDEX($B:$B,5):B368,B368))</f>
        <v/>
      </c>
      <c r="D368" s="24"/>
      <c r="E368" s="25" t="str">
        <f t="shared" si="45"/>
        <v/>
      </c>
      <c r="F368" s="13" t="str">
        <f t="shared" si="46"/>
        <v/>
      </c>
      <c r="G368" s="25" t="str">
        <f t="shared" si="47"/>
        <v/>
      </c>
      <c r="H368" s="6"/>
      <c r="I368" s="26" t="str">
        <f t="shared" si="48"/>
        <v/>
      </c>
      <c r="J368" s="27" t="str">
        <f t="shared" si="49"/>
        <v/>
      </c>
      <c r="K368" s="28"/>
      <c r="L368" s="27" t="str">
        <f t="shared" si="50"/>
        <v/>
      </c>
      <c r="M368" s="24"/>
      <c r="N368" s="24"/>
      <c r="O368" s="6"/>
      <c r="P368" s="27" t="str">
        <f t="shared" si="51"/>
        <v/>
      </c>
      <c r="Q368" s="25" t="str">
        <f t="shared" si="52"/>
        <v/>
      </c>
      <c r="R368" s="25" t="str">
        <f t="shared" si="53"/>
        <v/>
      </c>
      <c r="S368" s="13" t="str">
        <f>IF(B368="","",IF(M368="Inițial",B368&amp;"|E|"&amp;COUNTIFS(INDEX($B:$B,5):B368,B368,INDEX($M:$M,5):M368,"Inițial"),""))</f>
        <v/>
      </c>
      <c r="T368" s="13" t="str">
        <f>IF(OR(B368="",Q368&lt;&gt;1),"",B368&amp;"|F|"&amp;COUNTIFS(INDEX($B:$B,5):B368,B368,INDEX($Q:$Q,5):Q368,1))</f>
        <v/>
      </c>
      <c r="U368" s="29" t="str">
        <f>IF(B368="","",TRIM(IF(COUNTIF('Registru devize'!$B$5:$B$304,B368)=0,"Deviz inexistent în registru. ","")&amp;IF(AND(D368&lt;&gt;"",E368=""),"Cod necunoscut. ","")&amp;IF(N(H368)&lt;=0,"Lipsește cantitatea. ","")&amp;IF(M368="","Alege etapa. ","")&amp;IF(AND(M368="Suplimentar",N368=""),"Cere acordul clientului. ","")))</f>
        <v/>
      </c>
    </row>
    <row r="369" spans="2:21" x14ac:dyDescent="0.2">
      <c r="B369" s="24"/>
      <c r="C369" s="25" t="str">
        <f>IF(B369="","",COUNTIF(INDEX($B:$B,5):B369,B369))</f>
        <v/>
      </c>
      <c r="D369" s="24"/>
      <c r="E369" s="25" t="str">
        <f t="shared" si="45"/>
        <v/>
      </c>
      <c r="F369" s="13" t="str">
        <f t="shared" si="46"/>
        <v/>
      </c>
      <c r="G369" s="25" t="str">
        <f t="shared" si="47"/>
        <v/>
      </c>
      <c r="H369" s="6"/>
      <c r="I369" s="26" t="str">
        <f t="shared" si="48"/>
        <v/>
      </c>
      <c r="J369" s="27" t="str">
        <f t="shared" si="49"/>
        <v/>
      </c>
      <c r="K369" s="28"/>
      <c r="L369" s="27" t="str">
        <f t="shared" si="50"/>
        <v/>
      </c>
      <c r="M369" s="24"/>
      <c r="N369" s="24"/>
      <c r="O369" s="6"/>
      <c r="P369" s="27" t="str">
        <f t="shared" si="51"/>
        <v/>
      </c>
      <c r="Q369" s="25" t="str">
        <f t="shared" si="52"/>
        <v/>
      </c>
      <c r="R369" s="25" t="str">
        <f t="shared" si="53"/>
        <v/>
      </c>
      <c r="S369" s="13" t="str">
        <f>IF(B369="","",IF(M369="Inițial",B369&amp;"|E|"&amp;COUNTIFS(INDEX($B:$B,5):B369,B369,INDEX($M:$M,5):M369,"Inițial"),""))</f>
        <v/>
      </c>
      <c r="T369" s="13" t="str">
        <f>IF(OR(B369="",Q369&lt;&gt;1),"",B369&amp;"|F|"&amp;COUNTIFS(INDEX($B:$B,5):B369,B369,INDEX($Q:$Q,5):Q369,1))</f>
        <v/>
      </c>
      <c r="U369" s="29" t="str">
        <f>IF(B369="","",TRIM(IF(COUNTIF('Registru devize'!$B$5:$B$304,B369)=0,"Deviz inexistent în registru. ","")&amp;IF(AND(D369&lt;&gt;"",E369=""),"Cod necunoscut. ","")&amp;IF(N(H369)&lt;=0,"Lipsește cantitatea. ","")&amp;IF(M369="","Alege etapa. ","")&amp;IF(AND(M369="Suplimentar",N369=""),"Cere acordul clientului. ","")))</f>
        <v/>
      </c>
    </row>
    <row r="370" spans="2:21" x14ac:dyDescent="0.2">
      <c r="B370" s="24"/>
      <c r="C370" s="25" t="str">
        <f>IF(B370="","",COUNTIF(INDEX($B:$B,5):B370,B370))</f>
        <v/>
      </c>
      <c r="D370" s="24"/>
      <c r="E370" s="25" t="str">
        <f t="shared" si="45"/>
        <v/>
      </c>
      <c r="F370" s="13" t="str">
        <f t="shared" si="46"/>
        <v/>
      </c>
      <c r="G370" s="25" t="str">
        <f t="shared" si="47"/>
        <v/>
      </c>
      <c r="H370" s="6"/>
      <c r="I370" s="26" t="str">
        <f t="shared" si="48"/>
        <v/>
      </c>
      <c r="J370" s="27" t="str">
        <f t="shared" si="49"/>
        <v/>
      </c>
      <c r="K370" s="28"/>
      <c r="L370" s="27" t="str">
        <f t="shared" si="50"/>
        <v/>
      </c>
      <c r="M370" s="24"/>
      <c r="N370" s="24"/>
      <c r="O370" s="6"/>
      <c r="P370" s="27" t="str">
        <f t="shared" si="51"/>
        <v/>
      </c>
      <c r="Q370" s="25" t="str">
        <f t="shared" si="52"/>
        <v/>
      </c>
      <c r="R370" s="25" t="str">
        <f t="shared" si="53"/>
        <v/>
      </c>
      <c r="S370" s="13" t="str">
        <f>IF(B370="","",IF(M370="Inițial",B370&amp;"|E|"&amp;COUNTIFS(INDEX($B:$B,5):B370,B370,INDEX($M:$M,5):M370,"Inițial"),""))</f>
        <v/>
      </c>
      <c r="T370" s="13" t="str">
        <f>IF(OR(B370="",Q370&lt;&gt;1),"",B370&amp;"|F|"&amp;COUNTIFS(INDEX($B:$B,5):B370,B370,INDEX($Q:$Q,5):Q370,1))</f>
        <v/>
      </c>
      <c r="U370" s="29" t="str">
        <f>IF(B370="","",TRIM(IF(COUNTIF('Registru devize'!$B$5:$B$304,B370)=0,"Deviz inexistent în registru. ","")&amp;IF(AND(D370&lt;&gt;"",E370=""),"Cod necunoscut. ","")&amp;IF(N(H370)&lt;=0,"Lipsește cantitatea. ","")&amp;IF(M370="","Alege etapa. ","")&amp;IF(AND(M370="Suplimentar",N370=""),"Cere acordul clientului. ","")))</f>
        <v/>
      </c>
    </row>
    <row r="371" spans="2:21" x14ac:dyDescent="0.2">
      <c r="B371" s="24"/>
      <c r="C371" s="25" t="str">
        <f>IF(B371="","",COUNTIF(INDEX($B:$B,5):B371,B371))</f>
        <v/>
      </c>
      <c r="D371" s="24"/>
      <c r="E371" s="25" t="str">
        <f t="shared" si="45"/>
        <v/>
      </c>
      <c r="F371" s="13" t="str">
        <f t="shared" si="46"/>
        <v/>
      </c>
      <c r="G371" s="25" t="str">
        <f t="shared" si="47"/>
        <v/>
      </c>
      <c r="H371" s="6"/>
      <c r="I371" s="26" t="str">
        <f t="shared" si="48"/>
        <v/>
      </c>
      <c r="J371" s="27" t="str">
        <f t="shared" si="49"/>
        <v/>
      </c>
      <c r="K371" s="28"/>
      <c r="L371" s="27" t="str">
        <f t="shared" si="50"/>
        <v/>
      </c>
      <c r="M371" s="24"/>
      <c r="N371" s="24"/>
      <c r="O371" s="6"/>
      <c r="P371" s="27" t="str">
        <f t="shared" si="51"/>
        <v/>
      </c>
      <c r="Q371" s="25" t="str">
        <f t="shared" si="52"/>
        <v/>
      </c>
      <c r="R371" s="25" t="str">
        <f t="shared" si="53"/>
        <v/>
      </c>
      <c r="S371" s="13" t="str">
        <f>IF(B371="","",IF(M371="Inițial",B371&amp;"|E|"&amp;COUNTIFS(INDEX($B:$B,5):B371,B371,INDEX($M:$M,5):M371,"Inițial"),""))</f>
        <v/>
      </c>
      <c r="T371" s="13" t="str">
        <f>IF(OR(B371="",Q371&lt;&gt;1),"",B371&amp;"|F|"&amp;COUNTIFS(INDEX($B:$B,5):B371,B371,INDEX($Q:$Q,5):Q371,1))</f>
        <v/>
      </c>
      <c r="U371" s="29" t="str">
        <f>IF(B371="","",TRIM(IF(COUNTIF('Registru devize'!$B$5:$B$304,B371)=0,"Deviz inexistent în registru. ","")&amp;IF(AND(D371&lt;&gt;"",E371=""),"Cod necunoscut. ","")&amp;IF(N(H371)&lt;=0,"Lipsește cantitatea. ","")&amp;IF(M371="","Alege etapa. ","")&amp;IF(AND(M371="Suplimentar",N371=""),"Cere acordul clientului. ","")))</f>
        <v/>
      </c>
    </row>
    <row r="372" spans="2:21" x14ac:dyDescent="0.2">
      <c r="B372" s="24"/>
      <c r="C372" s="25" t="str">
        <f>IF(B372="","",COUNTIF(INDEX($B:$B,5):B372,B372))</f>
        <v/>
      </c>
      <c r="D372" s="24"/>
      <c r="E372" s="25" t="str">
        <f t="shared" si="45"/>
        <v/>
      </c>
      <c r="F372" s="13" t="str">
        <f t="shared" si="46"/>
        <v/>
      </c>
      <c r="G372" s="25" t="str">
        <f t="shared" si="47"/>
        <v/>
      </c>
      <c r="H372" s="6"/>
      <c r="I372" s="26" t="str">
        <f t="shared" si="48"/>
        <v/>
      </c>
      <c r="J372" s="27" t="str">
        <f t="shared" si="49"/>
        <v/>
      </c>
      <c r="K372" s="28"/>
      <c r="L372" s="27" t="str">
        <f t="shared" si="50"/>
        <v/>
      </c>
      <c r="M372" s="24"/>
      <c r="N372" s="24"/>
      <c r="O372" s="6"/>
      <c r="P372" s="27" t="str">
        <f t="shared" si="51"/>
        <v/>
      </c>
      <c r="Q372" s="25" t="str">
        <f t="shared" si="52"/>
        <v/>
      </c>
      <c r="R372" s="25" t="str">
        <f t="shared" si="53"/>
        <v/>
      </c>
      <c r="S372" s="13" t="str">
        <f>IF(B372="","",IF(M372="Inițial",B372&amp;"|E|"&amp;COUNTIFS(INDEX($B:$B,5):B372,B372,INDEX($M:$M,5):M372,"Inițial"),""))</f>
        <v/>
      </c>
      <c r="T372" s="13" t="str">
        <f>IF(OR(B372="",Q372&lt;&gt;1),"",B372&amp;"|F|"&amp;COUNTIFS(INDEX($B:$B,5):B372,B372,INDEX($Q:$Q,5):Q372,1))</f>
        <v/>
      </c>
      <c r="U372" s="29" t="str">
        <f>IF(B372="","",TRIM(IF(COUNTIF('Registru devize'!$B$5:$B$304,B372)=0,"Deviz inexistent în registru. ","")&amp;IF(AND(D372&lt;&gt;"",E372=""),"Cod necunoscut. ","")&amp;IF(N(H372)&lt;=0,"Lipsește cantitatea. ","")&amp;IF(M372="","Alege etapa. ","")&amp;IF(AND(M372="Suplimentar",N372=""),"Cere acordul clientului. ","")))</f>
        <v/>
      </c>
    </row>
    <row r="373" spans="2:21" x14ac:dyDescent="0.2">
      <c r="B373" s="24"/>
      <c r="C373" s="25" t="str">
        <f>IF(B373="","",COUNTIF(INDEX($B:$B,5):B373,B373))</f>
        <v/>
      </c>
      <c r="D373" s="24"/>
      <c r="E373" s="25" t="str">
        <f t="shared" si="45"/>
        <v/>
      </c>
      <c r="F373" s="13" t="str">
        <f t="shared" si="46"/>
        <v/>
      </c>
      <c r="G373" s="25" t="str">
        <f t="shared" si="47"/>
        <v/>
      </c>
      <c r="H373" s="6"/>
      <c r="I373" s="26" t="str">
        <f t="shared" si="48"/>
        <v/>
      </c>
      <c r="J373" s="27" t="str">
        <f t="shared" si="49"/>
        <v/>
      </c>
      <c r="K373" s="28"/>
      <c r="L373" s="27" t="str">
        <f t="shared" si="50"/>
        <v/>
      </c>
      <c r="M373" s="24"/>
      <c r="N373" s="24"/>
      <c r="O373" s="6"/>
      <c r="P373" s="27" t="str">
        <f t="shared" si="51"/>
        <v/>
      </c>
      <c r="Q373" s="25" t="str">
        <f t="shared" si="52"/>
        <v/>
      </c>
      <c r="R373" s="25" t="str">
        <f t="shared" si="53"/>
        <v/>
      </c>
      <c r="S373" s="13" t="str">
        <f>IF(B373="","",IF(M373="Inițial",B373&amp;"|E|"&amp;COUNTIFS(INDEX($B:$B,5):B373,B373,INDEX($M:$M,5):M373,"Inițial"),""))</f>
        <v/>
      </c>
      <c r="T373" s="13" t="str">
        <f>IF(OR(B373="",Q373&lt;&gt;1),"",B373&amp;"|F|"&amp;COUNTIFS(INDEX($B:$B,5):B373,B373,INDEX($Q:$Q,5):Q373,1))</f>
        <v/>
      </c>
      <c r="U373" s="29" t="str">
        <f>IF(B373="","",TRIM(IF(COUNTIF('Registru devize'!$B$5:$B$304,B373)=0,"Deviz inexistent în registru. ","")&amp;IF(AND(D373&lt;&gt;"",E373=""),"Cod necunoscut. ","")&amp;IF(N(H373)&lt;=0,"Lipsește cantitatea. ","")&amp;IF(M373="","Alege etapa. ","")&amp;IF(AND(M373="Suplimentar",N373=""),"Cere acordul clientului. ","")))</f>
        <v/>
      </c>
    </row>
    <row r="374" spans="2:21" x14ac:dyDescent="0.2">
      <c r="B374" s="24"/>
      <c r="C374" s="25" t="str">
        <f>IF(B374="","",COUNTIF(INDEX($B:$B,5):B374,B374))</f>
        <v/>
      </c>
      <c r="D374" s="24"/>
      <c r="E374" s="25" t="str">
        <f t="shared" si="45"/>
        <v/>
      </c>
      <c r="F374" s="13" t="str">
        <f t="shared" si="46"/>
        <v/>
      </c>
      <c r="G374" s="25" t="str">
        <f t="shared" si="47"/>
        <v/>
      </c>
      <c r="H374" s="6"/>
      <c r="I374" s="26" t="str">
        <f t="shared" si="48"/>
        <v/>
      </c>
      <c r="J374" s="27" t="str">
        <f t="shared" si="49"/>
        <v/>
      </c>
      <c r="K374" s="28"/>
      <c r="L374" s="27" t="str">
        <f t="shared" si="50"/>
        <v/>
      </c>
      <c r="M374" s="24"/>
      <c r="N374" s="24"/>
      <c r="O374" s="6"/>
      <c r="P374" s="27" t="str">
        <f t="shared" si="51"/>
        <v/>
      </c>
      <c r="Q374" s="25" t="str">
        <f t="shared" si="52"/>
        <v/>
      </c>
      <c r="R374" s="25" t="str">
        <f t="shared" si="53"/>
        <v/>
      </c>
      <c r="S374" s="13" t="str">
        <f>IF(B374="","",IF(M374="Inițial",B374&amp;"|E|"&amp;COUNTIFS(INDEX($B:$B,5):B374,B374,INDEX($M:$M,5):M374,"Inițial"),""))</f>
        <v/>
      </c>
      <c r="T374" s="13" t="str">
        <f>IF(OR(B374="",Q374&lt;&gt;1),"",B374&amp;"|F|"&amp;COUNTIFS(INDEX($B:$B,5):B374,B374,INDEX($Q:$Q,5):Q374,1))</f>
        <v/>
      </c>
      <c r="U374" s="29" t="str">
        <f>IF(B374="","",TRIM(IF(COUNTIF('Registru devize'!$B$5:$B$304,B374)=0,"Deviz inexistent în registru. ","")&amp;IF(AND(D374&lt;&gt;"",E374=""),"Cod necunoscut. ","")&amp;IF(N(H374)&lt;=0,"Lipsește cantitatea. ","")&amp;IF(M374="","Alege etapa. ","")&amp;IF(AND(M374="Suplimentar",N374=""),"Cere acordul clientului. ","")))</f>
        <v/>
      </c>
    </row>
    <row r="375" spans="2:21" x14ac:dyDescent="0.2">
      <c r="B375" s="24"/>
      <c r="C375" s="25" t="str">
        <f>IF(B375="","",COUNTIF(INDEX($B:$B,5):B375,B375))</f>
        <v/>
      </c>
      <c r="D375" s="24"/>
      <c r="E375" s="25" t="str">
        <f t="shared" si="45"/>
        <v/>
      </c>
      <c r="F375" s="13" t="str">
        <f t="shared" si="46"/>
        <v/>
      </c>
      <c r="G375" s="25" t="str">
        <f t="shared" si="47"/>
        <v/>
      </c>
      <c r="H375" s="6"/>
      <c r="I375" s="26" t="str">
        <f t="shared" si="48"/>
        <v/>
      </c>
      <c r="J375" s="27" t="str">
        <f t="shared" si="49"/>
        <v/>
      </c>
      <c r="K375" s="28"/>
      <c r="L375" s="27" t="str">
        <f t="shared" si="50"/>
        <v/>
      </c>
      <c r="M375" s="24"/>
      <c r="N375" s="24"/>
      <c r="O375" s="6"/>
      <c r="P375" s="27" t="str">
        <f t="shared" si="51"/>
        <v/>
      </c>
      <c r="Q375" s="25" t="str">
        <f t="shared" si="52"/>
        <v/>
      </c>
      <c r="R375" s="25" t="str">
        <f t="shared" si="53"/>
        <v/>
      </c>
      <c r="S375" s="13" t="str">
        <f>IF(B375="","",IF(M375="Inițial",B375&amp;"|E|"&amp;COUNTIFS(INDEX($B:$B,5):B375,B375,INDEX($M:$M,5):M375,"Inițial"),""))</f>
        <v/>
      </c>
      <c r="T375" s="13" t="str">
        <f>IF(OR(B375="",Q375&lt;&gt;1),"",B375&amp;"|F|"&amp;COUNTIFS(INDEX($B:$B,5):B375,B375,INDEX($Q:$Q,5):Q375,1))</f>
        <v/>
      </c>
      <c r="U375" s="29" t="str">
        <f>IF(B375="","",TRIM(IF(COUNTIF('Registru devize'!$B$5:$B$304,B375)=0,"Deviz inexistent în registru. ","")&amp;IF(AND(D375&lt;&gt;"",E375=""),"Cod necunoscut. ","")&amp;IF(N(H375)&lt;=0,"Lipsește cantitatea. ","")&amp;IF(M375="","Alege etapa. ","")&amp;IF(AND(M375="Suplimentar",N375=""),"Cere acordul clientului. ","")))</f>
        <v/>
      </c>
    </row>
    <row r="376" spans="2:21" x14ac:dyDescent="0.2">
      <c r="B376" s="24"/>
      <c r="C376" s="25" t="str">
        <f>IF(B376="","",COUNTIF(INDEX($B:$B,5):B376,B376))</f>
        <v/>
      </c>
      <c r="D376" s="24"/>
      <c r="E376" s="25" t="str">
        <f t="shared" si="45"/>
        <v/>
      </c>
      <c r="F376" s="13" t="str">
        <f t="shared" si="46"/>
        <v/>
      </c>
      <c r="G376" s="25" t="str">
        <f t="shared" si="47"/>
        <v/>
      </c>
      <c r="H376" s="6"/>
      <c r="I376" s="26" t="str">
        <f t="shared" si="48"/>
        <v/>
      </c>
      <c r="J376" s="27" t="str">
        <f t="shared" si="49"/>
        <v/>
      </c>
      <c r="K376" s="28"/>
      <c r="L376" s="27" t="str">
        <f t="shared" si="50"/>
        <v/>
      </c>
      <c r="M376" s="24"/>
      <c r="N376" s="24"/>
      <c r="O376" s="6"/>
      <c r="P376" s="27" t="str">
        <f t="shared" si="51"/>
        <v/>
      </c>
      <c r="Q376" s="25" t="str">
        <f t="shared" si="52"/>
        <v/>
      </c>
      <c r="R376" s="25" t="str">
        <f t="shared" si="53"/>
        <v/>
      </c>
      <c r="S376" s="13" t="str">
        <f>IF(B376="","",IF(M376="Inițial",B376&amp;"|E|"&amp;COUNTIFS(INDEX($B:$B,5):B376,B376,INDEX($M:$M,5):M376,"Inițial"),""))</f>
        <v/>
      </c>
      <c r="T376" s="13" t="str">
        <f>IF(OR(B376="",Q376&lt;&gt;1),"",B376&amp;"|F|"&amp;COUNTIFS(INDEX($B:$B,5):B376,B376,INDEX($Q:$Q,5):Q376,1))</f>
        <v/>
      </c>
      <c r="U376" s="29" t="str">
        <f>IF(B376="","",TRIM(IF(COUNTIF('Registru devize'!$B$5:$B$304,B376)=0,"Deviz inexistent în registru. ","")&amp;IF(AND(D376&lt;&gt;"",E376=""),"Cod necunoscut. ","")&amp;IF(N(H376)&lt;=0,"Lipsește cantitatea. ","")&amp;IF(M376="","Alege etapa. ","")&amp;IF(AND(M376="Suplimentar",N376=""),"Cere acordul clientului. ","")))</f>
        <v/>
      </c>
    </row>
    <row r="377" spans="2:21" x14ac:dyDescent="0.2">
      <c r="B377" s="24"/>
      <c r="C377" s="25" t="str">
        <f>IF(B377="","",COUNTIF(INDEX($B:$B,5):B377,B377))</f>
        <v/>
      </c>
      <c r="D377" s="24"/>
      <c r="E377" s="25" t="str">
        <f t="shared" si="45"/>
        <v/>
      </c>
      <c r="F377" s="13" t="str">
        <f t="shared" si="46"/>
        <v/>
      </c>
      <c r="G377" s="25" t="str">
        <f t="shared" si="47"/>
        <v/>
      </c>
      <c r="H377" s="6"/>
      <c r="I377" s="26" t="str">
        <f t="shared" si="48"/>
        <v/>
      </c>
      <c r="J377" s="27" t="str">
        <f t="shared" si="49"/>
        <v/>
      </c>
      <c r="K377" s="28"/>
      <c r="L377" s="27" t="str">
        <f t="shared" si="50"/>
        <v/>
      </c>
      <c r="M377" s="24"/>
      <c r="N377" s="24"/>
      <c r="O377" s="6"/>
      <c r="P377" s="27" t="str">
        <f t="shared" si="51"/>
        <v/>
      </c>
      <c r="Q377" s="25" t="str">
        <f t="shared" si="52"/>
        <v/>
      </c>
      <c r="R377" s="25" t="str">
        <f t="shared" si="53"/>
        <v/>
      </c>
      <c r="S377" s="13" t="str">
        <f>IF(B377="","",IF(M377="Inițial",B377&amp;"|E|"&amp;COUNTIFS(INDEX($B:$B,5):B377,B377,INDEX($M:$M,5):M377,"Inițial"),""))</f>
        <v/>
      </c>
      <c r="T377" s="13" t="str">
        <f>IF(OR(B377="",Q377&lt;&gt;1),"",B377&amp;"|F|"&amp;COUNTIFS(INDEX($B:$B,5):B377,B377,INDEX($Q:$Q,5):Q377,1))</f>
        <v/>
      </c>
      <c r="U377" s="29" t="str">
        <f>IF(B377="","",TRIM(IF(COUNTIF('Registru devize'!$B$5:$B$304,B377)=0,"Deviz inexistent în registru. ","")&amp;IF(AND(D377&lt;&gt;"",E377=""),"Cod necunoscut. ","")&amp;IF(N(H377)&lt;=0,"Lipsește cantitatea. ","")&amp;IF(M377="","Alege etapa. ","")&amp;IF(AND(M377="Suplimentar",N377=""),"Cere acordul clientului. ","")))</f>
        <v/>
      </c>
    </row>
    <row r="378" spans="2:21" x14ac:dyDescent="0.2">
      <c r="B378" s="24"/>
      <c r="C378" s="25" t="str">
        <f>IF(B378="","",COUNTIF(INDEX($B:$B,5):B378,B378))</f>
        <v/>
      </c>
      <c r="D378" s="24"/>
      <c r="E378" s="25" t="str">
        <f t="shared" si="45"/>
        <v/>
      </c>
      <c r="F378" s="13" t="str">
        <f t="shared" si="46"/>
        <v/>
      </c>
      <c r="G378" s="25" t="str">
        <f t="shared" si="47"/>
        <v/>
      </c>
      <c r="H378" s="6"/>
      <c r="I378" s="26" t="str">
        <f t="shared" si="48"/>
        <v/>
      </c>
      <c r="J378" s="27" t="str">
        <f t="shared" si="49"/>
        <v/>
      </c>
      <c r="K378" s="28"/>
      <c r="L378" s="27" t="str">
        <f t="shared" si="50"/>
        <v/>
      </c>
      <c r="M378" s="24"/>
      <c r="N378" s="24"/>
      <c r="O378" s="6"/>
      <c r="P378" s="27" t="str">
        <f t="shared" si="51"/>
        <v/>
      </c>
      <c r="Q378" s="25" t="str">
        <f t="shared" si="52"/>
        <v/>
      </c>
      <c r="R378" s="25" t="str">
        <f t="shared" si="53"/>
        <v/>
      </c>
      <c r="S378" s="13" t="str">
        <f>IF(B378="","",IF(M378="Inițial",B378&amp;"|E|"&amp;COUNTIFS(INDEX($B:$B,5):B378,B378,INDEX($M:$M,5):M378,"Inițial"),""))</f>
        <v/>
      </c>
      <c r="T378" s="13" t="str">
        <f>IF(OR(B378="",Q378&lt;&gt;1),"",B378&amp;"|F|"&amp;COUNTIFS(INDEX($B:$B,5):B378,B378,INDEX($Q:$Q,5):Q378,1))</f>
        <v/>
      </c>
      <c r="U378" s="29" t="str">
        <f>IF(B378="","",TRIM(IF(COUNTIF('Registru devize'!$B$5:$B$304,B378)=0,"Deviz inexistent în registru. ","")&amp;IF(AND(D378&lt;&gt;"",E378=""),"Cod necunoscut. ","")&amp;IF(N(H378)&lt;=0,"Lipsește cantitatea. ","")&amp;IF(M378="","Alege etapa. ","")&amp;IF(AND(M378="Suplimentar",N378=""),"Cere acordul clientului. ","")))</f>
        <v/>
      </c>
    </row>
    <row r="379" spans="2:21" x14ac:dyDescent="0.2">
      <c r="B379" s="24"/>
      <c r="C379" s="25" t="str">
        <f>IF(B379="","",COUNTIF(INDEX($B:$B,5):B379,B379))</f>
        <v/>
      </c>
      <c r="D379" s="24"/>
      <c r="E379" s="25" t="str">
        <f t="shared" si="45"/>
        <v/>
      </c>
      <c r="F379" s="13" t="str">
        <f t="shared" si="46"/>
        <v/>
      </c>
      <c r="G379" s="25" t="str">
        <f t="shared" si="47"/>
        <v/>
      </c>
      <c r="H379" s="6"/>
      <c r="I379" s="26" t="str">
        <f t="shared" si="48"/>
        <v/>
      </c>
      <c r="J379" s="27" t="str">
        <f t="shared" si="49"/>
        <v/>
      </c>
      <c r="K379" s="28"/>
      <c r="L379" s="27" t="str">
        <f t="shared" si="50"/>
        <v/>
      </c>
      <c r="M379" s="24"/>
      <c r="N379" s="24"/>
      <c r="O379" s="6"/>
      <c r="P379" s="27" t="str">
        <f t="shared" si="51"/>
        <v/>
      </c>
      <c r="Q379" s="25" t="str">
        <f t="shared" si="52"/>
        <v/>
      </c>
      <c r="R379" s="25" t="str">
        <f t="shared" si="53"/>
        <v/>
      </c>
      <c r="S379" s="13" t="str">
        <f>IF(B379="","",IF(M379="Inițial",B379&amp;"|E|"&amp;COUNTIFS(INDEX($B:$B,5):B379,B379,INDEX($M:$M,5):M379,"Inițial"),""))</f>
        <v/>
      </c>
      <c r="T379" s="13" t="str">
        <f>IF(OR(B379="",Q379&lt;&gt;1),"",B379&amp;"|F|"&amp;COUNTIFS(INDEX($B:$B,5):B379,B379,INDEX($Q:$Q,5):Q379,1))</f>
        <v/>
      </c>
      <c r="U379" s="29" t="str">
        <f>IF(B379="","",TRIM(IF(COUNTIF('Registru devize'!$B$5:$B$304,B379)=0,"Deviz inexistent în registru. ","")&amp;IF(AND(D379&lt;&gt;"",E379=""),"Cod necunoscut. ","")&amp;IF(N(H379)&lt;=0,"Lipsește cantitatea. ","")&amp;IF(M379="","Alege etapa. ","")&amp;IF(AND(M379="Suplimentar",N379=""),"Cere acordul clientului. ","")))</f>
        <v/>
      </c>
    </row>
    <row r="380" spans="2:21" x14ac:dyDescent="0.2">
      <c r="B380" s="24"/>
      <c r="C380" s="25" t="str">
        <f>IF(B380="","",COUNTIF(INDEX($B:$B,5):B380,B380))</f>
        <v/>
      </c>
      <c r="D380" s="24"/>
      <c r="E380" s="25" t="str">
        <f t="shared" si="45"/>
        <v/>
      </c>
      <c r="F380" s="13" t="str">
        <f t="shared" si="46"/>
        <v/>
      </c>
      <c r="G380" s="25" t="str">
        <f t="shared" si="47"/>
        <v/>
      </c>
      <c r="H380" s="6"/>
      <c r="I380" s="26" t="str">
        <f t="shared" si="48"/>
        <v/>
      </c>
      <c r="J380" s="27" t="str">
        <f t="shared" si="49"/>
        <v/>
      </c>
      <c r="K380" s="28"/>
      <c r="L380" s="27" t="str">
        <f t="shared" si="50"/>
        <v/>
      </c>
      <c r="M380" s="24"/>
      <c r="N380" s="24"/>
      <c r="O380" s="6"/>
      <c r="P380" s="27" t="str">
        <f t="shared" si="51"/>
        <v/>
      </c>
      <c r="Q380" s="25" t="str">
        <f t="shared" si="52"/>
        <v/>
      </c>
      <c r="R380" s="25" t="str">
        <f t="shared" si="53"/>
        <v/>
      </c>
      <c r="S380" s="13" t="str">
        <f>IF(B380="","",IF(M380="Inițial",B380&amp;"|E|"&amp;COUNTIFS(INDEX($B:$B,5):B380,B380,INDEX($M:$M,5):M380,"Inițial"),""))</f>
        <v/>
      </c>
      <c r="T380" s="13" t="str">
        <f>IF(OR(B380="",Q380&lt;&gt;1),"",B380&amp;"|F|"&amp;COUNTIFS(INDEX($B:$B,5):B380,B380,INDEX($Q:$Q,5):Q380,1))</f>
        <v/>
      </c>
      <c r="U380" s="29" t="str">
        <f>IF(B380="","",TRIM(IF(COUNTIF('Registru devize'!$B$5:$B$304,B380)=0,"Deviz inexistent în registru. ","")&amp;IF(AND(D380&lt;&gt;"",E380=""),"Cod necunoscut. ","")&amp;IF(N(H380)&lt;=0,"Lipsește cantitatea. ","")&amp;IF(M380="","Alege etapa. ","")&amp;IF(AND(M380="Suplimentar",N380=""),"Cere acordul clientului. ","")))</f>
        <v/>
      </c>
    </row>
    <row r="381" spans="2:21" x14ac:dyDescent="0.2">
      <c r="B381" s="24"/>
      <c r="C381" s="25" t="str">
        <f>IF(B381="","",COUNTIF(INDEX($B:$B,5):B381,B381))</f>
        <v/>
      </c>
      <c r="D381" s="24"/>
      <c r="E381" s="25" t="str">
        <f t="shared" si="45"/>
        <v/>
      </c>
      <c r="F381" s="13" t="str">
        <f t="shared" si="46"/>
        <v/>
      </c>
      <c r="G381" s="25" t="str">
        <f t="shared" si="47"/>
        <v/>
      </c>
      <c r="H381" s="6"/>
      <c r="I381" s="26" t="str">
        <f t="shared" si="48"/>
        <v/>
      </c>
      <c r="J381" s="27" t="str">
        <f t="shared" si="49"/>
        <v/>
      </c>
      <c r="K381" s="28"/>
      <c r="L381" s="27" t="str">
        <f t="shared" si="50"/>
        <v/>
      </c>
      <c r="M381" s="24"/>
      <c r="N381" s="24"/>
      <c r="O381" s="6"/>
      <c r="P381" s="27" t="str">
        <f t="shared" si="51"/>
        <v/>
      </c>
      <c r="Q381" s="25" t="str">
        <f t="shared" si="52"/>
        <v/>
      </c>
      <c r="R381" s="25" t="str">
        <f t="shared" si="53"/>
        <v/>
      </c>
      <c r="S381" s="13" t="str">
        <f>IF(B381="","",IF(M381="Inițial",B381&amp;"|E|"&amp;COUNTIFS(INDEX($B:$B,5):B381,B381,INDEX($M:$M,5):M381,"Inițial"),""))</f>
        <v/>
      </c>
      <c r="T381" s="13" t="str">
        <f>IF(OR(B381="",Q381&lt;&gt;1),"",B381&amp;"|F|"&amp;COUNTIFS(INDEX($B:$B,5):B381,B381,INDEX($Q:$Q,5):Q381,1))</f>
        <v/>
      </c>
      <c r="U381" s="29" t="str">
        <f>IF(B381="","",TRIM(IF(COUNTIF('Registru devize'!$B$5:$B$304,B381)=0,"Deviz inexistent în registru. ","")&amp;IF(AND(D381&lt;&gt;"",E381=""),"Cod necunoscut. ","")&amp;IF(N(H381)&lt;=0,"Lipsește cantitatea. ","")&amp;IF(M381="","Alege etapa. ","")&amp;IF(AND(M381="Suplimentar",N381=""),"Cere acordul clientului. ","")))</f>
        <v/>
      </c>
    </row>
    <row r="382" spans="2:21" x14ac:dyDescent="0.2">
      <c r="B382" s="24"/>
      <c r="C382" s="25" t="str">
        <f>IF(B382="","",COUNTIF(INDEX($B:$B,5):B382,B382))</f>
        <v/>
      </c>
      <c r="D382" s="24"/>
      <c r="E382" s="25" t="str">
        <f t="shared" si="45"/>
        <v/>
      </c>
      <c r="F382" s="13" t="str">
        <f t="shared" si="46"/>
        <v/>
      </c>
      <c r="G382" s="25" t="str">
        <f t="shared" si="47"/>
        <v/>
      </c>
      <c r="H382" s="6"/>
      <c r="I382" s="26" t="str">
        <f t="shared" si="48"/>
        <v/>
      </c>
      <c r="J382" s="27" t="str">
        <f t="shared" si="49"/>
        <v/>
      </c>
      <c r="K382" s="28"/>
      <c r="L382" s="27" t="str">
        <f t="shared" si="50"/>
        <v/>
      </c>
      <c r="M382" s="24"/>
      <c r="N382" s="24"/>
      <c r="O382" s="6"/>
      <c r="P382" s="27" t="str">
        <f t="shared" si="51"/>
        <v/>
      </c>
      <c r="Q382" s="25" t="str">
        <f t="shared" si="52"/>
        <v/>
      </c>
      <c r="R382" s="25" t="str">
        <f t="shared" si="53"/>
        <v/>
      </c>
      <c r="S382" s="13" t="str">
        <f>IF(B382="","",IF(M382="Inițial",B382&amp;"|E|"&amp;COUNTIFS(INDEX($B:$B,5):B382,B382,INDEX($M:$M,5):M382,"Inițial"),""))</f>
        <v/>
      </c>
      <c r="T382" s="13" t="str">
        <f>IF(OR(B382="",Q382&lt;&gt;1),"",B382&amp;"|F|"&amp;COUNTIFS(INDEX($B:$B,5):B382,B382,INDEX($Q:$Q,5):Q382,1))</f>
        <v/>
      </c>
      <c r="U382" s="29" t="str">
        <f>IF(B382="","",TRIM(IF(COUNTIF('Registru devize'!$B$5:$B$304,B382)=0,"Deviz inexistent în registru. ","")&amp;IF(AND(D382&lt;&gt;"",E382=""),"Cod necunoscut. ","")&amp;IF(N(H382)&lt;=0,"Lipsește cantitatea. ","")&amp;IF(M382="","Alege etapa. ","")&amp;IF(AND(M382="Suplimentar",N382=""),"Cere acordul clientului. ","")))</f>
        <v/>
      </c>
    </row>
    <row r="383" spans="2:21" x14ac:dyDescent="0.2">
      <c r="B383" s="24"/>
      <c r="C383" s="25" t="str">
        <f>IF(B383="","",COUNTIF(INDEX($B:$B,5):B383,B383))</f>
        <v/>
      </c>
      <c r="D383" s="24"/>
      <c r="E383" s="25" t="str">
        <f t="shared" si="45"/>
        <v/>
      </c>
      <c r="F383" s="13" t="str">
        <f t="shared" si="46"/>
        <v/>
      </c>
      <c r="G383" s="25" t="str">
        <f t="shared" si="47"/>
        <v/>
      </c>
      <c r="H383" s="6"/>
      <c r="I383" s="26" t="str">
        <f t="shared" si="48"/>
        <v/>
      </c>
      <c r="J383" s="27" t="str">
        <f t="shared" si="49"/>
        <v/>
      </c>
      <c r="K383" s="28"/>
      <c r="L383" s="27" t="str">
        <f t="shared" si="50"/>
        <v/>
      </c>
      <c r="M383" s="24"/>
      <c r="N383" s="24"/>
      <c r="O383" s="6"/>
      <c r="P383" s="27" t="str">
        <f t="shared" si="51"/>
        <v/>
      </c>
      <c r="Q383" s="25" t="str">
        <f t="shared" si="52"/>
        <v/>
      </c>
      <c r="R383" s="25" t="str">
        <f t="shared" si="53"/>
        <v/>
      </c>
      <c r="S383" s="13" t="str">
        <f>IF(B383="","",IF(M383="Inițial",B383&amp;"|E|"&amp;COUNTIFS(INDEX($B:$B,5):B383,B383,INDEX($M:$M,5):M383,"Inițial"),""))</f>
        <v/>
      </c>
      <c r="T383" s="13" t="str">
        <f>IF(OR(B383="",Q383&lt;&gt;1),"",B383&amp;"|F|"&amp;COUNTIFS(INDEX($B:$B,5):B383,B383,INDEX($Q:$Q,5):Q383,1))</f>
        <v/>
      </c>
      <c r="U383" s="29" t="str">
        <f>IF(B383="","",TRIM(IF(COUNTIF('Registru devize'!$B$5:$B$304,B383)=0,"Deviz inexistent în registru. ","")&amp;IF(AND(D383&lt;&gt;"",E383=""),"Cod necunoscut. ","")&amp;IF(N(H383)&lt;=0,"Lipsește cantitatea. ","")&amp;IF(M383="","Alege etapa. ","")&amp;IF(AND(M383="Suplimentar",N383=""),"Cere acordul clientului. ","")))</f>
        <v/>
      </c>
    </row>
    <row r="384" spans="2:21" x14ac:dyDescent="0.2">
      <c r="B384" s="24"/>
      <c r="C384" s="25" t="str">
        <f>IF(B384="","",COUNTIF(INDEX($B:$B,5):B384,B384))</f>
        <v/>
      </c>
      <c r="D384" s="24"/>
      <c r="E384" s="25" t="str">
        <f t="shared" si="45"/>
        <v/>
      </c>
      <c r="F384" s="13" t="str">
        <f t="shared" si="46"/>
        <v/>
      </c>
      <c r="G384" s="25" t="str">
        <f t="shared" si="47"/>
        <v/>
      </c>
      <c r="H384" s="6"/>
      <c r="I384" s="26" t="str">
        <f t="shared" si="48"/>
        <v/>
      </c>
      <c r="J384" s="27" t="str">
        <f t="shared" si="49"/>
        <v/>
      </c>
      <c r="K384" s="28"/>
      <c r="L384" s="27" t="str">
        <f t="shared" si="50"/>
        <v/>
      </c>
      <c r="M384" s="24"/>
      <c r="N384" s="24"/>
      <c r="O384" s="6"/>
      <c r="P384" s="27" t="str">
        <f t="shared" si="51"/>
        <v/>
      </c>
      <c r="Q384" s="25" t="str">
        <f t="shared" si="52"/>
        <v/>
      </c>
      <c r="R384" s="25" t="str">
        <f t="shared" si="53"/>
        <v/>
      </c>
      <c r="S384" s="13" t="str">
        <f>IF(B384="","",IF(M384="Inițial",B384&amp;"|E|"&amp;COUNTIFS(INDEX($B:$B,5):B384,B384,INDEX($M:$M,5):M384,"Inițial"),""))</f>
        <v/>
      </c>
      <c r="T384" s="13" t="str">
        <f>IF(OR(B384="",Q384&lt;&gt;1),"",B384&amp;"|F|"&amp;COUNTIFS(INDEX($B:$B,5):B384,B384,INDEX($Q:$Q,5):Q384,1))</f>
        <v/>
      </c>
      <c r="U384" s="29" t="str">
        <f>IF(B384="","",TRIM(IF(COUNTIF('Registru devize'!$B$5:$B$304,B384)=0,"Deviz inexistent în registru. ","")&amp;IF(AND(D384&lt;&gt;"",E384=""),"Cod necunoscut. ","")&amp;IF(N(H384)&lt;=0,"Lipsește cantitatea. ","")&amp;IF(M384="","Alege etapa. ","")&amp;IF(AND(M384="Suplimentar",N384=""),"Cere acordul clientului. ","")))</f>
        <v/>
      </c>
    </row>
    <row r="385" spans="2:21" x14ac:dyDescent="0.2">
      <c r="B385" s="24"/>
      <c r="C385" s="25" t="str">
        <f>IF(B385="","",COUNTIF(INDEX($B:$B,5):B385,B385))</f>
        <v/>
      </c>
      <c r="D385" s="24"/>
      <c r="E385" s="25" t="str">
        <f t="shared" si="45"/>
        <v/>
      </c>
      <c r="F385" s="13" t="str">
        <f t="shared" si="46"/>
        <v/>
      </c>
      <c r="G385" s="25" t="str">
        <f t="shared" si="47"/>
        <v/>
      </c>
      <c r="H385" s="6"/>
      <c r="I385" s="26" t="str">
        <f t="shared" si="48"/>
        <v/>
      </c>
      <c r="J385" s="27" t="str">
        <f t="shared" si="49"/>
        <v/>
      </c>
      <c r="K385" s="28"/>
      <c r="L385" s="27" t="str">
        <f t="shared" si="50"/>
        <v/>
      </c>
      <c r="M385" s="24"/>
      <c r="N385" s="24"/>
      <c r="O385" s="6"/>
      <c r="P385" s="27" t="str">
        <f t="shared" si="51"/>
        <v/>
      </c>
      <c r="Q385" s="25" t="str">
        <f t="shared" si="52"/>
        <v/>
      </c>
      <c r="R385" s="25" t="str">
        <f t="shared" si="53"/>
        <v/>
      </c>
      <c r="S385" s="13" t="str">
        <f>IF(B385="","",IF(M385="Inițial",B385&amp;"|E|"&amp;COUNTIFS(INDEX($B:$B,5):B385,B385,INDEX($M:$M,5):M385,"Inițial"),""))</f>
        <v/>
      </c>
      <c r="T385" s="13" t="str">
        <f>IF(OR(B385="",Q385&lt;&gt;1),"",B385&amp;"|F|"&amp;COUNTIFS(INDEX($B:$B,5):B385,B385,INDEX($Q:$Q,5):Q385,1))</f>
        <v/>
      </c>
      <c r="U385" s="29" t="str">
        <f>IF(B385="","",TRIM(IF(COUNTIF('Registru devize'!$B$5:$B$304,B385)=0,"Deviz inexistent în registru. ","")&amp;IF(AND(D385&lt;&gt;"",E385=""),"Cod necunoscut. ","")&amp;IF(N(H385)&lt;=0,"Lipsește cantitatea. ","")&amp;IF(M385="","Alege etapa. ","")&amp;IF(AND(M385="Suplimentar",N385=""),"Cere acordul clientului. ","")))</f>
        <v/>
      </c>
    </row>
    <row r="386" spans="2:21" x14ac:dyDescent="0.2">
      <c r="B386" s="24"/>
      <c r="C386" s="25" t="str">
        <f>IF(B386="","",COUNTIF(INDEX($B:$B,5):B386,B386))</f>
        <v/>
      </c>
      <c r="D386" s="24"/>
      <c r="E386" s="25" t="str">
        <f t="shared" si="45"/>
        <v/>
      </c>
      <c r="F386" s="13" t="str">
        <f t="shared" si="46"/>
        <v/>
      </c>
      <c r="G386" s="25" t="str">
        <f t="shared" si="47"/>
        <v/>
      </c>
      <c r="H386" s="6"/>
      <c r="I386" s="26" t="str">
        <f t="shared" si="48"/>
        <v/>
      </c>
      <c r="J386" s="27" t="str">
        <f t="shared" si="49"/>
        <v/>
      </c>
      <c r="K386" s="28"/>
      <c r="L386" s="27" t="str">
        <f t="shared" si="50"/>
        <v/>
      </c>
      <c r="M386" s="24"/>
      <c r="N386" s="24"/>
      <c r="O386" s="6"/>
      <c r="P386" s="27" t="str">
        <f t="shared" si="51"/>
        <v/>
      </c>
      <c r="Q386" s="25" t="str">
        <f t="shared" si="52"/>
        <v/>
      </c>
      <c r="R386" s="25" t="str">
        <f t="shared" si="53"/>
        <v/>
      </c>
      <c r="S386" s="13" t="str">
        <f>IF(B386="","",IF(M386="Inițial",B386&amp;"|E|"&amp;COUNTIFS(INDEX($B:$B,5):B386,B386,INDEX($M:$M,5):M386,"Inițial"),""))</f>
        <v/>
      </c>
      <c r="T386" s="13" t="str">
        <f>IF(OR(B386="",Q386&lt;&gt;1),"",B386&amp;"|F|"&amp;COUNTIFS(INDEX($B:$B,5):B386,B386,INDEX($Q:$Q,5):Q386,1))</f>
        <v/>
      </c>
      <c r="U386" s="29" t="str">
        <f>IF(B386="","",TRIM(IF(COUNTIF('Registru devize'!$B$5:$B$304,B386)=0,"Deviz inexistent în registru. ","")&amp;IF(AND(D386&lt;&gt;"",E386=""),"Cod necunoscut. ","")&amp;IF(N(H386)&lt;=0,"Lipsește cantitatea. ","")&amp;IF(M386="","Alege etapa. ","")&amp;IF(AND(M386="Suplimentar",N386=""),"Cere acordul clientului. ","")))</f>
        <v/>
      </c>
    </row>
    <row r="387" spans="2:21" x14ac:dyDescent="0.2">
      <c r="B387" s="24"/>
      <c r="C387" s="25" t="str">
        <f>IF(B387="","",COUNTIF(INDEX($B:$B,5):B387,B387))</f>
        <v/>
      </c>
      <c r="D387" s="24"/>
      <c r="E387" s="25" t="str">
        <f t="shared" si="45"/>
        <v/>
      </c>
      <c r="F387" s="13" t="str">
        <f t="shared" si="46"/>
        <v/>
      </c>
      <c r="G387" s="25" t="str">
        <f t="shared" si="47"/>
        <v/>
      </c>
      <c r="H387" s="6"/>
      <c r="I387" s="26" t="str">
        <f t="shared" si="48"/>
        <v/>
      </c>
      <c r="J387" s="27" t="str">
        <f t="shared" si="49"/>
        <v/>
      </c>
      <c r="K387" s="28"/>
      <c r="L387" s="27" t="str">
        <f t="shared" si="50"/>
        <v/>
      </c>
      <c r="M387" s="24"/>
      <c r="N387" s="24"/>
      <c r="O387" s="6"/>
      <c r="P387" s="27" t="str">
        <f t="shared" si="51"/>
        <v/>
      </c>
      <c r="Q387" s="25" t="str">
        <f t="shared" si="52"/>
        <v/>
      </c>
      <c r="R387" s="25" t="str">
        <f t="shared" si="53"/>
        <v/>
      </c>
      <c r="S387" s="13" t="str">
        <f>IF(B387="","",IF(M387="Inițial",B387&amp;"|E|"&amp;COUNTIFS(INDEX($B:$B,5):B387,B387,INDEX($M:$M,5):M387,"Inițial"),""))</f>
        <v/>
      </c>
      <c r="T387" s="13" t="str">
        <f>IF(OR(B387="",Q387&lt;&gt;1),"",B387&amp;"|F|"&amp;COUNTIFS(INDEX($B:$B,5):B387,B387,INDEX($Q:$Q,5):Q387,1))</f>
        <v/>
      </c>
      <c r="U387" s="29" t="str">
        <f>IF(B387="","",TRIM(IF(COUNTIF('Registru devize'!$B$5:$B$304,B387)=0,"Deviz inexistent în registru. ","")&amp;IF(AND(D387&lt;&gt;"",E387=""),"Cod necunoscut. ","")&amp;IF(N(H387)&lt;=0,"Lipsește cantitatea. ","")&amp;IF(M387="","Alege etapa. ","")&amp;IF(AND(M387="Suplimentar",N387=""),"Cere acordul clientului. ","")))</f>
        <v/>
      </c>
    </row>
    <row r="388" spans="2:21" x14ac:dyDescent="0.2">
      <c r="B388" s="24"/>
      <c r="C388" s="25" t="str">
        <f>IF(B388="","",COUNTIF(INDEX($B:$B,5):B388,B388))</f>
        <v/>
      </c>
      <c r="D388" s="24"/>
      <c r="E388" s="25" t="str">
        <f t="shared" si="45"/>
        <v/>
      </c>
      <c r="F388" s="13" t="str">
        <f t="shared" si="46"/>
        <v/>
      </c>
      <c r="G388" s="25" t="str">
        <f t="shared" si="47"/>
        <v/>
      </c>
      <c r="H388" s="6"/>
      <c r="I388" s="26" t="str">
        <f t="shared" si="48"/>
        <v/>
      </c>
      <c r="J388" s="27" t="str">
        <f t="shared" si="49"/>
        <v/>
      </c>
      <c r="K388" s="28"/>
      <c r="L388" s="27" t="str">
        <f t="shared" si="50"/>
        <v/>
      </c>
      <c r="M388" s="24"/>
      <c r="N388" s="24"/>
      <c r="O388" s="6"/>
      <c r="P388" s="27" t="str">
        <f t="shared" si="51"/>
        <v/>
      </c>
      <c r="Q388" s="25" t="str">
        <f t="shared" si="52"/>
        <v/>
      </c>
      <c r="R388" s="25" t="str">
        <f t="shared" si="53"/>
        <v/>
      </c>
      <c r="S388" s="13" t="str">
        <f>IF(B388="","",IF(M388="Inițial",B388&amp;"|E|"&amp;COUNTIFS(INDEX($B:$B,5):B388,B388,INDEX($M:$M,5):M388,"Inițial"),""))</f>
        <v/>
      </c>
      <c r="T388" s="13" t="str">
        <f>IF(OR(B388="",Q388&lt;&gt;1),"",B388&amp;"|F|"&amp;COUNTIFS(INDEX($B:$B,5):B388,B388,INDEX($Q:$Q,5):Q388,1))</f>
        <v/>
      </c>
      <c r="U388" s="29" t="str">
        <f>IF(B388="","",TRIM(IF(COUNTIF('Registru devize'!$B$5:$B$304,B388)=0,"Deviz inexistent în registru. ","")&amp;IF(AND(D388&lt;&gt;"",E388=""),"Cod necunoscut. ","")&amp;IF(N(H388)&lt;=0,"Lipsește cantitatea. ","")&amp;IF(M388="","Alege etapa. ","")&amp;IF(AND(M388="Suplimentar",N388=""),"Cere acordul clientului. ","")))</f>
        <v/>
      </c>
    </row>
    <row r="389" spans="2:21" x14ac:dyDescent="0.2">
      <c r="B389" s="24"/>
      <c r="C389" s="25" t="str">
        <f>IF(B389="","",COUNTIF(INDEX($B:$B,5):B389,B389))</f>
        <v/>
      </c>
      <c r="D389" s="24"/>
      <c r="E389" s="25" t="str">
        <f t="shared" ref="E389:E452" si="54">IF(D389="","",IFERROR(VLOOKUP(D389,Catalog,2,FALSE),""))</f>
        <v/>
      </c>
      <c r="F389" s="13" t="str">
        <f t="shared" ref="F389:F452" si="55">IF(D389="","",IFERROR(VLOOKUP(D389,Catalog,3,FALSE),""))</f>
        <v/>
      </c>
      <c r="G389" s="25" t="str">
        <f t="shared" ref="G389:G452" si="56">IF(D389="","",IFERROR(VLOOKUP(D389,Catalog,4,FALSE),""))</f>
        <v/>
      </c>
      <c r="H389" s="6"/>
      <c r="I389" s="26" t="str">
        <f t="shared" ref="I389:I452" si="57">IF(E389&lt;&gt;"Manoperă","",N(H389)*IFERROR(VLOOKUP(D389,Catalog,6,FALSE),0))</f>
        <v/>
      </c>
      <c r="J389" s="27" t="str">
        <f t="shared" ref="J389:J452" si="58">IF(D389="","",IF(E389="Manoperă",IFERROR(VLOOKUP(D389,Catalog,6,FALSE),0)*TarifOra,IFERROR(VLOOKUP(D389,Catalog,5,FALSE),0)))</f>
        <v/>
      </c>
      <c r="K389" s="28"/>
      <c r="L389" s="27" t="str">
        <f t="shared" ref="L389:L452" si="59">IF(OR(H389="",J389=""),"",ROUND(H389*J389*(1-N(K389)),2))</f>
        <v/>
      </c>
      <c r="M389" s="24"/>
      <c r="N389" s="24"/>
      <c r="O389" s="6"/>
      <c r="P389" s="27" t="str">
        <f t="shared" ref="P389:P452" si="60">IF(L389="","",ROUND(L389*(1+CotaTVA),2))</f>
        <v/>
      </c>
      <c r="Q389" s="25" t="str">
        <f t="shared" ref="Q389:Q452" si="61">IF(B389="","",IF(OR(M389="Inițial",AND(M389="Suplimentar",N389="Da")),1,0))</f>
        <v/>
      </c>
      <c r="R389" s="25" t="str">
        <f t="shared" ref="R389:R452" si="62">IF(OR(D389="",E389&lt;&gt;"Piesă"),"",IFERROR(VLOOKUP(D389,Catalog,7,FALSE)&amp;"",""))</f>
        <v/>
      </c>
      <c r="S389" s="13" t="str">
        <f>IF(B389="","",IF(M389="Inițial",B389&amp;"|E|"&amp;COUNTIFS(INDEX($B:$B,5):B389,B389,INDEX($M:$M,5):M389,"Inițial"),""))</f>
        <v/>
      </c>
      <c r="T389" s="13" t="str">
        <f>IF(OR(B389="",Q389&lt;&gt;1),"",B389&amp;"|F|"&amp;COUNTIFS(INDEX($B:$B,5):B389,B389,INDEX($Q:$Q,5):Q389,1))</f>
        <v/>
      </c>
      <c r="U389" s="29" t="str">
        <f>IF(B389="","",TRIM(IF(COUNTIF('Registru devize'!$B$5:$B$304,B389)=0,"Deviz inexistent în registru. ","")&amp;IF(AND(D389&lt;&gt;"",E389=""),"Cod necunoscut. ","")&amp;IF(N(H389)&lt;=0,"Lipsește cantitatea. ","")&amp;IF(M389="","Alege etapa. ","")&amp;IF(AND(M389="Suplimentar",N389=""),"Cere acordul clientului. ","")))</f>
        <v/>
      </c>
    </row>
    <row r="390" spans="2:21" x14ac:dyDescent="0.2">
      <c r="B390" s="24"/>
      <c r="C390" s="25" t="str">
        <f>IF(B390="","",COUNTIF(INDEX($B:$B,5):B390,B390))</f>
        <v/>
      </c>
      <c r="D390" s="24"/>
      <c r="E390" s="25" t="str">
        <f t="shared" si="54"/>
        <v/>
      </c>
      <c r="F390" s="13" t="str">
        <f t="shared" si="55"/>
        <v/>
      </c>
      <c r="G390" s="25" t="str">
        <f t="shared" si="56"/>
        <v/>
      </c>
      <c r="H390" s="6"/>
      <c r="I390" s="26" t="str">
        <f t="shared" si="57"/>
        <v/>
      </c>
      <c r="J390" s="27" t="str">
        <f t="shared" si="58"/>
        <v/>
      </c>
      <c r="K390" s="28"/>
      <c r="L390" s="27" t="str">
        <f t="shared" si="59"/>
        <v/>
      </c>
      <c r="M390" s="24"/>
      <c r="N390" s="24"/>
      <c r="O390" s="6"/>
      <c r="P390" s="27" t="str">
        <f t="shared" si="60"/>
        <v/>
      </c>
      <c r="Q390" s="25" t="str">
        <f t="shared" si="61"/>
        <v/>
      </c>
      <c r="R390" s="25" t="str">
        <f t="shared" si="62"/>
        <v/>
      </c>
      <c r="S390" s="13" t="str">
        <f>IF(B390="","",IF(M390="Inițial",B390&amp;"|E|"&amp;COUNTIFS(INDEX($B:$B,5):B390,B390,INDEX($M:$M,5):M390,"Inițial"),""))</f>
        <v/>
      </c>
      <c r="T390" s="13" t="str">
        <f>IF(OR(B390="",Q390&lt;&gt;1),"",B390&amp;"|F|"&amp;COUNTIFS(INDEX($B:$B,5):B390,B390,INDEX($Q:$Q,5):Q390,1))</f>
        <v/>
      </c>
      <c r="U390" s="29" t="str">
        <f>IF(B390="","",TRIM(IF(COUNTIF('Registru devize'!$B$5:$B$304,B390)=0,"Deviz inexistent în registru. ","")&amp;IF(AND(D390&lt;&gt;"",E390=""),"Cod necunoscut. ","")&amp;IF(N(H390)&lt;=0,"Lipsește cantitatea. ","")&amp;IF(M390="","Alege etapa. ","")&amp;IF(AND(M390="Suplimentar",N390=""),"Cere acordul clientului. ","")))</f>
        <v/>
      </c>
    </row>
    <row r="391" spans="2:21" x14ac:dyDescent="0.2">
      <c r="B391" s="24"/>
      <c r="C391" s="25" t="str">
        <f>IF(B391="","",COUNTIF(INDEX($B:$B,5):B391,B391))</f>
        <v/>
      </c>
      <c r="D391" s="24"/>
      <c r="E391" s="25" t="str">
        <f t="shared" si="54"/>
        <v/>
      </c>
      <c r="F391" s="13" t="str">
        <f t="shared" si="55"/>
        <v/>
      </c>
      <c r="G391" s="25" t="str">
        <f t="shared" si="56"/>
        <v/>
      </c>
      <c r="H391" s="6"/>
      <c r="I391" s="26" t="str">
        <f t="shared" si="57"/>
        <v/>
      </c>
      <c r="J391" s="27" t="str">
        <f t="shared" si="58"/>
        <v/>
      </c>
      <c r="K391" s="28"/>
      <c r="L391" s="27" t="str">
        <f t="shared" si="59"/>
        <v/>
      </c>
      <c r="M391" s="24"/>
      <c r="N391" s="24"/>
      <c r="O391" s="6"/>
      <c r="P391" s="27" t="str">
        <f t="shared" si="60"/>
        <v/>
      </c>
      <c r="Q391" s="25" t="str">
        <f t="shared" si="61"/>
        <v/>
      </c>
      <c r="R391" s="25" t="str">
        <f t="shared" si="62"/>
        <v/>
      </c>
      <c r="S391" s="13" t="str">
        <f>IF(B391="","",IF(M391="Inițial",B391&amp;"|E|"&amp;COUNTIFS(INDEX($B:$B,5):B391,B391,INDEX($M:$M,5):M391,"Inițial"),""))</f>
        <v/>
      </c>
      <c r="T391" s="13" t="str">
        <f>IF(OR(B391="",Q391&lt;&gt;1),"",B391&amp;"|F|"&amp;COUNTIFS(INDEX($B:$B,5):B391,B391,INDEX($Q:$Q,5):Q391,1))</f>
        <v/>
      </c>
      <c r="U391" s="29" t="str">
        <f>IF(B391="","",TRIM(IF(COUNTIF('Registru devize'!$B$5:$B$304,B391)=0,"Deviz inexistent în registru. ","")&amp;IF(AND(D391&lt;&gt;"",E391=""),"Cod necunoscut. ","")&amp;IF(N(H391)&lt;=0,"Lipsește cantitatea. ","")&amp;IF(M391="","Alege etapa. ","")&amp;IF(AND(M391="Suplimentar",N391=""),"Cere acordul clientului. ","")))</f>
        <v/>
      </c>
    </row>
    <row r="392" spans="2:21" x14ac:dyDescent="0.2">
      <c r="B392" s="24"/>
      <c r="C392" s="25" t="str">
        <f>IF(B392="","",COUNTIF(INDEX($B:$B,5):B392,B392))</f>
        <v/>
      </c>
      <c r="D392" s="24"/>
      <c r="E392" s="25" t="str">
        <f t="shared" si="54"/>
        <v/>
      </c>
      <c r="F392" s="13" t="str">
        <f t="shared" si="55"/>
        <v/>
      </c>
      <c r="G392" s="25" t="str">
        <f t="shared" si="56"/>
        <v/>
      </c>
      <c r="H392" s="6"/>
      <c r="I392" s="26" t="str">
        <f t="shared" si="57"/>
        <v/>
      </c>
      <c r="J392" s="27" t="str">
        <f t="shared" si="58"/>
        <v/>
      </c>
      <c r="K392" s="28"/>
      <c r="L392" s="27" t="str">
        <f t="shared" si="59"/>
        <v/>
      </c>
      <c r="M392" s="24"/>
      <c r="N392" s="24"/>
      <c r="O392" s="6"/>
      <c r="P392" s="27" t="str">
        <f t="shared" si="60"/>
        <v/>
      </c>
      <c r="Q392" s="25" t="str">
        <f t="shared" si="61"/>
        <v/>
      </c>
      <c r="R392" s="25" t="str">
        <f t="shared" si="62"/>
        <v/>
      </c>
      <c r="S392" s="13" t="str">
        <f>IF(B392="","",IF(M392="Inițial",B392&amp;"|E|"&amp;COUNTIFS(INDEX($B:$B,5):B392,B392,INDEX($M:$M,5):M392,"Inițial"),""))</f>
        <v/>
      </c>
      <c r="T392" s="13" t="str">
        <f>IF(OR(B392="",Q392&lt;&gt;1),"",B392&amp;"|F|"&amp;COUNTIFS(INDEX($B:$B,5):B392,B392,INDEX($Q:$Q,5):Q392,1))</f>
        <v/>
      </c>
      <c r="U392" s="29" t="str">
        <f>IF(B392="","",TRIM(IF(COUNTIF('Registru devize'!$B$5:$B$304,B392)=0,"Deviz inexistent în registru. ","")&amp;IF(AND(D392&lt;&gt;"",E392=""),"Cod necunoscut. ","")&amp;IF(N(H392)&lt;=0,"Lipsește cantitatea. ","")&amp;IF(M392="","Alege etapa. ","")&amp;IF(AND(M392="Suplimentar",N392=""),"Cere acordul clientului. ","")))</f>
        <v/>
      </c>
    </row>
    <row r="393" spans="2:21" x14ac:dyDescent="0.2">
      <c r="B393" s="24"/>
      <c r="C393" s="25" t="str">
        <f>IF(B393="","",COUNTIF(INDEX($B:$B,5):B393,B393))</f>
        <v/>
      </c>
      <c r="D393" s="24"/>
      <c r="E393" s="25" t="str">
        <f t="shared" si="54"/>
        <v/>
      </c>
      <c r="F393" s="13" t="str">
        <f t="shared" si="55"/>
        <v/>
      </c>
      <c r="G393" s="25" t="str">
        <f t="shared" si="56"/>
        <v/>
      </c>
      <c r="H393" s="6"/>
      <c r="I393" s="26" t="str">
        <f t="shared" si="57"/>
        <v/>
      </c>
      <c r="J393" s="27" t="str">
        <f t="shared" si="58"/>
        <v/>
      </c>
      <c r="K393" s="28"/>
      <c r="L393" s="27" t="str">
        <f t="shared" si="59"/>
        <v/>
      </c>
      <c r="M393" s="24"/>
      <c r="N393" s="24"/>
      <c r="O393" s="6"/>
      <c r="P393" s="27" t="str">
        <f t="shared" si="60"/>
        <v/>
      </c>
      <c r="Q393" s="25" t="str">
        <f t="shared" si="61"/>
        <v/>
      </c>
      <c r="R393" s="25" t="str">
        <f t="shared" si="62"/>
        <v/>
      </c>
      <c r="S393" s="13" t="str">
        <f>IF(B393="","",IF(M393="Inițial",B393&amp;"|E|"&amp;COUNTIFS(INDEX($B:$B,5):B393,B393,INDEX($M:$M,5):M393,"Inițial"),""))</f>
        <v/>
      </c>
      <c r="T393" s="13" t="str">
        <f>IF(OR(B393="",Q393&lt;&gt;1),"",B393&amp;"|F|"&amp;COUNTIFS(INDEX($B:$B,5):B393,B393,INDEX($Q:$Q,5):Q393,1))</f>
        <v/>
      </c>
      <c r="U393" s="29" t="str">
        <f>IF(B393="","",TRIM(IF(COUNTIF('Registru devize'!$B$5:$B$304,B393)=0,"Deviz inexistent în registru. ","")&amp;IF(AND(D393&lt;&gt;"",E393=""),"Cod necunoscut. ","")&amp;IF(N(H393)&lt;=0,"Lipsește cantitatea. ","")&amp;IF(M393="","Alege etapa. ","")&amp;IF(AND(M393="Suplimentar",N393=""),"Cere acordul clientului. ","")))</f>
        <v/>
      </c>
    </row>
    <row r="394" spans="2:21" x14ac:dyDescent="0.2">
      <c r="B394" s="24"/>
      <c r="C394" s="25" t="str">
        <f>IF(B394="","",COUNTIF(INDEX($B:$B,5):B394,B394))</f>
        <v/>
      </c>
      <c r="D394" s="24"/>
      <c r="E394" s="25" t="str">
        <f t="shared" si="54"/>
        <v/>
      </c>
      <c r="F394" s="13" t="str">
        <f t="shared" si="55"/>
        <v/>
      </c>
      <c r="G394" s="25" t="str">
        <f t="shared" si="56"/>
        <v/>
      </c>
      <c r="H394" s="6"/>
      <c r="I394" s="26" t="str">
        <f t="shared" si="57"/>
        <v/>
      </c>
      <c r="J394" s="27" t="str">
        <f t="shared" si="58"/>
        <v/>
      </c>
      <c r="K394" s="28"/>
      <c r="L394" s="27" t="str">
        <f t="shared" si="59"/>
        <v/>
      </c>
      <c r="M394" s="24"/>
      <c r="N394" s="24"/>
      <c r="O394" s="6"/>
      <c r="P394" s="27" t="str">
        <f t="shared" si="60"/>
        <v/>
      </c>
      <c r="Q394" s="25" t="str">
        <f t="shared" si="61"/>
        <v/>
      </c>
      <c r="R394" s="25" t="str">
        <f t="shared" si="62"/>
        <v/>
      </c>
      <c r="S394" s="13" t="str">
        <f>IF(B394="","",IF(M394="Inițial",B394&amp;"|E|"&amp;COUNTIFS(INDEX($B:$B,5):B394,B394,INDEX($M:$M,5):M394,"Inițial"),""))</f>
        <v/>
      </c>
      <c r="T394" s="13" t="str">
        <f>IF(OR(B394="",Q394&lt;&gt;1),"",B394&amp;"|F|"&amp;COUNTIFS(INDEX($B:$B,5):B394,B394,INDEX($Q:$Q,5):Q394,1))</f>
        <v/>
      </c>
      <c r="U394" s="29" t="str">
        <f>IF(B394="","",TRIM(IF(COUNTIF('Registru devize'!$B$5:$B$304,B394)=0,"Deviz inexistent în registru. ","")&amp;IF(AND(D394&lt;&gt;"",E394=""),"Cod necunoscut. ","")&amp;IF(N(H394)&lt;=0,"Lipsește cantitatea. ","")&amp;IF(M394="","Alege etapa. ","")&amp;IF(AND(M394="Suplimentar",N394=""),"Cere acordul clientului. ","")))</f>
        <v/>
      </c>
    </row>
    <row r="395" spans="2:21" x14ac:dyDescent="0.2">
      <c r="B395" s="24"/>
      <c r="C395" s="25" t="str">
        <f>IF(B395="","",COUNTIF(INDEX($B:$B,5):B395,B395))</f>
        <v/>
      </c>
      <c r="D395" s="24"/>
      <c r="E395" s="25" t="str">
        <f t="shared" si="54"/>
        <v/>
      </c>
      <c r="F395" s="13" t="str">
        <f t="shared" si="55"/>
        <v/>
      </c>
      <c r="G395" s="25" t="str">
        <f t="shared" si="56"/>
        <v/>
      </c>
      <c r="H395" s="6"/>
      <c r="I395" s="26" t="str">
        <f t="shared" si="57"/>
        <v/>
      </c>
      <c r="J395" s="27" t="str">
        <f t="shared" si="58"/>
        <v/>
      </c>
      <c r="K395" s="28"/>
      <c r="L395" s="27" t="str">
        <f t="shared" si="59"/>
        <v/>
      </c>
      <c r="M395" s="24"/>
      <c r="N395" s="24"/>
      <c r="O395" s="6"/>
      <c r="P395" s="27" t="str">
        <f t="shared" si="60"/>
        <v/>
      </c>
      <c r="Q395" s="25" t="str">
        <f t="shared" si="61"/>
        <v/>
      </c>
      <c r="R395" s="25" t="str">
        <f t="shared" si="62"/>
        <v/>
      </c>
      <c r="S395" s="13" t="str">
        <f>IF(B395="","",IF(M395="Inițial",B395&amp;"|E|"&amp;COUNTIFS(INDEX($B:$B,5):B395,B395,INDEX($M:$M,5):M395,"Inițial"),""))</f>
        <v/>
      </c>
      <c r="T395" s="13" t="str">
        <f>IF(OR(B395="",Q395&lt;&gt;1),"",B395&amp;"|F|"&amp;COUNTIFS(INDEX($B:$B,5):B395,B395,INDEX($Q:$Q,5):Q395,1))</f>
        <v/>
      </c>
      <c r="U395" s="29" t="str">
        <f>IF(B395="","",TRIM(IF(COUNTIF('Registru devize'!$B$5:$B$304,B395)=0,"Deviz inexistent în registru. ","")&amp;IF(AND(D395&lt;&gt;"",E395=""),"Cod necunoscut. ","")&amp;IF(N(H395)&lt;=0,"Lipsește cantitatea. ","")&amp;IF(M395="","Alege etapa. ","")&amp;IF(AND(M395="Suplimentar",N395=""),"Cere acordul clientului. ","")))</f>
        <v/>
      </c>
    </row>
    <row r="396" spans="2:21" x14ac:dyDescent="0.2">
      <c r="B396" s="24"/>
      <c r="C396" s="25" t="str">
        <f>IF(B396="","",COUNTIF(INDEX($B:$B,5):B396,B396))</f>
        <v/>
      </c>
      <c r="D396" s="24"/>
      <c r="E396" s="25" t="str">
        <f t="shared" si="54"/>
        <v/>
      </c>
      <c r="F396" s="13" t="str">
        <f t="shared" si="55"/>
        <v/>
      </c>
      <c r="G396" s="25" t="str">
        <f t="shared" si="56"/>
        <v/>
      </c>
      <c r="H396" s="6"/>
      <c r="I396" s="26" t="str">
        <f t="shared" si="57"/>
        <v/>
      </c>
      <c r="J396" s="27" t="str">
        <f t="shared" si="58"/>
        <v/>
      </c>
      <c r="K396" s="28"/>
      <c r="L396" s="27" t="str">
        <f t="shared" si="59"/>
        <v/>
      </c>
      <c r="M396" s="24"/>
      <c r="N396" s="24"/>
      <c r="O396" s="6"/>
      <c r="P396" s="27" t="str">
        <f t="shared" si="60"/>
        <v/>
      </c>
      <c r="Q396" s="25" t="str">
        <f t="shared" si="61"/>
        <v/>
      </c>
      <c r="R396" s="25" t="str">
        <f t="shared" si="62"/>
        <v/>
      </c>
      <c r="S396" s="13" t="str">
        <f>IF(B396="","",IF(M396="Inițial",B396&amp;"|E|"&amp;COUNTIFS(INDEX($B:$B,5):B396,B396,INDEX($M:$M,5):M396,"Inițial"),""))</f>
        <v/>
      </c>
      <c r="T396" s="13" t="str">
        <f>IF(OR(B396="",Q396&lt;&gt;1),"",B396&amp;"|F|"&amp;COUNTIFS(INDEX($B:$B,5):B396,B396,INDEX($Q:$Q,5):Q396,1))</f>
        <v/>
      </c>
      <c r="U396" s="29" t="str">
        <f>IF(B396="","",TRIM(IF(COUNTIF('Registru devize'!$B$5:$B$304,B396)=0,"Deviz inexistent în registru. ","")&amp;IF(AND(D396&lt;&gt;"",E396=""),"Cod necunoscut. ","")&amp;IF(N(H396)&lt;=0,"Lipsește cantitatea. ","")&amp;IF(M396="","Alege etapa. ","")&amp;IF(AND(M396="Suplimentar",N396=""),"Cere acordul clientului. ","")))</f>
        <v/>
      </c>
    </row>
    <row r="397" spans="2:21" x14ac:dyDescent="0.2">
      <c r="B397" s="24"/>
      <c r="C397" s="25" t="str">
        <f>IF(B397="","",COUNTIF(INDEX($B:$B,5):B397,B397))</f>
        <v/>
      </c>
      <c r="D397" s="24"/>
      <c r="E397" s="25" t="str">
        <f t="shared" si="54"/>
        <v/>
      </c>
      <c r="F397" s="13" t="str">
        <f t="shared" si="55"/>
        <v/>
      </c>
      <c r="G397" s="25" t="str">
        <f t="shared" si="56"/>
        <v/>
      </c>
      <c r="H397" s="6"/>
      <c r="I397" s="26" t="str">
        <f t="shared" si="57"/>
        <v/>
      </c>
      <c r="J397" s="27" t="str">
        <f t="shared" si="58"/>
        <v/>
      </c>
      <c r="K397" s="28"/>
      <c r="L397" s="27" t="str">
        <f t="shared" si="59"/>
        <v/>
      </c>
      <c r="M397" s="24"/>
      <c r="N397" s="24"/>
      <c r="O397" s="6"/>
      <c r="P397" s="27" t="str">
        <f t="shared" si="60"/>
        <v/>
      </c>
      <c r="Q397" s="25" t="str">
        <f t="shared" si="61"/>
        <v/>
      </c>
      <c r="R397" s="25" t="str">
        <f t="shared" si="62"/>
        <v/>
      </c>
      <c r="S397" s="13" t="str">
        <f>IF(B397="","",IF(M397="Inițial",B397&amp;"|E|"&amp;COUNTIFS(INDEX($B:$B,5):B397,B397,INDEX($M:$M,5):M397,"Inițial"),""))</f>
        <v/>
      </c>
      <c r="T397" s="13" t="str">
        <f>IF(OR(B397="",Q397&lt;&gt;1),"",B397&amp;"|F|"&amp;COUNTIFS(INDEX($B:$B,5):B397,B397,INDEX($Q:$Q,5):Q397,1))</f>
        <v/>
      </c>
      <c r="U397" s="29" t="str">
        <f>IF(B397="","",TRIM(IF(COUNTIF('Registru devize'!$B$5:$B$304,B397)=0,"Deviz inexistent în registru. ","")&amp;IF(AND(D397&lt;&gt;"",E397=""),"Cod necunoscut. ","")&amp;IF(N(H397)&lt;=0,"Lipsește cantitatea. ","")&amp;IF(M397="","Alege etapa. ","")&amp;IF(AND(M397="Suplimentar",N397=""),"Cere acordul clientului. ","")))</f>
        <v/>
      </c>
    </row>
    <row r="398" spans="2:21" x14ac:dyDescent="0.2">
      <c r="B398" s="24"/>
      <c r="C398" s="25" t="str">
        <f>IF(B398="","",COUNTIF(INDEX($B:$B,5):B398,B398))</f>
        <v/>
      </c>
      <c r="D398" s="24"/>
      <c r="E398" s="25" t="str">
        <f t="shared" si="54"/>
        <v/>
      </c>
      <c r="F398" s="13" t="str">
        <f t="shared" si="55"/>
        <v/>
      </c>
      <c r="G398" s="25" t="str">
        <f t="shared" si="56"/>
        <v/>
      </c>
      <c r="H398" s="6"/>
      <c r="I398" s="26" t="str">
        <f t="shared" si="57"/>
        <v/>
      </c>
      <c r="J398" s="27" t="str">
        <f t="shared" si="58"/>
        <v/>
      </c>
      <c r="K398" s="28"/>
      <c r="L398" s="27" t="str">
        <f t="shared" si="59"/>
        <v/>
      </c>
      <c r="M398" s="24"/>
      <c r="N398" s="24"/>
      <c r="O398" s="6"/>
      <c r="P398" s="27" t="str">
        <f t="shared" si="60"/>
        <v/>
      </c>
      <c r="Q398" s="25" t="str">
        <f t="shared" si="61"/>
        <v/>
      </c>
      <c r="R398" s="25" t="str">
        <f t="shared" si="62"/>
        <v/>
      </c>
      <c r="S398" s="13" t="str">
        <f>IF(B398="","",IF(M398="Inițial",B398&amp;"|E|"&amp;COUNTIFS(INDEX($B:$B,5):B398,B398,INDEX($M:$M,5):M398,"Inițial"),""))</f>
        <v/>
      </c>
      <c r="T398" s="13" t="str">
        <f>IF(OR(B398="",Q398&lt;&gt;1),"",B398&amp;"|F|"&amp;COUNTIFS(INDEX($B:$B,5):B398,B398,INDEX($Q:$Q,5):Q398,1))</f>
        <v/>
      </c>
      <c r="U398" s="29" t="str">
        <f>IF(B398="","",TRIM(IF(COUNTIF('Registru devize'!$B$5:$B$304,B398)=0,"Deviz inexistent în registru. ","")&amp;IF(AND(D398&lt;&gt;"",E398=""),"Cod necunoscut. ","")&amp;IF(N(H398)&lt;=0,"Lipsește cantitatea. ","")&amp;IF(M398="","Alege etapa. ","")&amp;IF(AND(M398="Suplimentar",N398=""),"Cere acordul clientului. ","")))</f>
        <v/>
      </c>
    </row>
    <row r="399" spans="2:21" x14ac:dyDescent="0.2">
      <c r="B399" s="24"/>
      <c r="C399" s="25" t="str">
        <f>IF(B399="","",COUNTIF(INDEX($B:$B,5):B399,B399))</f>
        <v/>
      </c>
      <c r="D399" s="24"/>
      <c r="E399" s="25" t="str">
        <f t="shared" si="54"/>
        <v/>
      </c>
      <c r="F399" s="13" t="str">
        <f t="shared" si="55"/>
        <v/>
      </c>
      <c r="G399" s="25" t="str">
        <f t="shared" si="56"/>
        <v/>
      </c>
      <c r="H399" s="6"/>
      <c r="I399" s="26" t="str">
        <f t="shared" si="57"/>
        <v/>
      </c>
      <c r="J399" s="27" t="str">
        <f t="shared" si="58"/>
        <v/>
      </c>
      <c r="K399" s="28"/>
      <c r="L399" s="27" t="str">
        <f t="shared" si="59"/>
        <v/>
      </c>
      <c r="M399" s="24"/>
      <c r="N399" s="24"/>
      <c r="O399" s="6"/>
      <c r="P399" s="27" t="str">
        <f t="shared" si="60"/>
        <v/>
      </c>
      <c r="Q399" s="25" t="str">
        <f t="shared" si="61"/>
        <v/>
      </c>
      <c r="R399" s="25" t="str">
        <f t="shared" si="62"/>
        <v/>
      </c>
      <c r="S399" s="13" t="str">
        <f>IF(B399="","",IF(M399="Inițial",B399&amp;"|E|"&amp;COUNTIFS(INDEX($B:$B,5):B399,B399,INDEX($M:$M,5):M399,"Inițial"),""))</f>
        <v/>
      </c>
      <c r="T399" s="13" t="str">
        <f>IF(OR(B399="",Q399&lt;&gt;1),"",B399&amp;"|F|"&amp;COUNTIFS(INDEX($B:$B,5):B399,B399,INDEX($Q:$Q,5):Q399,1))</f>
        <v/>
      </c>
      <c r="U399" s="29" t="str">
        <f>IF(B399="","",TRIM(IF(COUNTIF('Registru devize'!$B$5:$B$304,B399)=0,"Deviz inexistent în registru. ","")&amp;IF(AND(D399&lt;&gt;"",E399=""),"Cod necunoscut. ","")&amp;IF(N(H399)&lt;=0,"Lipsește cantitatea. ","")&amp;IF(M399="","Alege etapa. ","")&amp;IF(AND(M399="Suplimentar",N399=""),"Cere acordul clientului. ","")))</f>
        <v/>
      </c>
    </row>
    <row r="400" spans="2:21" x14ac:dyDescent="0.2">
      <c r="B400" s="24"/>
      <c r="C400" s="25" t="str">
        <f>IF(B400="","",COUNTIF(INDEX($B:$B,5):B400,B400))</f>
        <v/>
      </c>
      <c r="D400" s="24"/>
      <c r="E400" s="25" t="str">
        <f t="shared" si="54"/>
        <v/>
      </c>
      <c r="F400" s="13" t="str">
        <f t="shared" si="55"/>
        <v/>
      </c>
      <c r="G400" s="25" t="str">
        <f t="shared" si="56"/>
        <v/>
      </c>
      <c r="H400" s="6"/>
      <c r="I400" s="26" t="str">
        <f t="shared" si="57"/>
        <v/>
      </c>
      <c r="J400" s="27" t="str">
        <f t="shared" si="58"/>
        <v/>
      </c>
      <c r="K400" s="28"/>
      <c r="L400" s="27" t="str">
        <f t="shared" si="59"/>
        <v/>
      </c>
      <c r="M400" s="24"/>
      <c r="N400" s="24"/>
      <c r="O400" s="6"/>
      <c r="P400" s="27" t="str">
        <f t="shared" si="60"/>
        <v/>
      </c>
      <c r="Q400" s="25" t="str">
        <f t="shared" si="61"/>
        <v/>
      </c>
      <c r="R400" s="25" t="str">
        <f t="shared" si="62"/>
        <v/>
      </c>
      <c r="S400" s="13" t="str">
        <f>IF(B400="","",IF(M400="Inițial",B400&amp;"|E|"&amp;COUNTIFS(INDEX($B:$B,5):B400,B400,INDEX($M:$M,5):M400,"Inițial"),""))</f>
        <v/>
      </c>
      <c r="T400" s="13" t="str">
        <f>IF(OR(B400="",Q400&lt;&gt;1),"",B400&amp;"|F|"&amp;COUNTIFS(INDEX($B:$B,5):B400,B400,INDEX($Q:$Q,5):Q400,1))</f>
        <v/>
      </c>
      <c r="U400" s="29" t="str">
        <f>IF(B400="","",TRIM(IF(COUNTIF('Registru devize'!$B$5:$B$304,B400)=0,"Deviz inexistent în registru. ","")&amp;IF(AND(D400&lt;&gt;"",E400=""),"Cod necunoscut. ","")&amp;IF(N(H400)&lt;=0,"Lipsește cantitatea. ","")&amp;IF(M400="","Alege etapa. ","")&amp;IF(AND(M400="Suplimentar",N400=""),"Cere acordul clientului. ","")))</f>
        <v/>
      </c>
    </row>
    <row r="401" spans="2:21" x14ac:dyDescent="0.2">
      <c r="B401" s="24"/>
      <c r="C401" s="25" t="str">
        <f>IF(B401="","",COUNTIF(INDEX($B:$B,5):B401,B401))</f>
        <v/>
      </c>
      <c r="D401" s="24"/>
      <c r="E401" s="25" t="str">
        <f t="shared" si="54"/>
        <v/>
      </c>
      <c r="F401" s="13" t="str">
        <f t="shared" si="55"/>
        <v/>
      </c>
      <c r="G401" s="25" t="str">
        <f t="shared" si="56"/>
        <v/>
      </c>
      <c r="H401" s="6"/>
      <c r="I401" s="26" t="str">
        <f t="shared" si="57"/>
        <v/>
      </c>
      <c r="J401" s="27" t="str">
        <f t="shared" si="58"/>
        <v/>
      </c>
      <c r="K401" s="28"/>
      <c r="L401" s="27" t="str">
        <f t="shared" si="59"/>
        <v/>
      </c>
      <c r="M401" s="24"/>
      <c r="N401" s="24"/>
      <c r="O401" s="6"/>
      <c r="P401" s="27" t="str">
        <f t="shared" si="60"/>
        <v/>
      </c>
      <c r="Q401" s="25" t="str">
        <f t="shared" si="61"/>
        <v/>
      </c>
      <c r="R401" s="25" t="str">
        <f t="shared" si="62"/>
        <v/>
      </c>
      <c r="S401" s="13" t="str">
        <f>IF(B401="","",IF(M401="Inițial",B401&amp;"|E|"&amp;COUNTIFS(INDEX($B:$B,5):B401,B401,INDEX($M:$M,5):M401,"Inițial"),""))</f>
        <v/>
      </c>
      <c r="T401" s="13" t="str">
        <f>IF(OR(B401="",Q401&lt;&gt;1),"",B401&amp;"|F|"&amp;COUNTIFS(INDEX($B:$B,5):B401,B401,INDEX($Q:$Q,5):Q401,1))</f>
        <v/>
      </c>
      <c r="U401" s="29" t="str">
        <f>IF(B401="","",TRIM(IF(COUNTIF('Registru devize'!$B$5:$B$304,B401)=0,"Deviz inexistent în registru. ","")&amp;IF(AND(D401&lt;&gt;"",E401=""),"Cod necunoscut. ","")&amp;IF(N(H401)&lt;=0,"Lipsește cantitatea. ","")&amp;IF(M401="","Alege etapa. ","")&amp;IF(AND(M401="Suplimentar",N401=""),"Cere acordul clientului. ","")))</f>
        <v/>
      </c>
    </row>
    <row r="402" spans="2:21" x14ac:dyDescent="0.2">
      <c r="B402" s="24"/>
      <c r="C402" s="25" t="str">
        <f>IF(B402="","",COUNTIF(INDEX($B:$B,5):B402,B402))</f>
        <v/>
      </c>
      <c r="D402" s="24"/>
      <c r="E402" s="25" t="str">
        <f t="shared" si="54"/>
        <v/>
      </c>
      <c r="F402" s="13" t="str">
        <f t="shared" si="55"/>
        <v/>
      </c>
      <c r="G402" s="25" t="str">
        <f t="shared" si="56"/>
        <v/>
      </c>
      <c r="H402" s="6"/>
      <c r="I402" s="26" t="str">
        <f t="shared" si="57"/>
        <v/>
      </c>
      <c r="J402" s="27" t="str">
        <f t="shared" si="58"/>
        <v/>
      </c>
      <c r="K402" s="28"/>
      <c r="L402" s="27" t="str">
        <f t="shared" si="59"/>
        <v/>
      </c>
      <c r="M402" s="24"/>
      <c r="N402" s="24"/>
      <c r="O402" s="6"/>
      <c r="P402" s="27" t="str">
        <f t="shared" si="60"/>
        <v/>
      </c>
      <c r="Q402" s="25" t="str">
        <f t="shared" si="61"/>
        <v/>
      </c>
      <c r="R402" s="25" t="str">
        <f t="shared" si="62"/>
        <v/>
      </c>
      <c r="S402" s="13" t="str">
        <f>IF(B402="","",IF(M402="Inițial",B402&amp;"|E|"&amp;COUNTIFS(INDEX($B:$B,5):B402,B402,INDEX($M:$M,5):M402,"Inițial"),""))</f>
        <v/>
      </c>
      <c r="T402" s="13" t="str">
        <f>IF(OR(B402="",Q402&lt;&gt;1),"",B402&amp;"|F|"&amp;COUNTIFS(INDEX($B:$B,5):B402,B402,INDEX($Q:$Q,5):Q402,1))</f>
        <v/>
      </c>
      <c r="U402" s="29" t="str">
        <f>IF(B402="","",TRIM(IF(COUNTIF('Registru devize'!$B$5:$B$304,B402)=0,"Deviz inexistent în registru. ","")&amp;IF(AND(D402&lt;&gt;"",E402=""),"Cod necunoscut. ","")&amp;IF(N(H402)&lt;=0,"Lipsește cantitatea. ","")&amp;IF(M402="","Alege etapa. ","")&amp;IF(AND(M402="Suplimentar",N402=""),"Cere acordul clientului. ","")))</f>
        <v/>
      </c>
    </row>
    <row r="403" spans="2:21" x14ac:dyDescent="0.2">
      <c r="B403" s="24"/>
      <c r="C403" s="25" t="str">
        <f>IF(B403="","",COUNTIF(INDEX($B:$B,5):B403,B403))</f>
        <v/>
      </c>
      <c r="D403" s="24"/>
      <c r="E403" s="25" t="str">
        <f t="shared" si="54"/>
        <v/>
      </c>
      <c r="F403" s="13" t="str">
        <f t="shared" si="55"/>
        <v/>
      </c>
      <c r="G403" s="25" t="str">
        <f t="shared" si="56"/>
        <v/>
      </c>
      <c r="H403" s="6"/>
      <c r="I403" s="26" t="str">
        <f t="shared" si="57"/>
        <v/>
      </c>
      <c r="J403" s="27" t="str">
        <f t="shared" si="58"/>
        <v/>
      </c>
      <c r="K403" s="28"/>
      <c r="L403" s="27" t="str">
        <f t="shared" si="59"/>
        <v/>
      </c>
      <c r="M403" s="24"/>
      <c r="N403" s="24"/>
      <c r="O403" s="6"/>
      <c r="P403" s="27" t="str">
        <f t="shared" si="60"/>
        <v/>
      </c>
      <c r="Q403" s="25" t="str">
        <f t="shared" si="61"/>
        <v/>
      </c>
      <c r="R403" s="25" t="str">
        <f t="shared" si="62"/>
        <v/>
      </c>
      <c r="S403" s="13" t="str">
        <f>IF(B403="","",IF(M403="Inițial",B403&amp;"|E|"&amp;COUNTIFS(INDEX($B:$B,5):B403,B403,INDEX($M:$M,5):M403,"Inițial"),""))</f>
        <v/>
      </c>
      <c r="T403" s="13" t="str">
        <f>IF(OR(B403="",Q403&lt;&gt;1),"",B403&amp;"|F|"&amp;COUNTIFS(INDEX($B:$B,5):B403,B403,INDEX($Q:$Q,5):Q403,1))</f>
        <v/>
      </c>
      <c r="U403" s="29" t="str">
        <f>IF(B403="","",TRIM(IF(COUNTIF('Registru devize'!$B$5:$B$304,B403)=0,"Deviz inexistent în registru. ","")&amp;IF(AND(D403&lt;&gt;"",E403=""),"Cod necunoscut. ","")&amp;IF(N(H403)&lt;=0,"Lipsește cantitatea. ","")&amp;IF(M403="","Alege etapa. ","")&amp;IF(AND(M403="Suplimentar",N403=""),"Cere acordul clientului. ","")))</f>
        <v/>
      </c>
    </row>
    <row r="404" spans="2:21" x14ac:dyDescent="0.2">
      <c r="B404" s="24"/>
      <c r="C404" s="25" t="str">
        <f>IF(B404="","",COUNTIF(INDEX($B:$B,5):B404,B404))</f>
        <v/>
      </c>
      <c r="D404" s="24"/>
      <c r="E404" s="25" t="str">
        <f t="shared" si="54"/>
        <v/>
      </c>
      <c r="F404" s="13" t="str">
        <f t="shared" si="55"/>
        <v/>
      </c>
      <c r="G404" s="25" t="str">
        <f t="shared" si="56"/>
        <v/>
      </c>
      <c r="H404" s="6"/>
      <c r="I404" s="26" t="str">
        <f t="shared" si="57"/>
        <v/>
      </c>
      <c r="J404" s="27" t="str">
        <f t="shared" si="58"/>
        <v/>
      </c>
      <c r="K404" s="28"/>
      <c r="L404" s="27" t="str">
        <f t="shared" si="59"/>
        <v/>
      </c>
      <c r="M404" s="24"/>
      <c r="N404" s="24"/>
      <c r="O404" s="6"/>
      <c r="P404" s="27" t="str">
        <f t="shared" si="60"/>
        <v/>
      </c>
      <c r="Q404" s="25" t="str">
        <f t="shared" si="61"/>
        <v/>
      </c>
      <c r="R404" s="25" t="str">
        <f t="shared" si="62"/>
        <v/>
      </c>
      <c r="S404" s="13" t="str">
        <f>IF(B404="","",IF(M404="Inițial",B404&amp;"|E|"&amp;COUNTIFS(INDEX($B:$B,5):B404,B404,INDEX($M:$M,5):M404,"Inițial"),""))</f>
        <v/>
      </c>
      <c r="T404" s="13" t="str">
        <f>IF(OR(B404="",Q404&lt;&gt;1),"",B404&amp;"|F|"&amp;COUNTIFS(INDEX($B:$B,5):B404,B404,INDEX($Q:$Q,5):Q404,1))</f>
        <v/>
      </c>
      <c r="U404" s="29" t="str">
        <f>IF(B404="","",TRIM(IF(COUNTIF('Registru devize'!$B$5:$B$304,B404)=0,"Deviz inexistent în registru. ","")&amp;IF(AND(D404&lt;&gt;"",E404=""),"Cod necunoscut. ","")&amp;IF(N(H404)&lt;=0,"Lipsește cantitatea. ","")&amp;IF(M404="","Alege etapa. ","")&amp;IF(AND(M404="Suplimentar",N404=""),"Cere acordul clientului. ","")))</f>
        <v/>
      </c>
    </row>
    <row r="405" spans="2:21" x14ac:dyDescent="0.2">
      <c r="B405" s="24"/>
      <c r="C405" s="25" t="str">
        <f>IF(B405="","",COUNTIF(INDEX($B:$B,5):B405,B405))</f>
        <v/>
      </c>
      <c r="D405" s="24"/>
      <c r="E405" s="25" t="str">
        <f t="shared" si="54"/>
        <v/>
      </c>
      <c r="F405" s="13" t="str">
        <f t="shared" si="55"/>
        <v/>
      </c>
      <c r="G405" s="25" t="str">
        <f t="shared" si="56"/>
        <v/>
      </c>
      <c r="H405" s="6"/>
      <c r="I405" s="26" t="str">
        <f t="shared" si="57"/>
        <v/>
      </c>
      <c r="J405" s="27" t="str">
        <f t="shared" si="58"/>
        <v/>
      </c>
      <c r="K405" s="28"/>
      <c r="L405" s="27" t="str">
        <f t="shared" si="59"/>
        <v/>
      </c>
      <c r="M405" s="24"/>
      <c r="N405" s="24"/>
      <c r="O405" s="6"/>
      <c r="P405" s="27" t="str">
        <f t="shared" si="60"/>
        <v/>
      </c>
      <c r="Q405" s="25" t="str">
        <f t="shared" si="61"/>
        <v/>
      </c>
      <c r="R405" s="25" t="str">
        <f t="shared" si="62"/>
        <v/>
      </c>
      <c r="S405" s="13" t="str">
        <f>IF(B405="","",IF(M405="Inițial",B405&amp;"|E|"&amp;COUNTIFS(INDEX($B:$B,5):B405,B405,INDEX($M:$M,5):M405,"Inițial"),""))</f>
        <v/>
      </c>
      <c r="T405" s="13" t="str">
        <f>IF(OR(B405="",Q405&lt;&gt;1),"",B405&amp;"|F|"&amp;COUNTIFS(INDEX($B:$B,5):B405,B405,INDEX($Q:$Q,5):Q405,1))</f>
        <v/>
      </c>
      <c r="U405" s="29" t="str">
        <f>IF(B405="","",TRIM(IF(COUNTIF('Registru devize'!$B$5:$B$304,B405)=0,"Deviz inexistent în registru. ","")&amp;IF(AND(D405&lt;&gt;"",E405=""),"Cod necunoscut. ","")&amp;IF(N(H405)&lt;=0,"Lipsește cantitatea. ","")&amp;IF(M405="","Alege etapa. ","")&amp;IF(AND(M405="Suplimentar",N405=""),"Cere acordul clientului. ","")))</f>
        <v/>
      </c>
    </row>
    <row r="406" spans="2:21" x14ac:dyDescent="0.2">
      <c r="B406" s="24"/>
      <c r="C406" s="25" t="str">
        <f>IF(B406="","",COUNTIF(INDEX($B:$B,5):B406,B406))</f>
        <v/>
      </c>
      <c r="D406" s="24"/>
      <c r="E406" s="25" t="str">
        <f t="shared" si="54"/>
        <v/>
      </c>
      <c r="F406" s="13" t="str">
        <f t="shared" si="55"/>
        <v/>
      </c>
      <c r="G406" s="25" t="str">
        <f t="shared" si="56"/>
        <v/>
      </c>
      <c r="H406" s="6"/>
      <c r="I406" s="26" t="str">
        <f t="shared" si="57"/>
        <v/>
      </c>
      <c r="J406" s="27" t="str">
        <f t="shared" si="58"/>
        <v/>
      </c>
      <c r="K406" s="28"/>
      <c r="L406" s="27" t="str">
        <f t="shared" si="59"/>
        <v/>
      </c>
      <c r="M406" s="24"/>
      <c r="N406" s="24"/>
      <c r="O406" s="6"/>
      <c r="P406" s="27" t="str">
        <f t="shared" si="60"/>
        <v/>
      </c>
      <c r="Q406" s="25" t="str">
        <f t="shared" si="61"/>
        <v/>
      </c>
      <c r="R406" s="25" t="str">
        <f t="shared" si="62"/>
        <v/>
      </c>
      <c r="S406" s="13" t="str">
        <f>IF(B406="","",IF(M406="Inițial",B406&amp;"|E|"&amp;COUNTIFS(INDEX($B:$B,5):B406,B406,INDEX($M:$M,5):M406,"Inițial"),""))</f>
        <v/>
      </c>
      <c r="T406" s="13" t="str">
        <f>IF(OR(B406="",Q406&lt;&gt;1),"",B406&amp;"|F|"&amp;COUNTIFS(INDEX($B:$B,5):B406,B406,INDEX($Q:$Q,5):Q406,1))</f>
        <v/>
      </c>
      <c r="U406" s="29" t="str">
        <f>IF(B406="","",TRIM(IF(COUNTIF('Registru devize'!$B$5:$B$304,B406)=0,"Deviz inexistent în registru. ","")&amp;IF(AND(D406&lt;&gt;"",E406=""),"Cod necunoscut. ","")&amp;IF(N(H406)&lt;=0,"Lipsește cantitatea. ","")&amp;IF(M406="","Alege etapa. ","")&amp;IF(AND(M406="Suplimentar",N406=""),"Cere acordul clientului. ","")))</f>
        <v/>
      </c>
    </row>
    <row r="407" spans="2:21" x14ac:dyDescent="0.2">
      <c r="B407" s="24"/>
      <c r="C407" s="25" t="str">
        <f>IF(B407="","",COUNTIF(INDEX($B:$B,5):B407,B407))</f>
        <v/>
      </c>
      <c r="D407" s="24"/>
      <c r="E407" s="25" t="str">
        <f t="shared" si="54"/>
        <v/>
      </c>
      <c r="F407" s="13" t="str">
        <f t="shared" si="55"/>
        <v/>
      </c>
      <c r="G407" s="25" t="str">
        <f t="shared" si="56"/>
        <v/>
      </c>
      <c r="H407" s="6"/>
      <c r="I407" s="26" t="str">
        <f t="shared" si="57"/>
        <v/>
      </c>
      <c r="J407" s="27" t="str">
        <f t="shared" si="58"/>
        <v/>
      </c>
      <c r="K407" s="28"/>
      <c r="L407" s="27" t="str">
        <f t="shared" si="59"/>
        <v/>
      </c>
      <c r="M407" s="24"/>
      <c r="N407" s="24"/>
      <c r="O407" s="6"/>
      <c r="P407" s="27" t="str">
        <f t="shared" si="60"/>
        <v/>
      </c>
      <c r="Q407" s="25" t="str">
        <f t="shared" si="61"/>
        <v/>
      </c>
      <c r="R407" s="25" t="str">
        <f t="shared" si="62"/>
        <v/>
      </c>
      <c r="S407" s="13" t="str">
        <f>IF(B407="","",IF(M407="Inițial",B407&amp;"|E|"&amp;COUNTIFS(INDEX($B:$B,5):B407,B407,INDEX($M:$M,5):M407,"Inițial"),""))</f>
        <v/>
      </c>
      <c r="T407" s="13" t="str">
        <f>IF(OR(B407="",Q407&lt;&gt;1),"",B407&amp;"|F|"&amp;COUNTIFS(INDEX($B:$B,5):B407,B407,INDEX($Q:$Q,5):Q407,1))</f>
        <v/>
      </c>
      <c r="U407" s="29" t="str">
        <f>IF(B407="","",TRIM(IF(COUNTIF('Registru devize'!$B$5:$B$304,B407)=0,"Deviz inexistent în registru. ","")&amp;IF(AND(D407&lt;&gt;"",E407=""),"Cod necunoscut. ","")&amp;IF(N(H407)&lt;=0,"Lipsește cantitatea. ","")&amp;IF(M407="","Alege etapa. ","")&amp;IF(AND(M407="Suplimentar",N407=""),"Cere acordul clientului. ","")))</f>
        <v/>
      </c>
    </row>
    <row r="408" spans="2:21" x14ac:dyDescent="0.2">
      <c r="B408" s="24"/>
      <c r="C408" s="25" t="str">
        <f>IF(B408="","",COUNTIF(INDEX($B:$B,5):B408,B408))</f>
        <v/>
      </c>
      <c r="D408" s="24"/>
      <c r="E408" s="25" t="str">
        <f t="shared" si="54"/>
        <v/>
      </c>
      <c r="F408" s="13" t="str">
        <f t="shared" si="55"/>
        <v/>
      </c>
      <c r="G408" s="25" t="str">
        <f t="shared" si="56"/>
        <v/>
      </c>
      <c r="H408" s="6"/>
      <c r="I408" s="26" t="str">
        <f t="shared" si="57"/>
        <v/>
      </c>
      <c r="J408" s="27" t="str">
        <f t="shared" si="58"/>
        <v/>
      </c>
      <c r="K408" s="28"/>
      <c r="L408" s="27" t="str">
        <f t="shared" si="59"/>
        <v/>
      </c>
      <c r="M408" s="24"/>
      <c r="N408" s="24"/>
      <c r="O408" s="6"/>
      <c r="P408" s="27" t="str">
        <f t="shared" si="60"/>
        <v/>
      </c>
      <c r="Q408" s="25" t="str">
        <f t="shared" si="61"/>
        <v/>
      </c>
      <c r="R408" s="25" t="str">
        <f t="shared" si="62"/>
        <v/>
      </c>
      <c r="S408" s="13" t="str">
        <f>IF(B408="","",IF(M408="Inițial",B408&amp;"|E|"&amp;COUNTIFS(INDEX($B:$B,5):B408,B408,INDEX($M:$M,5):M408,"Inițial"),""))</f>
        <v/>
      </c>
      <c r="T408" s="13" t="str">
        <f>IF(OR(B408="",Q408&lt;&gt;1),"",B408&amp;"|F|"&amp;COUNTIFS(INDEX($B:$B,5):B408,B408,INDEX($Q:$Q,5):Q408,1))</f>
        <v/>
      </c>
      <c r="U408" s="29" t="str">
        <f>IF(B408="","",TRIM(IF(COUNTIF('Registru devize'!$B$5:$B$304,B408)=0,"Deviz inexistent în registru. ","")&amp;IF(AND(D408&lt;&gt;"",E408=""),"Cod necunoscut. ","")&amp;IF(N(H408)&lt;=0,"Lipsește cantitatea. ","")&amp;IF(M408="","Alege etapa. ","")&amp;IF(AND(M408="Suplimentar",N408=""),"Cere acordul clientului. ","")))</f>
        <v/>
      </c>
    </row>
    <row r="409" spans="2:21" x14ac:dyDescent="0.2">
      <c r="B409" s="24"/>
      <c r="C409" s="25" t="str">
        <f>IF(B409="","",COUNTIF(INDEX($B:$B,5):B409,B409))</f>
        <v/>
      </c>
      <c r="D409" s="24"/>
      <c r="E409" s="25" t="str">
        <f t="shared" si="54"/>
        <v/>
      </c>
      <c r="F409" s="13" t="str">
        <f t="shared" si="55"/>
        <v/>
      </c>
      <c r="G409" s="25" t="str">
        <f t="shared" si="56"/>
        <v/>
      </c>
      <c r="H409" s="6"/>
      <c r="I409" s="26" t="str">
        <f t="shared" si="57"/>
        <v/>
      </c>
      <c r="J409" s="27" t="str">
        <f t="shared" si="58"/>
        <v/>
      </c>
      <c r="K409" s="28"/>
      <c r="L409" s="27" t="str">
        <f t="shared" si="59"/>
        <v/>
      </c>
      <c r="M409" s="24"/>
      <c r="N409" s="24"/>
      <c r="O409" s="6"/>
      <c r="P409" s="27" t="str">
        <f t="shared" si="60"/>
        <v/>
      </c>
      <c r="Q409" s="25" t="str">
        <f t="shared" si="61"/>
        <v/>
      </c>
      <c r="R409" s="25" t="str">
        <f t="shared" si="62"/>
        <v/>
      </c>
      <c r="S409" s="13" t="str">
        <f>IF(B409="","",IF(M409="Inițial",B409&amp;"|E|"&amp;COUNTIFS(INDEX($B:$B,5):B409,B409,INDEX($M:$M,5):M409,"Inițial"),""))</f>
        <v/>
      </c>
      <c r="T409" s="13" t="str">
        <f>IF(OR(B409="",Q409&lt;&gt;1),"",B409&amp;"|F|"&amp;COUNTIFS(INDEX($B:$B,5):B409,B409,INDEX($Q:$Q,5):Q409,1))</f>
        <v/>
      </c>
      <c r="U409" s="29" t="str">
        <f>IF(B409="","",TRIM(IF(COUNTIF('Registru devize'!$B$5:$B$304,B409)=0,"Deviz inexistent în registru. ","")&amp;IF(AND(D409&lt;&gt;"",E409=""),"Cod necunoscut. ","")&amp;IF(N(H409)&lt;=0,"Lipsește cantitatea. ","")&amp;IF(M409="","Alege etapa. ","")&amp;IF(AND(M409="Suplimentar",N409=""),"Cere acordul clientului. ","")))</f>
        <v/>
      </c>
    </row>
    <row r="410" spans="2:21" x14ac:dyDescent="0.2">
      <c r="B410" s="24"/>
      <c r="C410" s="25" t="str">
        <f>IF(B410="","",COUNTIF(INDEX($B:$B,5):B410,B410))</f>
        <v/>
      </c>
      <c r="D410" s="24"/>
      <c r="E410" s="25" t="str">
        <f t="shared" si="54"/>
        <v/>
      </c>
      <c r="F410" s="13" t="str">
        <f t="shared" si="55"/>
        <v/>
      </c>
      <c r="G410" s="25" t="str">
        <f t="shared" si="56"/>
        <v/>
      </c>
      <c r="H410" s="6"/>
      <c r="I410" s="26" t="str">
        <f t="shared" si="57"/>
        <v/>
      </c>
      <c r="J410" s="27" t="str">
        <f t="shared" si="58"/>
        <v/>
      </c>
      <c r="K410" s="28"/>
      <c r="L410" s="27" t="str">
        <f t="shared" si="59"/>
        <v/>
      </c>
      <c r="M410" s="24"/>
      <c r="N410" s="24"/>
      <c r="O410" s="6"/>
      <c r="P410" s="27" t="str">
        <f t="shared" si="60"/>
        <v/>
      </c>
      <c r="Q410" s="25" t="str">
        <f t="shared" si="61"/>
        <v/>
      </c>
      <c r="R410" s="25" t="str">
        <f t="shared" si="62"/>
        <v/>
      </c>
      <c r="S410" s="13" t="str">
        <f>IF(B410="","",IF(M410="Inițial",B410&amp;"|E|"&amp;COUNTIFS(INDEX($B:$B,5):B410,B410,INDEX($M:$M,5):M410,"Inițial"),""))</f>
        <v/>
      </c>
      <c r="T410" s="13" t="str">
        <f>IF(OR(B410="",Q410&lt;&gt;1),"",B410&amp;"|F|"&amp;COUNTIFS(INDEX($B:$B,5):B410,B410,INDEX($Q:$Q,5):Q410,1))</f>
        <v/>
      </c>
      <c r="U410" s="29" t="str">
        <f>IF(B410="","",TRIM(IF(COUNTIF('Registru devize'!$B$5:$B$304,B410)=0,"Deviz inexistent în registru. ","")&amp;IF(AND(D410&lt;&gt;"",E410=""),"Cod necunoscut. ","")&amp;IF(N(H410)&lt;=0,"Lipsește cantitatea. ","")&amp;IF(M410="","Alege etapa. ","")&amp;IF(AND(M410="Suplimentar",N410=""),"Cere acordul clientului. ","")))</f>
        <v/>
      </c>
    </row>
    <row r="411" spans="2:21" x14ac:dyDescent="0.2">
      <c r="B411" s="24"/>
      <c r="C411" s="25" t="str">
        <f>IF(B411="","",COUNTIF(INDEX($B:$B,5):B411,B411))</f>
        <v/>
      </c>
      <c r="D411" s="24"/>
      <c r="E411" s="25" t="str">
        <f t="shared" si="54"/>
        <v/>
      </c>
      <c r="F411" s="13" t="str">
        <f t="shared" si="55"/>
        <v/>
      </c>
      <c r="G411" s="25" t="str">
        <f t="shared" si="56"/>
        <v/>
      </c>
      <c r="H411" s="6"/>
      <c r="I411" s="26" t="str">
        <f t="shared" si="57"/>
        <v/>
      </c>
      <c r="J411" s="27" t="str">
        <f t="shared" si="58"/>
        <v/>
      </c>
      <c r="K411" s="28"/>
      <c r="L411" s="27" t="str">
        <f t="shared" si="59"/>
        <v/>
      </c>
      <c r="M411" s="24"/>
      <c r="N411" s="24"/>
      <c r="O411" s="6"/>
      <c r="P411" s="27" t="str">
        <f t="shared" si="60"/>
        <v/>
      </c>
      <c r="Q411" s="25" t="str">
        <f t="shared" si="61"/>
        <v/>
      </c>
      <c r="R411" s="25" t="str">
        <f t="shared" si="62"/>
        <v/>
      </c>
      <c r="S411" s="13" t="str">
        <f>IF(B411="","",IF(M411="Inițial",B411&amp;"|E|"&amp;COUNTIFS(INDEX($B:$B,5):B411,B411,INDEX($M:$M,5):M411,"Inițial"),""))</f>
        <v/>
      </c>
      <c r="T411" s="13" t="str">
        <f>IF(OR(B411="",Q411&lt;&gt;1),"",B411&amp;"|F|"&amp;COUNTIFS(INDEX($B:$B,5):B411,B411,INDEX($Q:$Q,5):Q411,1))</f>
        <v/>
      </c>
      <c r="U411" s="29" t="str">
        <f>IF(B411="","",TRIM(IF(COUNTIF('Registru devize'!$B$5:$B$304,B411)=0,"Deviz inexistent în registru. ","")&amp;IF(AND(D411&lt;&gt;"",E411=""),"Cod necunoscut. ","")&amp;IF(N(H411)&lt;=0,"Lipsește cantitatea. ","")&amp;IF(M411="","Alege etapa. ","")&amp;IF(AND(M411="Suplimentar",N411=""),"Cere acordul clientului. ","")))</f>
        <v/>
      </c>
    </row>
    <row r="412" spans="2:21" x14ac:dyDescent="0.2">
      <c r="B412" s="24"/>
      <c r="C412" s="25" t="str">
        <f>IF(B412="","",COUNTIF(INDEX($B:$B,5):B412,B412))</f>
        <v/>
      </c>
      <c r="D412" s="24"/>
      <c r="E412" s="25" t="str">
        <f t="shared" si="54"/>
        <v/>
      </c>
      <c r="F412" s="13" t="str">
        <f t="shared" si="55"/>
        <v/>
      </c>
      <c r="G412" s="25" t="str">
        <f t="shared" si="56"/>
        <v/>
      </c>
      <c r="H412" s="6"/>
      <c r="I412" s="26" t="str">
        <f t="shared" si="57"/>
        <v/>
      </c>
      <c r="J412" s="27" t="str">
        <f t="shared" si="58"/>
        <v/>
      </c>
      <c r="K412" s="28"/>
      <c r="L412" s="27" t="str">
        <f t="shared" si="59"/>
        <v/>
      </c>
      <c r="M412" s="24"/>
      <c r="N412" s="24"/>
      <c r="O412" s="6"/>
      <c r="P412" s="27" t="str">
        <f t="shared" si="60"/>
        <v/>
      </c>
      <c r="Q412" s="25" t="str">
        <f t="shared" si="61"/>
        <v/>
      </c>
      <c r="R412" s="25" t="str">
        <f t="shared" si="62"/>
        <v/>
      </c>
      <c r="S412" s="13" t="str">
        <f>IF(B412="","",IF(M412="Inițial",B412&amp;"|E|"&amp;COUNTIFS(INDEX($B:$B,5):B412,B412,INDEX($M:$M,5):M412,"Inițial"),""))</f>
        <v/>
      </c>
      <c r="T412" s="13" t="str">
        <f>IF(OR(B412="",Q412&lt;&gt;1),"",B412&amp;"|F|"&amp;COUNTIFS(INDEX($B:$B,5):B412,B412,INDEX($Q:$Q,5):Q412,1))</f>
        <v/>
      </c>
      <c r="U412" s="29" t="str">
        <f>IF(B412="","",TRIM(IF(COUNTIF('Registru devize'!$B$5:$B$304,B412)=0,"Deviz inexistent în registru. ","")&amp;IF(AND(D412&lt;&gt;"",E412=""),"Cod necunoscut. ","")&amp;IF(N(H412)&lt;=0,"Lipsește cantitatea. ","")&amp;IF(M412="","Alege etapa. ","")&amp;IF(AND(M412="Suplimentar",N412=""),"Cere acordul clientului. ","")))</f>
        <v/>
      </c>
    </row>
    <row r="413" spans="2:21" x14ac:dyDescent="0.2">
      <c r="B413" s="24"/>
      <c r="C413" s="25" t="str">
        <f>IF(B413="","",COUNTIF(INDEX($B:$B,5):B413,B413))</f>
        <v/>
      </c>
      <c r="D413" s="24"/>
      <c r="E413" s="25" t="str">
        <f t="shared" si="54"/>
        <v/>
      </c>
      <c r="F413" s="13" t="str">
        <f t="shared" si="55"/>
        <v/>
      </c>
      <c r="G413" s="25" t="str">
        <f t="shared" si="56"/>
        <v/>
      </c>
      <c r="H413" s="6"/>
      <c r="I413" s="26" t="str">
        <f t="shared" si="57"/>
        <v/>
      </c>
      <c r="J413" s="27" t="str">
        <f t="shared" si="58"/>
        <v/>
      </c>
      <c r="K413" s="28"/>
      <c r="L413" s="27" t="str">
        <f t="shared" si="59"/>
        <v/>
      </c>
      <c r="M413" s="24"/>
      <c r="N413" s="24"/>
      <c r="O413" s="6"/>
      <c r="P413" s="27" t="str">
        <f t="shared" si="60"/>
        <v/>
      </c>
      <c r="Q413" s="25" t="str">
        <f t="shared" si="61"/>
        <v/>
      </c>
      <c r="R413" s="25" t="str">
        <f t="shared" si="62"/>
        <v/>
      </c>
      <c r="S413" s="13" t="str">
        <f>IF(B413="","",IF(M413="Inițial",B413&amp;"|E|"&amp;COUNTIFS(INDEX($B:$B,5):B413,B413,INDEX($M:$M,5):M413,"Inițial"),""))</f>
        <v/>
      </c>
      <c r="T413" s="13" t="str">
        <f>IF(OR(B413="",Q413&lt;&gt;1),"",B413&amp;"|F|"&amp;COUNTIFS(INDEX($B:$B,5):B413,B413,INDEX($Q:$Q,5):Q413,1))</f>
        <v/>
      </c>
      <c r="U413" s="29" t="str">
        <f>IF(B413="","",TRIM(IF(COUNTIF('Registru devize'!$B$5:$B$304,B413)=0,"Deviz inexistent în registru. ","")&amp;IF(AND(D413&lt;&gt;"",E413=""),"Cod necunoscut. ","")&amp;IF(N(H413)&lt;=0,"Lipsește cantitatea. ","")&amp;IF(M413="","Alege etapa. ","")&amp;IF(AND(M413="Suplimentar",N413=""),"Cere acordul clientului. ","")))</f>
        <v/>
      </c>
    </row>
    <row r="414" spans="2:21" x14ac:dyDescent="0.2">
      <c r="B414" s="24"/>
      <c r="C414" s="25" t="str">
        <f>IF(B414="","",COUNTIF(INDEX($B:$B,5):B414,B414))</f>
        <v/>
      </c>
      <c r="D414" s="24"/>
      <c r="E414" s="25" t="str">
        <f t="shared" si="54"/>
        <v/>
      </c>
      <c r="F414" s="13" t="str">
        <f t="shared" si="55"/>
        <v/>
      </c>
      <c r="G414" s="25" t="str">
        <f t="shared" si="56"/>
        <v/>
      </c>
      <c r="H414" s="6"/>
      <c r="I414" s="26" t="str">
        <f t="shared" si="57"/>
        <v/>
      </c>
      <c r="J414" s="27" t="str">
        <f t="shared" si="58"/>
        <v/>
      </c>
      <c r="K414" s="28"/>
      <c r="L414" s="27" t="str">
        <f t="shared" si="59"/>
        <v/>
      </c>
      <c r="M414" s="24"/>
      <c r="N414" s="24"/>
      <c r="O414" s="6"/>
      <c r="P414" s="27" t="str">
        <f t="shared" si="60"/>
        <v/>
      </c>
      <c r="Q414" s="25" t="str">
        <f t="shared" si="61"/>
        <v/>
      </c>
      <c r="R414" s="25" t="str">
        <f t="shared" si="62"/>
        <v/>
      </c>
      <c r="S414" s="13" t="str">
        <f>IF(B414="","",IF(M414="Inițial",B414&amp;"|E|"&amp;COUNTIFS(INDEX($B:$B,5):B414,B414,INDEX($M:$M,5):M414,"Inițial"),""))</f>
        <v/>
      </c>
      <c r="T414" s="13" t="str">
        <f>IF(OR(B414="",Q414&lt;&gt;1),"",B414&amp;"|F|"&amp;COUNTIFS(INDEX($B:$B,5):B414,B414,INDEX($Q:$Q,5):Q414,1))</f>
        <v/>
      </c>
      <c r="U414" s="29" t="str">
        <f>IF(B414="","",TRIM(IF(COUNTIF('Registru devize'!$B$5:$B$304,B414)=0,"Deviz inexistent în registru. ","")&amp;IF(AND(D414&lt;&gt;"",E414=""),"Cod necunoscut. ","")&amp;IF(N(H414)&lt;=0,"Lipsește cantitatea. ","")&amp;IF(M414="","Alege etapa. ","")&amp;IF(AND(M414="Suplimentar",N414=""),"Cere acordul clientului. ","")))</f>
        <v/>
      </c>
    </row>
    <row r="415" spans="2:21" x14ac:dyDescent="0.2">
      <c r="B415" s="24"/>
      <c r="C415" s="25" t="str">
        <f>IF(B415="","",COUNTIF(INDEX($B:$B,5):B415,B415))</f>
        <v/>
      </c>
      <c r="D415" s="24"/>
      <c r="E415" s="25" t="str">
        <f t="shared" si="54"/>
        <v/>
      </c>
      <c r="F415" s="13" t="str">
        <f t="shared" si="55"/>
        <v/>
      </c>
      <c r="G415" s="25" t="str">
        <f t="shared" si="56"/>
        <v/>
      </c>
      <c r="H415" s="6"/>
      <c r="I415" s="26" t="str">
        <f t="shared" si="57"/>
        <v/>
      </c>
      <c r="J415" s="27" t="str">
        <f t="shared" si="58"/>
        <v/>
      </c>
      <c r="K415" s="28"/>
      <c r="L415" s="27" t="str">
        <f t="shared" si="59"/>
        <v/>
      </c>
      <c r="M415" s="24"/>
      <c r="N415" s="24"/>
      <c r="O415" s="6"/>
      <c r="P415" s="27" t="str">
        <f t="shared" si="60"/>
        <v/>
      </c>
      <c r="Q415" s="25" t="str">
        <f t="shared" si="61"/>
        <v/>
      </c>
      <c r="R415" s="25" t="str">
        <f t="shared" si="62"/>
        <v/>
      </c>
      <c r="S415" s="13" t="str">
        <f>IF(B415="","",IF(M415="Inițial",B415&amp;"|E|"&amp;COUNTIFS(INDEX($B:$B,5):B415,B415,INDEX($M:$M,5):M415,"Inițial"),""))</f>
        <v/>
      </c>
      <c r="T415" s="13" t="str">
        <f>IF(OR(B415="",Q415&lt;&gt;1),"",B415&amp;"|F|"&amp;COUNTIFS(INDEX($B:$B,5):B415,B415,INDEX($Q:$Q,5):Q415,1))</f>
        <v/>
      </c>
      <c r="U415" s="29" t="str">
        <f>IF(B415="","",TRIM(IF(COUNTIF('Registru devize'!$B$5:$B$304,B415)=0,"Deviz inexistent în registru. ","")&amp;IF(AND(D415&lt;&gt;"",E415=""),"Cod necunoscut. ","")&amp;IF(N(H415)&lt;=0,"Lipsește cantitatea. ","")&amp;IF(M415="","Alege etapa. ","")&amp;IF(AND(M415="Suplimentar",N415=""),"Cere acordul clientului. ","")))</f>
        <v/>
      </c>
    </row>
    <row r="416" spans="2:21" x14ac:dyDescent="0.2">
      <c r="B416" s="24"/>
      <c r="C416" s="25" t="str">
        <f>IF(B416="","",COUNTIF(INDEX($B:$B,5):B416,B416))</f>
        <v/>
      </c>
      <c r="D416" s="24"/>
      <c r="E416" s="25" t="str">
        <f t="shared" si="54"/>
        <v/>
      </c>
      <c r="F416" s="13" t="str">
        <f t="shared" si="55"/>
        <v/>
      </c>
      <c r="G416" s="25" t="str">
        <f t="shared" si="56"/>
        <v/>
      </c>
      <c r="H416" s="6"/>
      <c r="I416" s="26" t="str">
        <f t="shared" si="57"/>
        <v/>
      </c>
      <c r="J416" s="27" t="str">
        <f t="shared" si="58"/>
        <v/>
      </c>
      <c r="K416" s="28"/>
      <c r="L416" s="27" t="str">
        <f t="shared" si="59"/>
        <v/>
      </c>
      <c r="M416" s="24"/>
      <c r="N416" s="24"/>
      <c r="O416" s="6"/>
      <c r="P416" s="27" t="str">
        <f t="shared" si="60"/>
        <v/>
      </c>
      <c r="Q416" s="25" t="str">
        <f t="shared" si="61"/>
        <v/>
      </c>
      <c r="R416" s="25" t="str">
        <f t="shared" si="62"/>
        <v/>
      </c>
      <c r="S416" s="13" t="str">
        <f>IF(B416="","",IF(M416="Inițial",B416&amp;"|E|"&amp;COUNTIFS(INDEX($B:$B,5):B416,B416,INDEX($M:$M,5):M416,"Inițial"),""))</f>
        <v/>
      </c>
      <c r="T416" s="13" t="str">
        <f>IF(OR(B416="",Q416&lt;&gt;1),"",B416&amp;"|F|"&amp;COUNTIFS(INDEX($B:$B,5):B416,B416,INDEX($Q:$Q,5):Q416,1))</f>
        <v/>
      </c>
      <c r="U416" s="29" t="str">
        <f>IF(B416="","",TRIM(IF(COUNTIF('Registru devize'!$B$5:$B$304,B416)=0,"Deviz inexistent în registru. ","")&amp;IF(AND(D416&lt;&gt;"",E416=""),"Cod necunoscut. ","")&amp;IF(N(H416)&lt;=0,"Lipsește cantitatea. ","")&amp;IF(M416="","Alege etapa. ","")&amp;IF(AND(M416="Suplimentar",N416=""),"Cere acordul clientului. ","")))</f>
        <v/>
      </c>
    </row>
    <row r="417" spans="2:21" x14ac:dyDescent="0.2">
      <c r="B417" s="24"/>
      <c r="C417" s="25" t="str">
        <f>IF(B417="","",COUNTIF(INDEX($B:$B,5):B417,B417))</f>
        <v/>
      </c>
      <c r="D417" s="24"/>
      <c r="E417" s="25" t="str">
        <f t="shared" si="54"/>
        <v/>
      </c>
      <c r="F417" s="13" t="str">
        <f t="shared" si="55"/>
        <v/>
      </c>
      <c r="G417" s="25" t="str">
        <f t="shared" si="56"/>
        <v/>
      </c>
      <c r="H417" s="6"/>
      <c r="I417" s="26" t="str">
        <f t="shared" si="57"/>
        <v/>
      </c>
      <c r="J417" s="27" t="str">
        <f t="shared" si="58"/>
        <v/>
      </c>
      <c r="K417" s="28"/>
      <c r="L417" s="27" t="str">
        <f t="shared" si="59"/>
        <v/>
      </c>
      <c r="M417" s="24"/>
      <c r="N417" s="24"/>
      <c r="O417" s="6"/>
      <c r="P417" s="27" t="str">
        <f t="shared" si="60"/>
        <v/>
      </c>
      <c r="Q417" s="25" t="str">
        <f t="shared" si="61"/>
        <v/>
      </c>
      <c r="R417" s="25" t="str">
        <f t="shared" si="62"/>
        <v/>
      </c>
      <c r="S417" s="13" t="str">
        <f>IF(B417="","",IF(M417="Inițial",B417&amp;"|E|"&amp;COUNTIFS(INDEX($B:$B,5):B417,B417,INDEX($M:$M,5):M417,"Inițial"),""))</f>
        <v/>
      </c>
      <c r="T417" s="13" t="str">
        <f>IF(OR(B417="",Q417&lt;&gt;1),"",B417&amp;"|F|"&amp;COUNTIFS(INDEX($B:$B,5):B417,B417,INDEX($Q:$Q,5):Q417,1))</f>
        <v/>
      </c>
      <c r="U417" s="29" t="str">
        <f>IF(B417="","",TRIM(IF(COUNTIF('Registru devize'!$B$5:$B$304,B417)=0,"Deviz inexistent în registru. ","")&amp;IF(AND(D417&lt;&gt;"",E417=""),"Cod necunoscut. ","")&amp;IF(N(H417)&lt;=0,"Lipsește cantitatea. ","")&amp;IF(M417="","Alege etapa. ","")&amp;IF(AND(M417="Suplimentar",N417=""),"Cere acordul clientului. ","")))</f>
        <v/>
      </c>
    </row>
    <row r="418" spans="2:21" x14ac:dyDescent="0.2">
      <c r="B418" s="24"/>
      <c r="C418" s="25" t="str">
        <f>IF(B418="","",COUNTIF(INDEX($B:$B,5):B418,B418))</f>
        <v/>
      </c>
      <c r="D418" s="24"/>
      <c r="E418" s="25" t="str">
        <f t="shared" si="54"/>
        <v/>
      </c>
      <c r="F418" s="13" t="str">
        <f t="shared" si="55"/>
        <v/>
      </c>
      <c r="G418" s="25" t="str">
        <f t="shared" si="56"/>
        <v/>
      </c>
      <c r="H418" s="6"/>
      <c r="I418" s="26" t="str">
        <f t="shared" si="57"/>
        <v/>
      </c>
      <c r="J418" s="27" t="str">
        <f t="shared" si="58"/>
        <v/>
      </c>
      <c r="K418" s="28"/>
      <c r="L418" s="27" t="str">
        <f t="shared" si="59"/>
        <v/>
      </c>
      <c r="M418" s="24"/>
      <c r="N418" s="24"/>
      <c r="O418" s="6"/>
      <c r="P418" s="27" t="str">
        <f t="shared" si="60"/>
        <v/>
      </c>
      <c r="Q418" s="25" t="str">
        <f t="shared" si="61"/>
        <v/>
      </c>
      <c r="R418" s="25" t="str">
        <f t="shared" si="62"/>
        <v/>
      </c>
      <c r="S418" s="13" t="str">
        <f>IF(B418="","",IF(M418="Inițial",B418&amp;"|E|"&amp;COUNTIFS(INDEX($B:$B,5):B418,B418,INDEX($M:$M,5):M418,"Inițial"),""))</f>
        <v/>
      </c>
      <c r="T418" s="13" t="str">
        <f>IF(OR(B418="",Q418&lt;&gt;1),"",B418&amp;"|F|"&amp;COUNTIFS(INDEX($B:$B,5):B418,B418,INDEX($Q:$Q,5):Q418,1))</f>
        <v/>
      </c>
      <c r="U418" s="29" t="str">
        <f>IF(B418="","",TRIM(IF(COUNTIF('Registru devize'!$B$5:$B$304,B418)=0,"Deviz inexistent în registru. ","")&amp;IF(AND(D418&lt;&gt;"",E418=""),"Cod necunoscut. ","")&amp;IF(N(H418)&lt;=0,"Lipsește cantitatea. ","")&amp;IF(M418="","Alege etapa. ","")&amp;IF(AND(M418="Suplimentar",N418=""),"Cere acordul clientului. ","")))</f>
        <v/>
      </c>
    </row>
    <row r="419" spans="2:21" x14ac:dyDescent="0.2">
      <c r="B419" s="24"/>
      <c r="C419" s="25" t="str">
        <f>IF(B419="","",COUNTIF(INDEX($B:$B,5):B419,B419))</f>
        <v/>
      </c>
      <c r="D419" s="24"/>
      <c r="E419" s="25" t="str">
        <f t="shared" si="54"/>
        <v/>
      </c>
      <c r="F419" s="13" t="str">
        <f t="shared" si="55"/>
        <v/>
      </c>
      <c r="G419" s="25" t="str">
        <f t="shared" si="56"/>
        <v/>
      </c>
      <c r="H419" s="6"/>
      <c r="I419" s="26" t="str">
        <f t="shared" si="57"/>
        <v/>
      </c>
      <c r="J419" s="27" t="str">
        <f t="shared" si="58"/>
        <v/>
      </c>
      <c r="K419" s="28"/>
      <c r="L419" s="27" t="str">
        <f t="shared" si="59"/>
        <v/>
      </c>
      <c r="M419" s="24"/>
      <c r="N419" s="24"/>
      <c r="O419" s="6"/>
      <c r="P419" s="27" t="str">
        <f t="shared" si="60"/>
        <v/>
      </c>
      <c r="Q419" s="25" t="str">
        <f t="shared" si="61"/>
        <v/>
      </c>
      <c r="R419" s="25" t="str">
        <f t="shared" si="62"/>
        <v/>
      </c>
      <c r="S419" s="13" t="str">
        <f>IF(B419="","",IF(M419="Inițial",B419&amp;"|E|"&amp;COUNTIFS(INDEX($B:$B,5):B419,B419,INDEX($M:$M,5):M419,"Inițial"),""))</f>
        <v/>
      </c>
      <c r="T419" s="13" t="str">
        <f>IF(OR(B419="",Q419&lt;&gt;1),"",B419&amp;"|F|"&amp;COUNTIFS(INDEX($B:$B,5):B419,B419,INDEX($Q:$Q,5):Q419,1))</f>
        <v/>
      </c>
      <c r="U419" s="29" t="str">
        <f>IF(B419="","",TRIM(IF(COUNTIF('Registru devize'!$B$5:$B$304,B419)=0,"Deviz inexistent în registru. ","")&amp;IF(AND(D419&lt;&gt;"",E419=""),"Cod necunoscut. ","")&amp;IF(N(H419)&lt;=0,"Lipsește cantitatea. ","")&amp;IF(M419="","Alege etapa. ","")&amp;IF(AND(M419="Suplimentar",N419=""),"Cere acordul clientului. ","")))</f>
        <v/>
      </c>
    </row>
    <row r="420" spans="2:21" x14ac:dyDescent="0.2">
      <c r="B420" s="24"/>
      <c r="C420" s="25" t="str">
        <f>IF(B420="","",COUNTIF(INDEX($B:$B,5):B420,B420))</f>
        <v/>
      </c>
      <c r="D420" s="24"/>
      <c r="E420" s="25" t="str">
        <f t="shared" si="54"/>
        <v/>
      </c>
      <c r="F420" s="13" t="str">
        <f t="shared" si="55"/>
        <v/>
      </c>
      <c r="G420" s="25" t="str">
        <f t="shared" si="56"/>
        <v/>
      </c>
      <c r="H420" s="6"/>
      <c r="I420" s="26" t="str">
        <f t="shared" si="57"/>
        <v/>
      </c>
      <c r="J420" s="27" t="str">
        <f t="shared" si="58"/>
        <v/>
      </c>
      <c r="K420" s="28"/>
      <c r="L420" s="27" t="str">
        <f t="shared" si="59"/>
        <v/>
      </c>
      <c r="M420" s="24"/>
      <c r="N420" s="24"/>
      <c r="O420" s="6"/>
      <c r="P420" s="27" t="str">
        <f t="shared" si="60"/>
        <v/>
      </c>
      <c r="Q420" s="25" t="str">
        <f t="shared" si="61"/>
        <v/>
      </c>
      <c r="R420" s="25" t="str">
        <f t="shared" si="62"/>
        <v/>
      </c>
      <c r="S420" s="13" t="str">
        <f>IF(B420="","",IF(M420="Inițial",B420&amp;"|E|"&amp;COUNTIFS(INDEX($B:$B,5):B420,B420,INDEX($M:$M,5):M420,"Inițial"),""))</f>
        <v/>
      </c>
      <c r="T420" s="13" t="str">
        <f>IF(OR(B420="",Q420&lt;&gt;1),"",B420&amp;"|F|"&amp;COUNTIFS(INDEX($B:$B,5):B420,B420,INDEX($Q:$Q,5):Q420,1))</f>
        <v/>
      </c>
      <c r="U420" s="29" t="str">
        <f>IF(B420="","",TRIM(IF(COUNTIF('Registru devize'!$B$5:$B$304,B420)=0,"Deviz inexistent în registru. ","")&amp;IF(AND(D420&lt;&gt;"",E420=""),"Cod necunoscut. ","")&amp;IF(N(H420)&lt;=0,"Lipsește cantitatea. ","")&amp;IF(M420="","Alege etapa. ","")&amp;IF(AND(M420="Suplimentar",N420=""),"Cere acordul clientului. ","")))</f>
        <v/>
      </c>
    </row>
    <row r="421" spans="2:21" x14ac:dyDescent="0.2">
      <c r="B421" s="24"/>
      <c r="C421" s="25" t="str">
        <f>IF(B421="","",COUNTIF(INDEX($B:$B,5):B421,B421))</f>
        <v/>
      </c>
      <c r="D421" s="24"/>
      <c r="E421" s="25" t="str">
        <f t="shared" si="54"/>
        <v/>
      </c>
      <c r="F421" s="13" t="str">
        <f t="shared" si="55"/>
        <v/>
      </c>
      <c r="G421" s="25" t="str">
        <f t="shared" si="56"/>
        <v/>
      </c>
      <c r="H421" s="6"/>
      <c r="I421" s="26" t="str">
        <f t="shared" si="57"/>
        <v/>
      </c>
      <c r="J421" s="27" t="str">
        <f t="shared" si="58"/>
        <v/>
      </c>
      <c r="K421" s="28"/>
      <c r="L421" s="27" t="str">
        <f t="shared" si="59"/>
        <v/>
      </c>
      <c r="M421" s="24"/>
      <c r="N421" s="24"/>
      <c r="O421" s="6"/>
      <c r="P421" s="27" t="str">
        <f t="shared" si="60"/>
        <v/>
      </c>
      <c r="Q421" s="25" t="str">
        <f t="shared" si="61"/>
        <v/>
      </c>
      <c r="R421" s="25" t="str">
        <f t="shared" si="62"/>
        <v/>
      </c>
      <c r="S421" s="13" t="str">
        <f>IF(B421="","",IF(M421="Inițial",B421&amp;"|E|"&amp;COUNTIFS(INDEX($B:$B,5):B421,B421,INDEX($M:$M,5):M421,"Inițial"),""))</f>
        <v/>
      </c>
      <c r="T421" s="13" t="str">
        <f>IF(OR(B421="",Q421&lt;&gt;1),"",B421&amp;"|F|"&amp;COUNTIFS(INDEX($B:$B,5):B421,B421,INDEX($Q:$Q,5):Q421,1))</f>
        <v/>
      </c>
      <c r="U421" s="29" t="str">
        <f>IF(B421="","",TRIM(IF(COUNTIF('Registru devize'!$B$5:$B$304,B421)=0,"Deviz inexistent în registru. ","")&amp;IF(AND(D421&lt;&gt;"",E421=""),"Cod necunoscut. ","")&amp;IF(N(H421)&lt;=0,"Lipsește cantitatea. ","")&amp;IF(M421="","Alege etapa. ","")&amp;IF(AND(M421="Suplimentar",N421=""),"Cere acordul clientului. ","")))</f>
        <v/>
      </c>
    </row>
    <row r="422" spans="2:21" x14ac:dyDescent="0.2">
      <c r="B422" s="24"/>
      <c r="C422" s="25" t="str">
        <f>IF(B422="","",COUNTIF(INDEX($B:$B,5):B422,B422))</f>
        <v/>
      </c>
      <c r="D422" s="24"/>
      <c r="E422" s="25" t="str">
        <f t="shared" si="54"/>
        <v/>
      </c>
      <c r="F422" s="13" t="str">
        <f t="shared" si="55"/>
        <v/>
      </c>
      <c r="G422" s="25" t="str">
        <f t="shared" si="56"/>
        <v/>
      </c>
      <c r="H422" s="6"/>
      <c r="I422" s="26" t="str">
        <f t="shared" si="57"/>
        <v/>
      </c>
      <c r="J422" s="27" t="str">
        <f t="shared" si="58"/>
        <v/>
      </c>
      <c r="K422" s="28"/>
      <c r="L422" s="27" t="str">
        <f t="shared" si="59"/>
        <v/>
      </c>
      <c r="M422" s="24"/>
      <c r="N422" s="24"/>
      <c r="O422" s="6"/>
      <c r="P422" s="27" t="str">
        <f t="shared" si="60"/>
        <v/>
      </c>
      <c r="Q422" s="25" t="str">
        <f t="shared" si="61"/>
        <v/>
      </c>
      <c r="R422" s="25" t="str">
        <f t="shared" si="62"/>
        <v/>
      </c>
      <c r="S422" s="13" t="str">
        <f>IF(B422="","",IF(M422="Inițial",B422&amp;"|E|"&amp;COUNTIFS(INDEX($B:$B,5):B422,B422,INDEX($M:$M,5):M422,"Inițial"),""))</f>
        <v/>
      </c>
      <c r="T422" s="13" t="str">
        <f>IF(OR(B422="",Q422&lt;&gt;1),"",B422&amp;"|F|"&amp;COUNTIFS(INDEX($B:$B,5):B422,B422,INDEX($Q:$Q,5):Q422,1))</f>
        <v/>
      </c>
      <c r="U422" s="29" t="str">
        <f>IF(B422="","",TRIM(IF(COUNTIF('Registru devize'!$B$5:$B$304,B422)=0,"Deviz inexistent în registru. ","")&amp;IF(AND(D422&lt;&gt;"",E422=""),"Cod necunoscut. ","")&amp;IF(N(H422)&lt;=0,"Lipsește cantitatea. ","")&amp;IF(M422="","Alege etapa. ","")&amp;IF(AND(M422="Suplimentar",N422=""),"Cere acordul clientului. ","")))</f>
        <v/>
      </c>
    </row>
    <row r="423" spans="2:21" x14ac:dyDescent="0.2">
      <c r="B423" s="24"/>
      <c r="C423" s="25" t="str">
        <f>IF(B423="","",COUNTIF(INDEX($B:$B,5):B423,B423))</f>
        <v/>
      </c>
      <c r="D423" s="24"/>
      <c r="E423" s="25" t="str">
        <f t="shared" si="54"/>
        <v/>
      </c>
      <c r="F423" s="13" t="str">
        <f t="shared" si="55"/>
        <v/>
      </c>
      <c r="G423" s="25" t="str">
        <f t="shared" si="56"/>
        <v/>
      </c>
      <c r="H423" s="6"/>
      <c r="I423" s="26" t="str">
        <f t="shared" si="57"/>
        <v/>
      </c>
      <c r="J423" s="27" t="str">
        <f t="shared" si="58"/>
        <v/>
      </c>
      <c r="K423" s="28"/>
      <c r="L423" s="27" t="str">
        <f t="shared" si="59"/>
        <v/>
      </c>
      <c r="M423" s="24"/>
      <c r="N423" s="24"/>
      <c r="O423" s="6"/>
      <c r="P423" s="27" t="str">
        <f t="shared" si="60"/>
        <v/>
      </c>
      <c r="Q423" s="25" t="str">
        <f t="shared" si="61"/>
        <v/>
      </c>
      <c r="R423" s="25" t="str">
        <f t="shared" si="62"/>
        <v/>
      </c>
      <c r="S423" s="13" t="str">
        <f>IF(B423="","",IF(M423="Inițial",B423&amp;"|E|"&amp;COUNTIFS(INDEX($B:$B,5):B423,B423,INDEX($M:$M,5):M423,"Inițial"),""))</f>
        <v/>
      </c>
      <c r="T423" s="13" t="str">
        <f>IF(OR(B423="",Q423&lt;&gt;1),"",B423&amp;"|F|"&amp;COUNTIFS(INDEX($B:$B,5):B423,B423,INDEX($Q:$Q,5):Q423,1))</f>
        <v/>
      </c>
      <c r="U423" s="29" t="str">
        <f>IF(B423="","",TRIM(IF(COUNTIF('Registru devize'!$B$5:$B$304,B423)=0,"Deviz inexistent în registru. ","")&amp;IF(AND(D423&lt;&gt;"",E423=""),"Cod necunoscut. ","")&amp;IF(N(H423)&lt;=0,"Lipsește cantitatea. ","")&amp;IF(M423="","Alege etapa. ","")&amp;IF(AND(M423="Suplimentar",N423=""),"Cere acordul clientului. ","")))</f>
        <v/>
      </c>
    </row>
    <row r="424" spans="2:21" x14ac:dyDescent="0.2">
      <c r="B424" s="24"/>
      <c r="C424" s="25" t="str">
        <f>IF(B424="","",COUNTIF(INDEX($B:$B,5):B424,B424))</f>
        <v/>
      </c>
      <c r="D424" s="24"/>
      <c r="E424" s="25" t="str">
        <f t="shared" si="54"/>
        <v/>
      </c>
      <c r="F424" s="13" t="str">
        <f t="shared" si="55"/>
        <v/>
      </c>
      <c r="G424" s="25" t="str">
        <f t="shared" si="56"/>
        <v/>
      </c>
      <c r="H424" s="6"/>
      <c r="I424" s="26" t="str">
        <f t="shared" si="57"/>
        <v/>
      </c>
      <c r="J424" s="27" t="str">
        <f t="shared" si="58"/>
        <v/>
      </c>
      <c r="K424" s="28"/>
      <c r="L424" s="27" t="str">
        <f t="shared" si="59"/>
        <v/>
      </c>
      <c r="M424" s="24"/>
      <c r="N424" s="24"/>
      <c r="O424" s="6"/>
      <c r="P424" s="27" t="str">
        <f t="shared" si="60"/>
        <v/>
      </c>
      <c r="Q424" s="25" t="str">
        <f t="shared" si="61"/>
        <v/>
      </c>
      <c r="R424" s="25" t="str">
        <f t="shared" si="62"/>
        <v/>
      </c>
      <c r="S424" s="13" t="str">
        <f>IF(B424="","",IF(M424="Inițial",B424&amp;"|E|"&amp;COUNTIFS(INDEX($B:$B,5):B424,B424,INDEX($M:$M,5):M424,"Inițial"),""))</f>
        <v/>
      </c>
      <c r="T424" s="13" t="str">
        <f>IF(OR(B424="",Q424&lt;&gt;1),"",B424&amp;"|F|"&amp;COUNTIFS(INDEX($B:$B,5):B424,B424,INDEX($Q:$Q,5):Q424,1))</f>
        <v/>
      </c>
      <c r="U424" s="29" t="str">
        <f>IF(B424="","",TRIM(IF(COUNTIF('Registru devize'!$B$5:$B$304,B424)=0,"Deviz inexistent în registru. ","")&amp;IF(AND(D424&lt;&gt;"",E424=""),"Cod necunoscut. ","")&amp;IF(N(H424)&lt;=0,"Lipsește cantitatea. ","")&amp;IF(M424="","Alege etapa. ","")&amp;IF(AND(M424="Suplimentar",N424=""),"Cere acordul clientului. ","")))</f>
        <v/>
      </c>
    </row>
    <row r="425" spans="2:21" x14ac:dyDescent="0.2">
      <c r="B425" s="24"/>
      <c r="C425" s="25" t="str">
        <f>IF(B425="","",COUNTIF(INDEX($B:$B,5):B425,B425))</f>
        <v/>
      </c>
      <c r="D425" s="24"/>
      <c r="E425" s="25" t="str">
        <f t="shared" si="54"/>
        <v/>
      </c>
      <c r="F425" s="13" t="str">
        <f t="shared" si="55"/>
        <v/>
      </c>
      <c r="G425" s="25" t="str">
        <f t="shared" si="56"/>
        <v/>
      </c>
      <c r="H425" s="6"/>
      <c r="I425" s="26" t="str">
        <f t="shared" si="57"/>
        <v/>
      </c>
      <c r="J425" s="27" t="str">
        <f t="shared" si="58"/>
        <v/>
      </c>
      <c r="K425" s="28"/>
      <c r="L425" s="27" t="str">
        <f t="shared" si="59"/>
        <v/>
      </c>
      <c r="M425" s="24"/>
      <c r="N425" s="24"/>
      <c r="O425" s="6"/>
      <c r="P425" s="27" t="str">
        <f t="shared" si="60"/>
        <v/>
      </c>
      <c r="Q425" s="25" t="str">
        <f t="shared" si="61"/>
        <v/>
      </c>
      <c r="R425" s="25" t="str">
        <f t="shared" si="62"/>
        <v/>
      </c>
      <c r="S425" s="13" t="str">
        <f>IF(B425="","",IF(M425="Inițial",B425&amp;"|E|"&amp;COUNTIFS(INDEX($B:$B,5):B425,B425,INDEX($M:$M,5):M425,"Inițial"),""))</f>
        <v/>
      </c>
      <c r="T425" s="13" t="str">
        <f>IF(OR(B425="",Q425&lt;&gt;1),"",B425&amp;"|F|"&amp;COUNTIFS(INDEX($B:$B,5):B425,B425,INDEX($Q:$Q,5):Q425,1))</f>
        <v/>
      </c>
      <c r="U425" s="29" t="str">
        <f>IF(B425="","",TRIM(IF(COUNTIF('Registru devize'!$B$5:$B$304,B425)=0,"Deviz inexistent în registru. ","")&amp;IF(AND(D425&lt;&gt;"",E425=""),"Cod necunoscut. ","")&amp;IF(N(H425)&lt;=0,"Lipsește cantitatea. ","")&amp;IF(M425="","Alege etapa. ","")&amp;IF(AND(M425="Suplimentar",N425=""),"Cere acordul clientului. ","")))</f>
        <v/>
      </c>
    </row>
    <row r="426" spans="2:21" x14ac:dyDescent="0.2">
      <c r="B426" s="24"/>
      <c r="C426" s="25" t="str">
        <f>IF(B426="","",COUNTIF(INDEX($B:$B,5):B426,B426))</f>
        <v/>
      </c>
      <c r="D426" s="24"/>
      <c r="E426" s="25" t="str">
        <f t="shared" si="54"/>
        <v/>
      </c>
      <c r="F426" s="13" t="str">
        <f t="shared" si="55"/>
        <v/>
      </c>
      <c r="G426" s="25" t="str">
        <f t="shared" si="56"/>
        <v/>
      </c>
      <c r="H426" s="6"/>
      <c r="I426" s="26" t="str">
        <f t="shared" si="57"/>
        <v/>
      </c>
      <c r="J426" s="27" t="str">
        <f t="shared" si="58"/>
        <v/>
      </c>
      <c r="K426" s="28"/>
      <c r="L426" s="27" t="str">
        <f t="shared" si="59"/>
        <v/>
      </c>
      <c r="M426" s="24"/>
      <c r="N426" s="24"/>
      <c r="O426" s="6"/>
      <c r="P426" s="27" t="str">
        <f t="shared" si="60"/>
        <v/>
      </c>
      <c r="Q426" s="25" t="str">
        <f t="shared" si="61"/>
        <v/>
      </c>
      <c r="R426" s="25" t="str">
        <f t="shared" si="62"/>
        <v/>
      </c>
      <c r="S426" s="13" t="str">
        <f>IF(B426="","",IF(M426="Inițial",B426&amp;"|E|"&amp;COUNTIFS(INDEX($B:$B,5):B426,B426,INDEX($M:$M,5):M426,"Inițial"),""))</f>
        <v/>
      </c>
      <c r="T426" s="13" t="str">
        <f>IF(OR(B426="",Q426&lt;&gt;1),"",B426&amp;"|F|"&amp;COUNTIFS(INDEX($B:$B,5):B426,B426,INDEX($Q:$Q,5):Q426,1))</f>
        <v/>
      </c>
      <c r="U426" s="29" t="str">
        <f>IF(B426="","",TRIM(IF(COUNTIF('Registru devize'!$B$5:$B$304,B426)=0,"Deviz inexistent în registru. ","")&amp;IF(AND(D426&lt;&gt;"",E426=""),"Cod necunoscut. ","")&amp;IF(N(H426)&lt;=0,"Lipsește cantitatea. ","")&amp;IF(M426="","Alege etapa. ","")&amp;IF(AND(M426="Suplimentar",N426=""),"Cere acordul clientului. ","")))</f>
        <v/>
      </c>
    </row>
    <row r="427" spans="2:21" x14ac:dyDescent="0.2">
      <c r="B427" s="24"/>
      <c r="C427" s="25" t="str">
        <f>IF(B427="","",COUNTIF(INDEX($B:$B,5):B427,B427))</f>
        <v/>
      </c>
      <c r="D427" s="24"/>
      <c r="E427" s="25" t="str">
        <f t="shared" si="54"/>
        <v/>
      </c>
      <c r="F427" s="13" t="str">
        <f t="shared" si="55"/>
        <v/>
      </c>
      <c r="G427" s="25" t="str">
        <f t="shared" si="56"/>
        <v/>
      </c>
      <c r="H427" s="6"/>
      <c r="I427" s="26" t="str">
        <f t="shared" si="57"/>
        <v/>
      </c>
      <c r="J427" s="27" t="str">
        <f t="shared" si="58"/>
        <v/>
      </c>
      <c r="K427" s="28"/>
      <c r="L427" s="27" t="str">
        <f t="shared" si="59"/>
        <v/>
      </c>
      <c r="M427" s="24"/>
      <c r="N427" s="24"/>
      <c r="O427" s="6"/>
      <c r="P427" s="27" t="str">
        <f t="shared" si="60"/>
        <v/>
      </c>
      <c r="Q427" s="25" t="str">
        <f t="shared" si="61"/>
        <v/>
      </c>
      <c r="R427" s="25" t="str">
        <f t="shared" si="62"/>
        <v/>
      </c>
      <c r="S427" s="13" t="str">
        <f>IF(B427="","",IF(M427="Inițial",B427&amp;"|E|"&amp;COUNTIFS(INDEX($B:$B,5):B427,B427,INDEX($M:$M,5):M427,"Inițial"),""))</f>
        <v/>
      </c>
      <c r="T427" s="13" t="str">
        <f>IF(OR(B427="",Q427&lt;&gt;1),"",B427&amp;"|F|"&amp;COUNTIFS(INDEX($B:$B,5):B427,B427,INDEX($Q:$Q,5):Q427,1))</f>
        <v/>
      </c>
      <c r="U427" s="29" t="str">
        <f>IF(B427="","",TRIM(IF(COUNTIF('Registru devize'!$B$5:$B$304,B427)=0,"Deviz inexistent în registru. ","")&amp;IF(AND(D427&lt;&gt;"",E427=""),"Cod necunoscut. ","")&amp;IF(N(H427)&lt;=0,"Lipsește cantitatea. ","")&amp;IF(M427="","Alege etapa. ","")&amp;IF(AND(M427="Suplimentar",N427=""),"Cere acordul clientului. ","")))</f>
        <v/>
      </c>
    </row>
    <row r="428" spans="2:21" x14ac:dyDescent="0.2">
      <c r="B428" s="24"/>
      <c r="C428" s="25" t="str">
        <f>IF(B428="","",COUNTIF(INDEX($B:$B,5):B428,B428))</f>
        <v/>
      </c>
      <c r="D428" s="24"/>
      <c r="E428" s="25" t="str">
        <f t="shared" si="54"/>
        <v/>
      </c>
      <c r="F428" s="13" t="str">
        <f t="shared" si="55"/>
        <v/>
      </c>
      <c r="G428" s="25" t="str">
        <f t="shared" si="56"/>
        <v/>
      </c>
      <c r="H428" s="6"/>
      <c r="I428" s="26" t="str">
        <f t="shared" si="57"/>
        <v/>
      </c>
      <c r="J428" s="27" t="str">
        <f t="shared" si="58"/>
        <v/>
      </c>
      <c r="K428" s="28"/>
      <c r="L428" s="27" t="str">
        <f t="shared" si="59"/>
        <v/>
      </c>
      <c r="M428" s="24"/>
      <c r="N428" s="24"/>
      <c r="O428" s="6"/>
      <c r="P428" s="27" t="str">
        <f t="shared" si="60"/>
        <v/>
      </c>
      <c r="Q428" s="25" t="str">
        <f t="shared" si="61"/>
        <v/>
      </c>
      <c r="R428" s="25" t="str">
        <f t="shared" si="62"/>
        <v/>
      </c>
      <c r="S428" s="13" t="str">
        <f>IF(B428="","",IF(M428="Inițial",B428&amp;"|E|"&amp;COUNTIFS(INDEX($B:$B,5):B428,B428,INDEX($M:$M,5):M428,"Inițial"),""))</f>
        <v/>
      </c>
      <c r="T428" s="13" t="str">
        <f>IF(OR(B428="",Q428&lt;&gt;1),"",B428&amp;"|F|"&amp;COUNTIFS(INDEX($B:$B,5):B428,B428,INDEX($Q:$Q,5):Q428,1))</f>
        <v/>
      </c>
      <c r="U428" s="29" t="str">
        <f>IF(B428="","",TRIM(IF(COUNTIF('Registru devize'!$B$5:$B$304,B428)=0,"Deviz inexistent în registru. ","")&amp;IF(AND(D428&lt;&gt;"",E428=""),"Cod necunoscut. ","")&amp;IF(N(H428)&lt;=0,"Lipsește cantitatea. ","")&amp;IF(M428="","Alege etapa. ","")&amp;IF(AND(M428="Suplimentar",N428=""),"Cere acordul clientului. ","")))</f>
        <v/>
      </c>
    </row>
    <row r="429" spans="2:21" x14ac:dyDescent="0.2">
      <c r="B429" s="24"/>
      <c r="C429" s="25" t="str">
        <f>IF(B429="","",COUNTIF(INDEX($B:$B,5):B429,B429))</f>
        <v/>
      </c>
      <c r="D429" s="24"/>
      <c r="E429" s="25" t="str">
        <f t="shared" si="54"/>
        <v/>
      </c>
      <c r="F429" s="13" t="str">
        <f t="shared" si="55"/>
        <v/>
      </c>
      <c r="G429" s="25" t="str">
        <f t="shared" si="56"/>
        <v/>
      </c>
      <c r="H429" s="6"/>
      <c r="I429" s="26" t="str">
        <f t="shared" si="57"/>
        <v/>
      </c>
      <c r="J429" s="27" t="str">
        <f t="shared" si="58"/>
        <v/>
      </c>
      <c r="K429" s="28"/>
      <c r="L429" s="27" t="str">
        <f t="shared" si="59"/>
        <v/>
      </c>
      <c r="M429" s="24"/>
      <c r="N429" s="24"/>
      <c r="O429" s="6"/>
      <c r="P429" s="27" t="str">
        <f t="shared" si="60"/>
        <v/>
      </c>
      <c r="Q429" s="25" t="str">
        <f t="shared" si="61"/>
        <v/>
      </c>
      <c r="R429" s="25" t="str">
        <f t="shared" si="62"/>
        <v/>
      </c>
      <c r="S429" s="13" t="str">
        <f>IF(B429="","",IF(M429="Inițial",B429&amp;"|E|"&amp;COUNTIFS(INDEX($B:$B,5):B429,B429,INDEX($M:$M,5):M429,"Inițial"),""))</f>
        <v/>
      </c>
      <c r="T429" s="13" t="str">
        <f>IF(OR(B429="",Q429&lt;&gt;1),"",B429&amp;"|F|"&amp;COUNTIFS(INDEX($B:$B,5):B429,B429,INDEX($Q:$Q,5):Q429,1))</f>
        <v/>
      </c>
      <c r="U429" s="29" t="str">
        <f>IF(B429="","",TRIM(IF(COUNTIF('Registru devize'!$B$5:$B$304,B429)=0,"Deviz inexistent în registru. ","")&amp;IF(AND(D429&lt;&gt;"",E429=""),"Cod necunoscut. ","")&amp;IF(N(H429)&lt;=0,"Lipsește cantitatea. ","")&amp;IF(M429="","Alege etapa. ","")&amp;IF(AND(M429="Suplimentar",N429=""),"Cere acordul clientului. ","")))</f>
        <v/>
      </c>
    </row>
    <row r="430" spans="2:21" x14ac:dyDescent="0.2">
      <c r="B430" s="24"/>
      <c r="C430" s="25" t="str">
        <f>IF(B430="","",COUNTIF(INDEX($B:$B,5):B430,B430))</f>
        <v/>
      </c>
      <c r="D430" s="24"/>
      <c r="E430" s="25" t="str">
        <f t="shared" si="54"/>
        <v/>
      </c>
      <c r="F430" s="13" t="str">
        <f t="shared" si="55"/>
        <v/>
      </c>
      <c r="G430" s="25" t="str">
        <f t="shared" si="56"/>
        <v/>
      </c>
      <c r="H430" s="6"/>
      <c r="I430" s="26" t="str">
        <f t="shared" si="57"/>
        <v/>
      </c>
      <c r="J430" s="27" t="str">
        <f t="shared" si="58"/>
        <v/>
      </c>
      <c r="K430" s="28"/>
      <c r="L430" s="27" t="str">
        <f t="shared" si="59"/>
        <v/>
      </c>
      <c r="M430" s="24"/>
      <c r="N430" s="24"/>
      <c r="O430" s="6"/>
      <c r="P430" s="27" t="str">
        <f t="shared" si="60"/>
        <v/>
      </c>
      <c r="Q430" s="25" t="str">
        <f t="shared" si="61"/>
        <v/>
      </c>
      <c r="R430" s="25" t="str">
        <f t="shared" si="62"/>
        <v/>
      </c>
      <c r="S430" s="13" t="str">
        <f>IF(B430="","",IF(M430="Inițial",B430&amp;"|E|"&amp;COUNTIFS(INDEX($B:$B,5):B430,B430,INDEX($M:$M,5):M430,"Inițial"),""))</f>
        <v/>
      </c>
      <c r="T430" s="13" t="str">
        <f>IF(OR(B430="",Q430&lt;&gt;1),"",B430&amp;"|F|"&amp;COUNTIFS(INDEX($B:$B,5):B430,B430,INDEX($Q:$Q,5):Q430,1))</f>
        <v/>
      </c>
      <c r="U430" s="29" t="str">
        <f>IF(B430="","",TRIM(IF(COUNTIF('Registru devize'!$B$5:$B$304,B430)=0,"Deviz inexistent în registru. ","")&amp;IF(AND(D430&lt;&gt;"",E430=""),"Cod necunoscut. ","")&amp;IF(N(H430)&lt;=0,"Lipsește cantitatea. ","")&amp;IF(M430="","Alege etapa. ","")&amp;IF(AND(M430="Suplimentar",N430=""),"Cere acordul clientului. ","")))</f>
        <v/>
      </c>
    </row>
    <row r="431" spans="2:21" x14ac:dyDescent="0.2">
      <c r="B431" s="24"/>
      <c r="C431" s="25" t="str">
        <f>IF(B431="","",COUNTIF(INDEX($B:$B,5):B431,B431))</f>
        <v/>
      </c>
      <c r="D431" s="24"/>
      <c r="E431" s="25" t="str">
        <f t="shared" si="54"/>
        <v/>
      </c>
      <c r="F431" s="13" t="str">
        <f t="shared" si="55"/>
        <v/>
      </c>
      <c r="G431" s="25" t="str">
        <f t="shared" si="56"/>
        <v/>
      </c>
      <c r="H431" s="6"/>
      <c r="I431" s="26" t="str">
        <f t="shared" si="57"/>
        <v/>
      </c>
      <c r="J431" s="27" t="str">
        <f t="shared" si="58"/>
        <v/>
      </c>
      <c r="K431" s="28"/>
      <c r="L431" s="27" t="str">
        <f t="shared" si="59"/>
        <v/>
      </c>
      <c r="M431" s="24"/>
      <c r="N431" s="24"/>
      <c r="O431" s="6"/>
      <c r="P431" s="27" t="str">
        <f t="shared" si="60"/>
        <v/>
      </c>
      <c r="Q431" s="25" t="str">
        <f t="shared" si="61"/>
        <v/>
      </c>
      <c r="R431" s="25" t="str">
        <f t="shared" si="62"/>
        <v/>
      </c>
      <c r="S431" s="13" t="str">
        <f>IF(B431="","",IF(M431="Inițial",B431&amp;"|E|"&amp;COUNTIFS(INDEX($B:$B,5):B431,B431,INDEX($M:$M,5):M431,"Inițial"),""))</f>
        <v/>
      </c>
      <c r="T431" s="13" t="str">
        <f>IF(OR(B431="",Q431&lt;&gt;1),"",B431&amp;"|F|"&amp;COUNTIFS(INDEX($B:$B,5):B431,B431,INDEX($Q:$Q,5):Q431,1))</f>
        <v/>
      </c>
      <c r="U431" s="29" t="str">
        <f>IF(B431="","",TRIM(IF(COUNTIF('Registru devize'!$B$5:$B$304,B431)=0,"Deviz inexistent în registru. ","")&amp;IF(AND(D431&lt;&gt;"",E431=""),"Cod necunoscut. ","")&amp;IF(N(H431)&lt;=0,"Lipsește cantitatea. ","")&amp;IF(M431="","Alege etapa. ","")&amp;IF(AND(M431="Suplimentar",N431=""),"Cere acordul clientului. ","")))</f>
        <v/>
      </c>
    </row>
    <row r="432" spans="2:21" x14ac:dyDescent="0.2">
      <c r="B432" s="24"/>
      <c r="C432" s="25" t="str">
        <f>IF(B432="","",COUNTIF(INDEX($B:$B,5):B432,B432))</f>
        <v/>
      </c>
      <c r="D432" s="24"/>
      <c r="E432" s="25" t="str">
        <f t="shared" si="54"/>
        <v/>
      </c>
      <c r="F432" s="13" t="str">
        <f t="shared" si="55"/>
        <v/>
      </c>
      <c r="G432" s="25" t="str">
        <f t="shared" si="56"/>
        <v/>
      </c>
      <c r="H432" s="6"/>
      <c r="I432" s="26" t="str">
        <f t="shared" si="57"/>
        <v/>
      </c>
      <c r="J432" s="27" t="str">
        <f t="shared" si="58"/>
        <v/>
      </c>
      <c r="K432" s="28"/>
      <c r="L432" s="27" t="str">
        <f t="shared" si="59"/>
        <v/>
      </c>
      <c r="M432" s="24"/>
      <c r="N432" s="24"/>
      <c r="O432" s="6"/>
      <c r="P432" s="27" t="str">
        <f t="shared" si="60"/>
        <v/>
      </c>
      <c r="Q432" s="25" t="str">
        <f t="shared" si="61"/>
        <v/>
      </c>
      <c r="R432" s="25" t="str">
        <f t="shared" si="62"/>
        <v/>
      </c>
      <c r="S432" s="13" t="str">
        <f>IF(B432="","",IF(M432="Inițial",B432&amp;"|E|"&amp;COUNTIFS(INDEX($B:$B,5):B432,B432,INDEX($M:$M,5):M432,"Inițial"),""))</f>
        <v/>
      </c>
      <c r="T432" s="13" t="str">
        <f>IF(OR(B432="",Q432&lt;&gt;1),"",B432&amp;"|F|"&amp;COUNTIFS(INDEX($B:$B,5):B432,B432,INDEX($Q:$Q,5):Q432,1))</f>
        <v/>
      </c>
      <c r="U432" s="29" t="str">
        <f>IF(B432="","",TRIM(IF(COUNTIF('Registru devize'!$B$5:$B$304,B432)=0,"Deviz inexistent în registru. ","")&amp;IF(AND(D432&lt;&gt;"",E432=""),"Cod necunoscut. ","")&amp;IF(N(H432)&lt;=0,"Lipsește cantitatea. ","")&amp;IF(M432="","Alege etapa. ","")&amp;IF(AND(M432="Suplimentar",N432=""),"Cere acordul clientului. ","")))</f>
        <v/>
      </c>
    </row>
    <row r="433" spans="2:21" x14ac:dyDescent="0.2">
      <c r="B433" s="24"/>
      <c r="C433" s="25" t="str">
        <f>IF(B433="","",COUNTIF(INDEX($B:$B,5):B433,B433))</f>
        <v/>
      </c>
      <c r="D433" s="24"/>
      <c r="E433" s="25" t="str">
        <f t="shared" si="54"/>
        <v/>
      </c>
      <c r="F433" s="13" t="str">
        <f t="shared" si="55"/>
        <v/>
      </c>
      <c r="G433" s="25" t="str">
        <f t="shared" si="56"/>
        <v/>
      </c>
      <c r="H433" s="6"/>
      <c r="I433" s="26" t="str">
        <f t="shared" si="57"/>
        <v/>
      </c>
      <c r="J433" s="27" t="str">
        <f t="shared" si="58"/>
        <v/>
      </c>
      <c r="K433" s="28"/>
      <c r="L433" s="27" t="str">
        <f t="shared" si="59"/>
        <v/>
      </c>
      <c r="M433" s="24"/>
      <c r="N433" s="24"/>
      <c r="O433" s="6"/>
      <c r="P433" s="27" t="str">
        <f t="shared" si="60"/>
        <v/>
      </c>
      <c r="Q433" s="25" t="str">
        <f t="shared" si="61"/>
        <v/>
      </c>
      <c r="R433" s="25" t="str">
        <f t="shared" si="62"/>
        <v/>
      </c>
      <c r="S433" s="13" t="str">
        <f>IF(B433="","",IF(M433="Inițial",B433&amp;"|E|"&amp;COUNTIFS(INDEX($B:$B,5):B433,B433,INDEX($M:$M,5):M433,"Inițial"),""))</f>
        <v/>
      </c>
      <c r="T433" s="13" t="str">
        <f>IF(OR(B433="",Q433&lt;&gt;1),"",B433&amp;"|F|"&amp;COUNTIFS(INDEX($B:$B,5):B433,B433,INDEX($Q:$Q,5):Q433,1))</f>
        <v/>
      </c>
      <c r="U433" s="29" t="str">
        <f>IF(B433="","",TRIM(IF(COUNTIF('Registru devize'!$B$5:$B$304,B433)=0,"Deviz inexistent în registru. ","")&amp;IF(AND(D433&lt;&gt;"",E433=""),"Cod necunoscut. ","")&amp;IF(N(H433)&lt;=0,"Lipsește cantitatea. ","")&amp;IF(M433="","Alege etapa. ","")&amp;IF(AND(M433="Suplimentar",N433=""),"Cere acordul clientului. ","")))</f>
        <v/>
      </c>
    </row>
    <row r="434" spans="2:21" x14ac:dyDescent="0.2">
      <c r="B434" s="24"/>
      <c r="C434" s="25" t="str">
        <f>IF(B434="","",COUNTIF(INDEX($B:$B,5):B434,B434))</f>
        <v/>
      </c>
      <c r="D434" s="24"/>
      <c r="E434" s="25" t="str">
        <f t="shared" si="54"/>
        <v/>
      </c>
      <c r="F434" s="13" t="str">
        <f t="shared" si="55"/>
        <v/>
      </c>
      <c r="G434" s="25" t="str">
        <f t="shared" si="56"/>
        <v/>
      </c>
      <c r="H434" s="6"/>
      <c r="I434" s="26" t="str">
        <f t="shared" si="57"/>
        <v/>
      </c>
      <c r="J434" s="27" t="str">
        <f t="shared" si="58"/>
        <v/>
      </c>
      <c r="K434" s="28"/>
      <c r="L434" s="27" t="str">
        <f t="shared" si="59"/>
        <v/>
      </c>
      <c r="M434" s="24"/>
      <c r="N434" s="24"/>
      <c r="O434" s="6"/>
      <c r="P434" s="27" t="str">
        <f t="shared" si="60"/>
        <v/>
      </c>
      <c r="Q434" s="25" t="str">
        <f t="shared" si="61"/>
        <v/>
      </c>
      <c r="R434" s="25" t="str">
        <f t="shared" si="62"/>
        <v/>
      </c>
      <c r="S434" s="13" t="str">
        <f>IF(B434="","",IF(M434="Inițial",B434&amp;"|E|"&amp;COUNTIFS(INDEX($B:$B,5):B434,B434,INDEX($M:$M,5):M434,"Inițial"),""))</f>
        <v/>
      </c>
      <c r="T434" s="13" t="str">
        <f>IF(OR(B434="",Q434&lt;&gt;1),"",B434&amp;"|F|"&amp;COUNTIFS(INDEX($B:$B,5):B434,B434,INDEX($Q:$Q,5):Q434,1))</f>
        <v/>
      </c>
      <c r="U434" s="29" t="str">
        <f>IF(B434="","",TRIM(IF(COUNTIF('Registru devize'!$B$5:$B$304,B434)=0,"Deviz inexistent în registru. ","")&amp;IF(AND(D434&lt;&gt;"",E434=""),"Cod necunoscut. ","")&amp;IF(N(H434)&lt;=0,"Lipsește cantitatea. ","")&amp;IF(M434="","Alege etapa. ","")&amp;IF(AND(M434="Suplimentar",N434=""),"Cere acordul clientului. ","")))</f>
        <v/>
      </c>
    </row>
    <row r="435" spans="2:21" x14ac:dyDescent="0.2">
      <c r="B435" s="24"/>
      <c r="C435" s="25" t="str">
        <f>IF(B435="","",COUNTIF(INDEX($B:$B,5):B435,B435))</f>
        <v/>
      </c>
      <c r="D435" s="24"/>
      <c r="E435" s="25" t="str">
        <f t="shared" si="54"/>
        <v/>
      </c>
      <c r="F435" s="13" t="str">
        <f t="shared" si="55"/>
        <v/>
      </c>
      <c r="G435" s="25" t="str">
        <f t="shared" si="56"/>
        <v/>
      </c>
      <c r="H435" s="6"/>
      <c r="I435" s="26" t="str">
        <f t="shared" si="57"/>
        <v/>
      </c>
      <c r="J435" s="27" t="str">
        <f t="shared" si="58"/>
        <v/>
      </c>
      <c r="K435" s="28"/>
      <c r="L435" s="27" t="str">
        <f t="shared" si="59"/>
        <v/>
      </c>
      <c r="M435" s="24"/>
      <c r="N435" s="24"/>
      <c r="O435" s="6"/>
      <c r="P435" s="27" t="str">
        <f t="shared" si="60"/>
        <v/>
      </c>
      <c r="Q435" s="25" t="str">
        <f t="shared" si="61"/>
        <v/>
      </c>
      <c r="R435" s="25" t="str">
        <f t="shared" si="62"/>
        <v/>
      </c>
      <c r="S435" s="13" t="str">
        <f>IF(B435="","",IF(M435="Inițial",B435&amp;"|E|"&amp;COUNTIFS(INDEX($B:$B,5):B435,B435,INDEX($M:$M,5):M435,"Inițial"),""))</f>
        <v/>
      </c>
      <c r="T435" s="13" t="str">
        <f>IF(OR(B435="",Q435&lt;&gt;1),"",B435&amp;"|F|"&amp;COUNTIFS(INDEX($B:$B,5):B435,B435,INDEX($Q:$Q,5):Q435,1))</f>
        <v/>
      </c>
      <c r="U435" s="29" t="str">
        <f>IF(B435="","",TRIM(IF(COUNTIF('Registru devize'!$B$5:$B$304,B435)=0,"Deviz inexistent în registru. ","")&amp;IF(AND(D435&lt;&gt;"",E435=""),"Cod necunoscut. ","")&amp;IF(N(H435)&lt;=0,"Lipsește cantitatea. ","")&amp;IF(M435="","Alege etapa. ","")&amp;IF(AND(M435="Suplimentar",N435=""),"Cere acordul clientului. ","")))</f>
        <v/>
      </c>
    </row>
    <row r="436" spans="2:21" x14ac:dyDescent="0.2">
      <c r="B436" s="24"/>
      <c r="C436" s="25" t="str">
        <f>IF(B436="","",COUNTIF(INDEX($B:$B,5):B436,B436))</f>
        <v/>
      </c>
      <c r="D436" s="24"/>
      <c r="E436" s="25" t="str">
        <f t="shared" si="54"/>
        <v/>
      </c>
      <c r="F436" s="13" t="str">
        <f t="shared" si="55"/>
        <v/>
      </c>
      <c r="G436" s="25" t="str">
        <f t="shared" si="56"/>
        <v/>
      </c>
      <c r="H436" s="6"/>
      <c r="I436" s="26" t="str">
        <f t="shared" si="57"/>
        <v/>
      </c>
      <c r="J436" s="27" t="str">
        <f t="shared" si="58"/>
        <v/>
      </c>
      <c r="K436" s="28"/>
      <c r="L436" s="27" t="str">
        <f t="shared" si="59"/>
        <v/>
      </c>
      <c r="M436" s="24"/>
      <c r="N436" s="24"/>
      <c r="O436" s="6"/>
      <c r="P436" s="27" t="str">
        <f t="shared" si="60"/>
        <v/>
      </c>
      <c r="Q436" s="25" t="str">
        <f t="shared" si="61"/>
        <v/>
      </c>
      <c r="R436" s="25" t="str">
        <f t="shared" si="62"/>
        <v/>
      </c>
      <c r="S436" s="13" t="str">
        <f>IF(B436="","",IF(M436="Inițial",B436&amp;"|E|"&amp;COUNTIFS(INDEX($B:$B,5):B436,B436,INDEX($M:$M,5):M436,"Inițial"),""))</f>
        <v/>
      </c>
      <c r="T436" s="13" t="str">
        <f>IF(OR(B436="",Q436&lt;&gt;1),"",B436&amp;"|F|"&amp;COUNTIFS(INDEX($B:$B,5):B436,B436,INDEX($Q:$Q,5):Q436,1))</f>
        <v/>
      </c>
      <c r="U436" s="29" t="str">
        <f>IF(B436="","",TRIM(IF(COUNTIF('Registru devize'!$B$5:$B$304,B436)=0,"Deviz inexistent în registru. ","")&amp;IF(AND(D436&lt;&gt;"",E436=""),"Cod necunoscut. ","")&amp;IF(N(H436)&lt;=0,"Lipsește cantitatea. ","")&amp;IF(M436="","Alege etapa. ","")&amp;IF(AND(M436="Suplimentar",N436=""),"Cere acordul clientului. ","")))</f>
        <v/>
      </c>
    </row>
    <row r="437" spans="2:21" x14ac:dyDescent="0.2">
      <c r="B437" s="24"/>
      <c r="C437" s="25" t="str">
        <f>IF(B437="","",COUNTIF(INDEX($B:$B,5):B437,B437))</f>
        <v/>
      </c>
      <c r="D437" s="24"/>
      <c r="E437" s="25" t="str">
        <f t="shared" si="54"/>
        <v/>
      </c>
      <c r="F437" s="13" t="str">
        <f t="shared" si="55"/>
        <v/>
      </c>
      <c r="G437" s="25" t="str">
        <f t="shared" si="56"/>
        <v/>
      </c>
      <c r="H437" s="6"/>
      <c r="I437" s="26" t="str">
        <f t="shared" si="57"/>
        <v/>
      </c>
      <c r="J437" s="27" t="str">
        <f t="shared" si="58"/>
        <v/>
      </c>
      <c r="K437" s="28"/>
      <c r="L437" s="27" t="str">
        <f t="shared" si="59"/>
        <v/>
      </c>
      <c r="M437" s="24"/>
      <c r="N437" s="24"/>
      <c r="O437" s="6"/>
      <c r="P437" s="27" t="str">
        <f t="shared" si="60"/>
        <v/>
      </c>
      <c r="Q437" s="25" t="str">
        <f t="shared" si="61"/>
        <v/>
      </c>
      <c r="R437" s="25" t="str">
        <f t="shared" si="62"/>
        <v/>
      </c>
      <c r="S437" s="13" t="str">
        <f>IF(B437="","",IF(M437="Inițial",B437&amp;"|E|"&amp;COUNTIFS(INDEX($B:$B,5):B437,B437,INDEX($M:$M,5):M437,"Inițial"),""))</f>
        <v/>
      </c>
      <c r="T437" s="13" t="str">
        <f>IF(OR(B437="",Q437&lt;&gt;1),"",B437&amp;"|F|"&amp;COUNTIFS(INDEX($B:$B,5):B437,B437,INDEX($Q:$Q,5):Q437,1))</f>
        <v/>
      </c>
      <c r="U437" s="29" t="str">
        <f>IF(B437="","",TRIM(IF(COUNTIF('Registru devize'!$B$5:$B$304,B437)=0,"Deviz inexistent în registru. ","")&amp;IF(AND(D437&lt;&gt;"",E437=""),"Cod necunoscut. ","")&amp;IF(N(H437)&lt;=0,"Lipsește cantitatea. ","")&amp;IF(M437="","Alege etapa. ","")&amp;IF(AND(M437="Suplimentar",N437=""),"Cere acordul clientului. ","")))</f>
        <v/>
      </c>
    </row>
    <row r="438" spans="2:21" x14ac:dyDescent="0.2">
      <c r="B438" s="24"/>
      <c r="C438" s="25" t="str">
        <f>IF(B438="","",COUNTIF(INDEX($B:$B,5):B438,B438))</f>
        <v/>
      </c>
      <c r="D438" s="24"/>
      <c r="E438" s="25" t="str">
        <f t="shared" si="54"/>
        <v/>
      </c>
      <c r="F438" s="13" t="str">
        <f t="shared" si="55"/>
        <v/>
      </c>
      <c r="G438" s="25" t="str">
        <f t="shared" si="56"/>
        <v/>
      </c>
      <c r="H438" s="6"/>
      <c r="I438" s="26" t="str">
        <f t="shared" si="57"/>
        <v/>
      </c>
      <c r="J438" s="27" t="str">
        <f t="shared" si="58"/>
        <v/>
      </c>
      <c r="K438" s="28"/>
      <c r="L438" s="27" t="str">
        <f t="shared" si="59"/>
        <v/>
      </c>
      <c r="M438" s="24"/>
      <c r="N438" s="24"/>
      <c r="O438" s="6"/>
      <c r="P438" s="27" t="str">
        <f t="shared" si="60"/>
        <v/>
      </c>
      <c r="Q438" s="25" t="str">
        <f t="shared" si="61"/>
        <v/>
      </c>
      <c r="R438" s="25" t="str">
        <f t="shared" si="62"/>
        <v/>
      </c>
      <c r="S438" s="13" t="str">
        <f>IF(B438="","",IF(M438="Inițial",B438&amp;"|E|"&amp;COUNTIFS(INDEX($B:$B,5):B438,B438,INDEX($M:$M,5):M438,"Inițial"),""))</f>
        <v/>
      </c>
      <c r="T438" s="13" t="str">
        <f>IF(OR(B438="",Q438&lt;&gt;1),"",B438&amp;"|F|"&amp;COUNTIFS(INDEX($B:$B,5):B438,B438,INDEX($Q:$Q,5):Q438,1))</f>
        <v/>
      </c>
      <c r="U438" s="29" t="str">
        <f>IF(B438="","",TRIM(IF(COUNTIF('Registru devize'!$B$5:$B$304,B438)=0,"Deviz inexistent în registru. ","")&amp;IF(AND(D438&lt;&gt;"",E438=""),"Cod necunoscut. ","")&amp;IF(N(H438)&lt;=0,"Lipsește cantitatea. ","")&amp;IF(M438="","Alege etapa. ","")&amp;IF(AND(M438="Suplimentar",N438=""),"Cere acordul clientului. ","")))</f>
        <v/>
      </c>
    </row>
    <row r="439" spans="2:21" x14ac:dyDescent="0.2">
      <c r="B439" s="24"/>
      <c r="C439" s="25" t="str">
        <f>IF(B439="","",COUNTIF(INDEX($B:$B,5):B439,B439))</f>
        <v/>
      </c>
      <c r="D439" s="24"/>
      <c r="E439" s="25" t="str">
        <f t="shared" si="54"/>
        <v/>
      </c>
      <c r="F439" s="13" t="str">
        <f t="shared" si="55"/>
        <v/>
      </c>
      <c r="G439" s="25" t="str">
        <f t="shared" si="56"/>
        <v/>
      </c>
      <c r="H439" s="6"/>
      <c r="I439" s="26" t="str">
        <f t="shared" si="57"/>
        <v/>
      </c>
      <c r="J439" s="27" t="str">
        <f t="shared" si="58"/>
        <v/>
      </c>
      <c r="K439" s="28"/>
      <c r="L439" s="27" t="str">
        <f t="shared" si="59"/>
        <v/>
      </c>
      <c r="M439" s="24"/>
      <c r="N439" s="24"/>
      <c r="O439" s="6"/>
      <c r="P439" s="27" t="str">
        <f t="shared" si="60"/>
        <v/>
      </c>
      <c r="Q439" s="25" t="str">
        <f t="shared" si="61"/>
        <v/>
      </c>
      <c r="R439" s="25" t="str">
        <f t="shared" si="62"/>
        <v/>
      </c>
      <c r="S439" s="13" t="str">
        <f>IF(B439="","",IF(M439="Inițial",B439&amp;"|E|"&amp;COUNTIFS(INDEX($B:$B,5):B439,B439,INDEX($M:$M,5):M439,"Inițial"),""))</f>
        <v/>
      </c>
      <c r="T439" s="13" t="str">
        <f>IF(OR(B439="",Q439&lt;&gt;1),"",B439&amp;"|F|"&amp;COUNTIFS(INDEX($B:$B,5):B439,B439,INDEX($Q:$Q,5):Q439,1))</f>
        <v/>
      </c>
      <c r="U439" s="29" t="str">
        <f>IF(B439="","",TRIM(IF(COUNTIF('Registru devize'!$B$5:$B$304,B439)=0,"Deviz inexistent în registru. ","")&amp;IF(AND(D439&lt;&gt;"",E439=""),"Cod necunoscut. ","")&amp;IF(N(H439)&lt;=0,"Lipsește cantitatea. ","")&amp;IF(M439="","Alege etapa. ","")&amp;IF(AND(M439="Suplimentar",N439=""),"Cere acordul clientului. ","")))</f>
        <v/>
      </c>
    </row>
    <row r="440" spans="2:21" x14ac:dyDescent="0.2">
      <c r="B440" s="24"/>
      <c r="C440" s="25" t="str">
        <f>IF(B440="","",COUNTIF(INDEX($B:$B,5):B440,B440))</f>
        <v/>
      </c>
      <c r="D440" s="24"/>
      <c r="E440" s="25" t="str">
        <f t="shared" si="54"/>
        <v/>
      </c>
      <c r="F440" s="13" t="str">
        <f t="shared" si="55"/>
        <v/>
      </c>
      <c r="G440" s="25" t="str">
        <f t="shared" si="56"/>
        <v/>
      </c>
      <c r="H440" s="6"/>
      <c r="I440" s="26" t="str">
        <f t="shared" si="57"/>
        <v/>
      </c>
      <c r="J440" s="27" t="str">
        <f t="shared" si="58"/>
        <v/>
      </c>
      <c r="K440" s="28"/>
      <c r="L440" s="27" t="str">
        <f t="shared" si="59"/>
        <v/>
      </c>
      <c r="M440" s="24"/>
      <c r="N440" s="24"/>
      <c r="O440" s="6"/>
      <c r="P440" s="27" t="str">
        <f t="shared" si="60"/>
        <v/>
      </c>
      <c r="Q440" s="25" t="str">
        <f t="shared" si="61"/>
        <v/>
      </c>
      <c r="R440" s="25" t="str">
        <f t="shared" si="62"/>
        <v/>
      </c>
      <c r="S440" s="13" t="str">
        <f>IF(B440="","",IF(M440="Inițial",B440&amp;"|E|"&amp;COUNTIFS(INDEX($B:$B,5):B440,B440,INDEX($M:$M,5):M440,"Inițial"),""))</f>
        <v/>
      </c>
      <c r="T440" s="13" t="str">
        <f>IF(OR(B440="",Q440&lt;&gt;1),"",B440&amp;"|F|"&amp;COUNTIFS(INDEX($B:$B,5):B440,B440,INDEX($Q:$Q,5):Q440,1))</f>
        <v/>
      </c>
      <c r="U440" s="29" t="str">
        <f>IF(B440="","",TRIM(IF(COUNTIF('Registru devize'!$B$5:$B$304,B440)=0,"Deviz inexistent în registru. ","")&amp;IF(AND(D440&lt;&gt;"",E440=""),"Cod necunoscut. ","")&amp;IF(N(H440)&lt;=0,"Lipsește cantitatea. ","")&amp;IF(M440="","Alege etapa. ","")&amp;IF(AND(M440="Suplimentar",N440=""),"Cere acordul clientului. ","")))</f>
        <v/>
      </c>
    </row>
    <row r="441" spans="2:21" x14ac:dyDescent="0.2">
      <c r="B441" s="24"/>
      <c r="C441" s="25" t="str">
        <f>IF(B441="","",COUNTIF(INDEX($B:$B,5):B441,B441))</f>
        <v/>
      </c>
      <c r="D441" s="24"/>
      <c r="E441" s="25" t="str">
        <f t="shared" si="54"/>
        <v/>
      </c>
      <c r="F441" s="13" t="str">
        <f t="shared" si="55"/>
        <v/>
      </c>
      <c r="G441" s="25" t="str">
        <f t="shared" si="56"/>
        <v/>
      </c>
      <c r="H441" s="6"/>
      <c r="I441" s="26" t="str">
        <f t="shared" si="57"/>
        <v/>
      </c>
      <c r="J441" s="27" t="str">
        <f t="shared" si="58"/>
        <v/>
      </c>
      <c r="K441" s="28"/>
      <c r="L441" s="27" t="str">
        <f t="shared" si="59"/>
        <v/>
      </c>
      <c r="M441" s="24"/>
      <c r="N441" s="24"/>
      <c r="O441" s="6"/>
      <c r="P441" s="27" t="str">
        <f t="shared" si="60"/>
        <v/>
      </c>
      <c r="Q441" s="25" t="str">
        <f t="shared" si="61"/>
        <v/>
      </c>
      <c r="R441" s="25" t="str">
        <f t="shared" si="62"/>
        <v/>
      </c>
      <c r="S441" s="13" t="str">
        <f>IF(B441="","",IF(M441="Inițial",B441&amp;"|E|"&amp;COUNTIFS(INDEX($B:$B,5):B441,B441,INDEX($M:$M,5):M441,"Inițial"),""))</f>
        <v/>
      </c>
      <c r="T441" s="13" t="str">
        <f>IF(OR(B441="",Q441&lt;&gt;1),"",B441&amp;"|F|"&amp;COUNTIFS(INDEX($B:$B,5):B441,B441,INDEX($Q:$Q,5):Q441,1))</f>
        <v/>
      </c>
      <c r="U441" s="29" t="str">
        <f>IF(B441="","",TRIM(IF(COUNTIF('Registru devize'!$B$5:$B$304,B441)=0,"Deviz inexistent în registru. ","")&amp;IF(AND(D441&lt;&gt;"",E441=""),"Cod necunoscut. ","")&amp;IF(N(H441)&lt;=0,"Lipsește cantitatea. ","")&amp;IF(M441="","Alege etapa. ","")&amp;IF(AND(M441="Suplimentar",N441=""),"Cere acordul clientului. ","")))</f>
        <v/>
      </c>
    </row>
    <row r="442" spans="2:21" x14ac:dyDescent="0.2">
      <c r="B442" s="24"/>
      <c r="C442" s="25" t="str">
        <f>IF(B442="","",COUNTIF(INDEX($B:$B,5):B442,B442))</f>
        <v/>
      </c>
      <c r="D442" s="24"/>
      <c r="E442" s="25" t="str">
        <f t="shared" si="54"/>
        <v/>
      </c>
      <c r="F442" s="13" t="str">
        <f t="shared" si="55"/>
        <v/>
      </c>
      <c r="G442" s="25" t="str">
        <f t="shared" si="56"/>
        <v/>
      </c>
      <c r="H442" s="6"/>
      <c r="I442" s="26" t="str">
        <f t="shared" si="57"/>
        <v/>
      </c>
      <c r="J442" s="27" t="str">
        <f t="shared" si="58"/>
        <v/>
      </c>
      <c r="K442" s="28"/>
      <c r="L442" s="27" t="str">
        <f t="shared" si="59"/>
        <v/>
      </c>
      <c r="M442" s="24"/>
      <c r="N442" s="24"/>
      <c r="O442" s="6"/>
      <c r="P442" s="27" t="str">
        <f t="shared" si="60"/>
        <v/>
      </c>
      <c r="Q442" s="25" t="str">
        <f t="shared" si="61"/>
        <v/>
      </c>
      <c r="R442" s="25" t="str">
        <f t="shared" si="62"/>
        <v/>
      </c>
      <c r="S442" s="13" t="str">
        <f>IF(B442="","",IF(M442="Inițial",B442&amp;"|E|"&amp;COUNTIFS(INDEX($B:$B,5):B442,B442,INDEX($M:$M,5):M442,"Inițial"),""))</f>
        <v/>
      </c>
      <c r="T442" s="13" t="str">
        <f>IF(OR(B442="",Q442&lt;&gt;1),"",B442&amp;"|F|"&amp;COUNTIFS(INDEX($B:$B,5):B442,B442,INDEX($Q:$Q,5):Q442,1))</f>
        <v/>
      </c>
      <c r="U442" s="29" t="str">
        <f>IF(B442="","",TRIM(IF(COUNTIF('Registru devize'!$B$5:$B$304,B442)=0,"Deviz inexistent în registru. ","")&amp;IF(AND(D442&lt;&gt;"",E442=""),"Cod necunoscut. ","")&amp;IF(N(H442)&lt;=0,"Lipsește cantitatea. ","")&amp;IF(M442="","Alege etapa. ","")&amp;IF(AND(M442="Suplimentar",N442=""),"Cere acordul clientului. ","")))</f>
        <v/>
      </c>
    </row>
    <row r="443" spans="2:21" x14ac:dyDescent="0.2">
      <c r="B443" s="24"/>
      <c r="C443" s="25" t="str">
        <f>IF(B443="","",COUNTIF(INDEX($B:$B,5):B443,B443))</f>
        <v/>
      </c>
      <c r="D443" s="24"/>
      <c r="E443" s="25" t="str">
        <f t="shared" si="54"/>
        <v/>
      </c>
      <c r="F443" s="13" t="str">
        <f t="shared" si="55"/>
        <v/>
      </c>
      <c r="G443" s="25" t="str">
        <f t="shared" si="56"/>
        <v/>
      </c>
      <c r="H443" s="6"/>
      <c r="I443" s="26" t="str">
        <f t="shared" si="57"/>
        <v/>
      </c>
      <c r="J443" s="27" t="str">
        <f t="shared" si="58"/>
        <v/>
      </c>
      <c r="K443" s="28"/>
      <c r="L443" s="27" t="str">
        <f t="shared" si="59"/>
        <v/>
      </c>
      <c r="M443" s="24"/>
      <c r="N443" s="24"/>
      <c r="O443" s="6"/>
      <c r="P443" s="27" t="str">
        <f t="shared" si="60"/>
        <v/>
      </c>
      <c r="Q443" s="25" t="str">
        <f t="shared" si="61"/>
        <v/>
      </c>
      <c r="R443" s="25" t="str">
        <f t="shared" si="62"/>
        <v/>
      </c>
      <c r="S443" s="13" t="str">
        <f>IF(B443="","",IF(M443="Inițial",B443&amp;"|E|"&amp;COUNTIFS(INDEX($B:$B,5):B443,B443,INDEX($M:$M,5):M443,"Inițial"),""))</f>
        <v/>
      </c>
      <c r="T443" s="13" t="str">
        <f>IF(OR(B443="",Q443&lt;&gt;1),"",B443&amp;"|F|"&amp;COUNTIFS(INDEX($B:$B,5):B443,B443,INDEX($Q:$Q,5):Q443,1))</f>
        <v/>
      </c>
      <c r="U443" s="29" t="str">
        <f>IF(B443="","",TRIM(IF(COUNTIF('Registru devize'!$B$5:$B$304,B443)=0,"Deviz inexistent în registru. ","")&amp;IF(AND(D443&lt;&gt;"",E443=""),"Cod necunoscut. ","")&amp;IF(N(H443)&lt;=0,"Lipsește cantitatea. ","")&amp;IF(M443="","Alege etapa. ","")&amp;IF(AND(M443="Suplimentar",N443=""),"Cere acordul clientului. ","")))</f>
        <v/>
      </c>
    </row>
    <row r="444" spans="2:21" x14ac:dyDescent="0.2">
      <c r="B444" s="24"/>
      <c r="C444" s="25" t="str">
        <f>IF(B444="","",COUNTIF(INDEX($B:$B,5):B444,B444))</f>
        <v/>
      </c>
      <c r="D444" s="24"/>
      <c r="E444" s="25" t="str">
        <f t="shared" si="54"/>
        <v/>
      </c>
      <c r="F444" s="13" t="str">
        <f t="shared" si="55"/>
        <v/>
      </c>
      <c r="G444" s="25" t="str">
        <f t="shared" si="56"/>
        <v/>
      </c>
      <c r="H444" s="6"/>
      <c r="I444" s="26" t="str">
        <f t="shared" si="57"/>
        <v/>
      </c>
      <c r="J444" s="27" t="str">
        <f t="shared" si="58"/>
        <v/>
      </c>
      <c r="K444" s="28"/>
      <c r="L444" s="27" t="str">
        <f t="shared" si="59"/>
        <v/>
      </c>
      <c r="M444" s="24"/>
      <c r="N444" s="24"/>
      <c r="O444" s="6"/>
      <c r="P444" s="27" t="str">
        <f t="shared" si="60"/>
        <v/>
      </c>
      <c r="Q444" s="25" t="str">
        <f t="shared" si="61"/>
        <v/>
      </c>
      <c r="R444" s="25" t="str">
        <f t="shared" si="62"/>
        <v/>
      </c>
      <c r="S444" s="13" t="str">
        <f>IF(B444="","",IF(M444="Inițial",B444&amp;"|E|"&amp;COUNTIFS(INDEX($B:$B,5):B444,B444,INDEX($M:$M,5):M444,"Inițial"),""))</f>
        <v/>
      </c>
      <c r="T444" s="13" t="str">
        <f>IF(OR(B444="",Q444&lt;&gt;1),"",B444&amp;"|F|"&amp;COUNTIFS(INDEX($B:$B,5):B444,B444,INDEX($Q:$Q,5):Q444,1))</f>
        <v/>
      </c>
      <c r="U444" s="29" t="str">
        <f>IF(B444="","",TRIM(IF(COUNTIF('Registru devize'!$B$5:$B$304,B444)=0,"Deviz inexistent în registru. ","")&amp;IF(AND(D444&lt;&gt;"",E444=""),"Cod necunoscut. ","")&amp;IF(N(H444)&lt;=0,"Lipsește cantitatea. ","")&amp;IF(M444="","Alege etapa. ","")&amp;IF(AND(M444="Suplimentar",N444=""),"Cere acordul clientului. ","")))</f>
        <v/>
      </c>
    </row>
    <row r="445" spans="2:21" x14ac:dyDescent="0.2">
      <c r="B445" s="24"/>
      <c r="C445" s="25" t="str">
        <f>IF(B445="","",COUNTIF(INDEX($B:$B,5):B445,B445))</f>
        <v/>
      </c>
      <c r="D445" s="24"/>
      <c r="E445" s="25" t="str">
        <f t="shared" si="54"/>
        <v/>
      </c>
      <c r="F445" s="13" t="str">
        <f t="shared" si="55"/>
        <v/>
      </c>
      <c r="G445" s="25" t="str">
        <f t="shared" si="56"/>
        <v/>
      </c>
      <c r="H445" s="6"/>
      <c r="I445" s="26" t="str">
        <f t="shared" si="57"/>
        <v/>
      </c>
      <c r="J445" s="27" t="str">
        <f t="shared" si="58"/>
        <v/>
      </c>
      <c r="K445" s="28"/>
      <c r="L445" s="27" t="str">
        <f t="shared" si="59"/>
        <v/>
      </c>
      <c r="M445" s="24"/>
      <c r="N445" s="24"/>
      <c r="O445" s="6"/>
      <c r="P445" s="27" t="str">
        <f t="shared" si="60"/>
        <v/>
      </c>
      <c r="Q445" s="25" t="str">
        <f t="shared" si="61"/>
        <v/>
      </c>
      <c r="R445" s="25" t="str">
        <f t="shared" si="62"/>
        <v/>
      </c>
      <c r="S445" s="13" t="str">
        <f>IF(B445="","",IF(M445="Inițial",B445&amp;"|E|"&amp;COUNTIFS(INDEX($B:$B,5):B445,B445,INDEX($M:$M,5):M445,"Inițial"),""))</f>
        <v/>
      </c>
      <c r="T445" s="13" t="str">
        <f>IF(OR(B445="",Q445&lt;&gt;1),"",B445&amp;"|F|"&amp;COUNTIFS(INDEX($B:$B,5):B445,B445,INDEX($Q:$Q,5):Q445,1))</f>
        <v/>
      </c>
      <c r="U445" s="29" t="str">
        <f>IF(B445="","",TRIM(IF(COUNTIF('Registru devize'!$B$5:$B$304,B445)=0,"Deviz inexistent în registru. ","")&amp;IF(AND(D445&lt;&gt;"",E445=""),"Cod necunoscut. ","")&amp;IF(N(H445)&lt;=0,"Lipsește cantitatea. ","")&amp;IF(M445="","Alege etapa. ","")&amp;IF(AND(M445="Suplimentar",N445=""),"Cere acordul clientului. ","")))</f>
        <v/>
      </c>
    </row>
    <row r="446" spans="2:21" x14ac:dyDescent="0.2">
      <c r="B446" s="24"/>
      <c r="C446" s="25" t="str">
        <f>IF(B446="","",COUNTIF(INDEX($B:$B,5):B446,B446))</f>
        <v/>
      </c>
      <c r="D446" s="24"/>
      <c r="E446" s="25" t="str">
        <f t="shared" si="54"/>
        <v/>
      </c>
      <c r="F446" s="13" t="str">
        <f t="shared" si="55"/>
        <v/>
      </c>
      <c r="G446" s="25" t="str">
        <f t="shared" si="56"/>
        <v/>
      </c>
      <c r="H446" s="6"/>
      <c r="I446" s="26" t="str">
        <f t="shared" si="57"/>
        <v/>
      </c>
      <c r="J446" s="27" t="str">
        <f t="shared" si="58"/>
        <v/>
      </c>
      <c r="K446" s="28"/>
      <c r="L446" s="27" t="str">
        <f t="shared" si="59"/>
        <v/>
      </c>
      <c r="M446" s="24"/>
      <c r="N446" s="24"/>
      <c r="O446" s="6"/>
      <c r="P446" s="27" t="str">
        <f t="shared" si="60"/>
        <v/>
      </c>
      <c r="Q446" s="25" t="str">
        <f t="shared" si="61"/>
        <v/>
      </c>
      <c r="R446" s="25" t="str">
        <f t="shared" si="62"/>
        <v/>
      </c>
      <c r="S446" s="13" t="str">
        <f>IF(B446="","",IF(M446="Inițial",B446&amp;"|E|"&amp;COUNTIFS(INDEX($B:$B,5):B446,B446,INDEX($M:$M,5):M446,"Inițial"),""))</f>
        <v/>
      </c>
      <c r="T446" s="13" t="str">
        <f>IF(OR(B446="",Q446&lt;&gt;1),"",B446&amp;"|F|"&amp;COUNTIFS(INDEX($B:$B,5):B446,B446,INDEX($Q:$Q,5):Q446,1))</f>
        <v/>
      </c>
      <c r="U446" s="29" t="str">
        <f>IF(B446="","",TRIM(IF(COUNTIF('Registru devize'!$B$5:$B$304,B446)=0,"Deviz inexistent în registru. ","")&amp;IF(AND(D446&lt;&gt;"",E446=""),"Cod necunoscut. ","")&amp;IF(N(H446)&lt;=0,"Lipsește cantitatea. ","")&amp;IF(M446="","Alege etapa. ","")&amp;IF(AND(M446="Suplimentar",N446=""),"Cere acordul clientului. ","")))</f>
        <v/>
      </c>
    </row>
    <row r="447" spans="2:21" x14ac:dyDescent="0.2">
      <c r="B447" s="24"/>
      <c r="C447" s="25" t="str">
        <f>IF(B447="","",COUNTIF(INDEX($B:$B,5):B447,B447))</f>
        <v/>
      </c>
      <c r="D447" s="24"/>
      <c r="E447" s="25" t="str">
        <f t="shared" si="54"/>
        <v/>
      </c>
      <c r="F447" s="13" t="str">
        <f t="shared" si="55"/>
        <v/>
      </c>
      <c r="G447" s="25" t="str">
        <f t="shared" si="56"/>
        <v/>
      </c>
      <c r="H447" s="6"/>
      <c r="I447" s="26" t="str">
        <f t="shared" si="57"/>
        <v/>
      </c>
      <c r="J447" s="27" t="str">
        <f t="shared" si="58"/>
        <v/>
      </c>
      <c r="K447" s="28"/>
      <c r="L447" s="27" t="str">
        <f t="shared" si="59"/>
        <v/>
      </c>
      <c r="M447" s="24"/>
      <c r="N447" s="24"/>
      <c r="O447" s="6"/>
      <c r="P447" s="27" t="str">
        <f t="shared" si="60"/>
        <v/>
      </c>
      <c r="Q447" s="25" t="str">
        <f t="shared" si="61"/>
        <v/>
      </c>
      <c r="R447" s="25" t="str">
        <f t="shared" si="62"/>
        <v/>
      </c>
      <c r="S447" s="13" t="str">
        <f>IF(B447="","",IF(M447="Inițial",B447&amp;"|E|"&amp;COUNTIFS(INDEX($B:$B,5):B447,B447,INDEX($M:$M,5):M447,"Inițial"),""))</f>
        <v/>
      </c>
      <c r="T447" s="13" t="str">
        <f>IF(OR(B447="",Q447&lt;&gt;1),"",B447&amp;"|F|"&amp;COUNTIFS(INDEX($B:$B,5):B447,B447,INDEX($Q:$Q,5):Q447,1))</f>
        <v/>
      </c>
      <c r="U447" s="29" t="str">
        <f>IF(B447="","",TRIM(IF(COUNTIF('Registru devize'!$B$5:$B$304,B447)=0,"Deviz inexistent în registru. ","")&amp;IF(AND(D447&lt;&gt;"",E447=""),"Cod necunoscut. ","")&amp;IF(N(H447)&lt;=0,"Lipsește cantitatea. ","")&amp;IF(M447="","Alege etapa. ","")&amp;IF(AND(M447="Suplimentar",N447=""),"Cere acordul clientului. ","")))</f>
        <v/>
      </c>
    </row>
    <row r="448" spans="2:21" x14ac:dyDescent="0.2">
      <c r="B448" s="24"/>
      <c r="C448" s="25" t="str">
        <f>IF(B448="","",COUNTIF(INDEX($B:$B,5):B448,B448))</f>
        <v/>
      </c>
      <c r="D448" s="24"/>
      <c r="E448" s="25" t="str">
        <f t="shared" si="54"/>
        <v/>
      </c>
      <c r="F448" s="13" t="str">
        <f t="shared" si="55"/>
        <v/>
      </c>
      <c r="G448" s="25" t="str">
        <f t="shared" si="56"/>
        <v/>
      </c>
      <c r="H448" s="6"/>
      <c r="I448" s="26" t="str">
        <f t="shared" si="57"/>
        <v/>
      </c>
      <c r="J448" s="27" t="str">
        <f t="shared" si="58"/>
        <v/>
      </c>
      <c r="K448" s="28"/>
      <c r="L448" s="27" t="str">
        <f t="shared" si="59"/>
        <v/>
      </c>
      <c r="M448" s="24"/>
      <c r="N448" s="24"/>
      <c r="O448" s="6"/>
      <c r="P448" s="27" t="str">
        <f t="shared" si="60"/>
        <v/>
      </c>
      <c r="Q448" s="25" t="str">
        <f t="shared" si="61"/>
        <v/>
      </c>
      <c r="R448" s="25" t="str">
        <f t="shared" si="62"/>
        <v/>
      </c>
      <c r="S448" s="13" t="str">
        <f>IF(B448="","",IF(M448="Inițial",B448&amp;"|E|"&amp;COUNTIFS(INDEX($B:$B,5):B448,B448,INDEX($M:$M,5):M448,"Inițial"),""))</f>
        <v/>
      </c>
      <c r="T448" s="13" t="str">
        <f>IF(OR(B448="",Q448&lt;&gt;1),"",B448&amp;"|F|"&amp;COUNTIFS(INDEX($B:$B,5):B448,B448,INDEX($Q:$Q,5):Q448,1))</f>
        <v/>
      </c>
      <c r="U448" s="29" t="str">
        <f>IF(B448="","",TRIM(IF(COUNTIF('Registru devize'!$B$5:$B$304,B448)=0,"Deviz inexistent în registru. ","")&amp;IF(AND(D448&lt;&gt;"",E448=""),"Cod necunoscut. ","")&amp;IF(N(H448)&lt;=0,"Lipsește cantitatea. ","")&amp;IF(M448="","Alege etapa. ","")&amp;IF(AND(M448="Suplimentar",N448=""),"Cere acordul clientului. ","")))</f>
        <v/>
      </c>
    </row>
    <row r="449" spans="2:21" x14ac:dyDescent="0.2">
      <c r="B449" s="24"/>
      <c r="C449" s="25" t="str">
        <f>IF(B449="","",COUNTIF(INDEX($B:$B,5):B449,B449))</f>
        <v/>
      </c>
      <c r="D449" s="24"/>
      <c r="E449" s="25" t="str">
        <f t="shared" si="54"/>
        <v/>
      </c>
      <c r="F449" s="13" t="str">
        <f t="shared" si="55"/>
        <v/>
      </c>
      <c r="G449" s="25" t="str">
        <f t="shared" si="56"/>
        <v/>
      </c>
      <c r="H449" s="6"/>
      <c r="I449" s="26" t="str">
        <f t="shared" si="57"/>
        <v/>
      </c>
      <c r="J449" s="27" t="str">
        <f t="shared" si="58"/>
        <v/>
      </c>
      <c r="K449" s="28"/>
      <c r="L449" s="27" t="str">
        <f t="shared" si="59"/>
        <v/>
      </c>
      <c r="M449" s="24"/>
      <c r="N449" s="24"/>
      <c r="O449" s="6"/>
      <c r="P449" s="27" t="str">
        <f t="shared" si="60"/>
        <v/>
      </c>
      <c r="Q449" s="25" t="str">
        <f t="shared" si="61"/>
        <v/>
      </c>
      <c r="R449" s="25" t="str">
        <f t="shared" si="62"/>
        <v/>
      </c>
      <c r="S449" s="13" t="str">
        <f>IF(B449="","",IF(M449="Inițial",B449&amp;"|E|"&amp;COUNTIFS(INDEX($B:$B,5):B449,B449,INDEX($M:$M,5):M449,"Inițial"),""))</f>
        <v/>
      </c>
      <c r="T449" s="13" t="str">
        <f>IF(OR(B449="",Q449&lt;&gt;1),"",B449&amp;"|F|"&amp;COUNTIFS(INDEX($B:$B,5):B449,B449,INDEX($Q:$Q,5):Q449,1))</f>
        <v/>
      </c>
      <c r="U449" s="29" t="str">
        <f>IF(B449="","",TRIM(IF(COUNTIF('Registru devize'!$B$5:$B$304,B449)=0,"Deviz inexistent în registru. ","")&amp;IF(AND(D449&lt;&gt;"",E449=""),"Cod necunoscut. ","")&amp;IF(N(H449)&lt;=0,"Lipsește cantitatea. ","")&amp;IF(M449="","Alege etapa. ","")&amp;IF(AND(M449="Suplimentar",N449=""),"Cere acordul clientului. ","")))</f>
        <v/>
      </c>
    </row>
    <row r="450" spans="2:21" x14ac:dyDescent="0.2">
      <c r="B450" s="24"/>
      <c r="C450" s="25" t="str">
        <f>IF(B450="","",COUNTIF(INDEX($B:$B,5):B450,B450))</f>
        <v/>
      </c>
      <c r="D450" s="24"/>
      <c r="E450" s="25" t="str">
        <f t="shared" si="54"/>
        <v/>
      </c>
      <c r="F450" s="13" t="str">
        <f t="shared" si="55"/>
        <v/>
      </c>
      <c r="G450" s="25" t="str">
        <f t="shared" si="56"/>
        <v/>
      </c>
      <c r="H450" s="6"/>
      <c r="I450" s="26" t="str">
        <f t="shared" si="57"/>
        <v/>
      </c>
      <c r="J450" s="27" t="str">
        <f t="shared" si="58"/>
        <v/>
      </c>
      <c r="K450" s="28"/>
      <c r="L450" s="27" t="str">
        <f t="shared" si="59"/>
        <v/>
      </c>
      <c r="M450" s="24"/>
      <c r="N450" s="24"/>
      <c r="O450" s="6"/>
      <c r="P450" s="27" t="str">
        <f t="shared" si="60"/>
        <v/>
      </c>
      <c r="Q450" s="25" t="str">
        <f t="shared" si="61"/>
        <v/>
      </c>
      <c r="R450" s="25" t="str">
        <f t="shared" si="62"/>
        <v/>
      </c>
      <c r="S450" s="13" t="str">
        <f>IF(B450="","",IF(M450="Inițial",B450&amp;"|E|"&amp;COUNTIFS(INDEX($B:$B,5):B450,B450,INDEX($M:$M,5):M450,"Inițial"),""))</f>
        <v/>
      </c>
      <c r="T450" s="13" t="str">
        <f>IF(OR(B450="",Q450&lt;&gt;1),"",B450&amp;"|F|"&amp;COUNTIFS(INDEX($B:$B,5):B450,B450,INDEX($Q:$Q,5):Q450,1))</f>
        <v/>
      </c>
      <c r="U450" s="29" t="str">
        <f>IF(B450="","",TRIM(IF(COUNTIF('Registru devize'!$B$5:$B$304,B450)=0,"Deviz inexistent în registru. ","")&amp;IF(AND(D450&lt;&gt;"",E450=""),"Cod necunoscut. ","")&amp;IF(N(H450)&lt;=0,"Lipsește cantitatea. ","")&amp;IF(M450="","Alege etapa. ","")&amp;IF(AND(M450="Suplimentar",N450=""),"Cere acordul clientului. ","")))</f>
        <v/>
      </c>
    </row>
    <row r="451" spans="2:21" x14ac:dyDescent="0.2">
      <c r="B451" s="24"/>
      <c r="C451" s="25" t="str">
        <f>IF(B451="","",COUNTIF(INDEX($B:$B,5):B451,B451))</f>
        <v/>
      </c>
      <c r="D451" s="24"/>
      <c r="E451" s="25" t="str">
        <f t="shared" si="54"/>
        <v/>
      </c>
      <c r="F451" s="13" t="str">
        <f t="shared" si="55"/>
        <v/>
      </c>
      <c r="G451" s="25" t="str">
        <f t="shared" si="56"/>
        <v/>
      </c>
      <c r="H451" s="6"/>
      <c r="I451" s="26" t="str">
        <f t="shared" si="57"/>
        <v/>
      </c>
      <c r="J451" s="27" t="str">
        <f t="shared" si="58"/>
        <v/>
      </c>
      <c r="K451" s="28"/>
      <c r="L451" s="27" t="str">
        <f t="shared" si="59"/>
        <v/>
      </c>
      <c r="M451" s="24"/>
      <c r="N451" s="24"/>
      <c r="O451" s="6"/>
      <c r="P451" s="27" t="str">
        <f t="shared" si="60"/>
        <v/>
      </c>
      <c r="Q451" s="25" t="str">
        <f t="shared" si="61"/>
        <v/>
      </c>
      <c r="R451" s="25" t="str">
        <f t="shared" si="62"/>
        <v/>
      </c>
      <c r="S451" s="13" t="str">
        <f>IF(B451="","",IF(M451="Inițial",B451&amp;"|E|"&amp;COUNTIFS(INDEX($B:$B,5):B451,B451,INDEX($M:$M,5):M451,"Inițial"),""))</f>
        <v/>
      </c>
      <c r="T451" s="13" t="str">
        <f>IF(OR(B451="",Q451&lt;&gt;1),"",B451&amp;"|F|"&amp;COUNTIFS(INDEX($B:$B,5):B451,B451,INDEX($Q:$Q,5):Q451,1))</f>
        <v/>
      </c>
      <c r="U451" s="29" t="str">
        <f>IF(B451="","",TRIM(IF(COUNTIF('Registru devize'!$B$5:$B$304,B451)=0,"Deviz inexistent în registru. ","")&amp;IF(AND(D451&lt;&gt;"",E451=""),"Cod necunoscut. ","")&amp;IF(N(H451)&lt;=0,"Lipsește cantitatea. ","")&amp;IF(M451="","Alege etapa. ","")&amp;IF(AND(M451="Suplimentar",N451=""),"Cere acordul clientului. ","")))</f>
        <v/>
      </c>
    </row>
    <row r="452" spans="2:21" x14ac:dyDescent="0.2">
      <c r="B452" s="24"/>
      <c r="C452" s="25" t="str">
        <f>IF(B452="","",COUNTIF(INDEX($B:$B,5):B452,B452))</f>
        <v/>
      </c>
      <c r="D452" s="24"/>
      <c r="E452" s="25" t="str">
        <f t="shared" si="54"/>
        <v/>
      </c>
      <c r="F452" s="13" t="str">
        <f t="shared" si="55"/>
        <v/>
      </c>
      <c r="G452" s="25" t="str">
        <f t="shared" si="56"/>
        <v/>
      </c>
      <c r="H452" s="6"/>
      <c r="I452" s="26" t="str">
        <f t="shared" si="57"/>
        <v/>
      </c>
      <c r="J452" s="27" t="str">
        <f t="shared" si="58"/>
        <v/>
      </c>
      <c r="K452" s="28"/>
      <c r="L452" s="27" t="str">
        <f t="shared" si="59"/>
        <v/>
      </c>
      <c r="M452" s="24"/>
      <c r="N452" s="24"/>
      <c r="O452" s="6"/>
      <c r="P452" s="27" t="str">
        <f t="shared" si="60"/>
        <v/>
      </c>
      <c r="Q452" s="25" t="str">
        <f t="shared" si="61"/>
        <v/>
      </c>
      <c r="R452" s="25" t="str">
        <f t="shared" si="62"/>
        <v/>
      </c>
      <c r="S452" s="13" t="str">
        <f>IF(B452="","",IF(M452="Inițial",B452&amp;"|E|"&amp;COUNTIFS(INDEX($B:$B,5):B452,B452,INDEX($M:$M,5):M452,"Inițial"),""))</f>
        <v/>
      </c>
      <c r="T452" s="13" t="str">
        <f>IF(OR(B452="",Q452&lt;&gt;1),"",B452&amp;"|F|"&amp;COUNTIFS(INDEX($B:$B,5):B452,B452,INDEX($Q:$Q,5):Q452,1))</f>
        <v/>
      </c>
      <c r="U452" s="29" t="str">
        <f>IF(B452="","",TRIM(IF(COUNTIF('Registru devize'!$B$5:$B$304,B452)=0,"Deviz inexistent în registru. ","")&amp;IF(AND(D452&lt;&gt;"",E452=""),"Cod necunoscut. ","")&amp;IF(N(H452)&lt;=0,"Lipsește cantitatea. ","")&amp;IF(M452="","Alege etapa. ","")&amp;IF(AND(M452="Suplimentar",N452=""),"Cere acordul clientului. ","")))</f>
        <v/>
      </c>
    </row>
    <row r="453" spans="2:21" x14ac:dyDescent="0.2">
      <c r="B453" s="24"/>
      <c r="C453" s="25" t="str">
        <f>IF(B453="","",COUNTIF(INDEX($B:$B,5):B453,B453))</f>
        <v/>
      </c>
      <c r="D453" s="24"/>
      <c r="E453" s="25" t="str">
        <f t="shared" ref="E453:E516" si="63">IF(D453="","",IFERROR(VLOOKUP(D453,Catalog,2,FALSE),""))</f>
        <v/>
      </c>
      <c r="F453" s="13" t="str">
        <f t="shared" ref="F453:F516" si="64">IF(D453="","",IFERROR(VLOOKUP(D453,Catalog,3,FALSE),""))</f>
        <v/>
      </c>
      <c r="G453" s="25" t="str">
        <f t="shared" ref="G453:G516" si="65">IF(D453="","",IFERROR(VLOOKUP(D453,Catalog,4,FALSE),""))</f>
        <v/>
      </c>
      <c r="H453" s="6"/>
      <c r="I453" s="26" t="str">
        <f t="shared" ref="I453:I516" si="66">IF(E453&lt;&gt;"Manoperă","",N(H453)*IFERROR(VLOOKUP(D453,Catalog,6,FALSE),0))</f>
        <v/>
      </c>
      <c r="J453" s="27" t="str">
        <f t="shared" ref="J453:J516" si="67">IF(D453="","",IF(E453="Manoperă",IFERROR(VLOOKUP(D453,Catalog,6,FALSE),0)*TarifOra,IFERROR(VLOOKUP(D453,Catalog,5,FALSE),0)))</f>
        <v/>
      </c>
      <c r="K453" s="28"/>
      <c r="L453" s="27" t="str">
        <f t="shared" ref="L453:L516" si="68">IF(OR(H453="",J453=""),"",ROUND(H453*J453*(1-N(K453)),2))</f>
        <v/>
      </c>
      <c r="M453" s="24"/>
      <c r="N453" s="24"/>
      <c r="O453" s="6"/>
      <c r="P453" s="27" t="str">
        <f t="shared" ref="P453:P516" si="69">IF(L453="","",ROUND(L453*(1+CotaTVA),2))</f>
        <v/>
      </c>
      <c r="Q453" s="25" t="str">
        <f t="shared" ref="Q453:Q516" si="70">IF(B453="","",IF(OR(M453="Inițial",AND(M453="Suplimentar",N453="Da")),1,0))</f>
        <v/>
      </c>
      <c r="R453" s="25" t="str">
        <f t="shared" ref="R453:R516" si="71">IF(OR(D453="",E453&lt;&gt;"Piesă"),"",IFERROR(VLOOKUP(D453,Catalog,7,FALSE)&amp;"",""))</f>
        <v/>
      </c>
      <c r="S453" s="13" t="str">
        <f>IF(B453="","",IF(M453="Inițial",B453&amp;"|E|"&amp;COUNTIFS(INDEX($B:$B,5):B453,B453,INDEX($M:$M,5):M453,"Inițial"),""))</f>
        <v/>
      </c>
      <c r="T453" s="13" t="str">
        <f>IF(OR(B453="",Q453&lt;&gt;1),"",B453&amp;"|F|"&amp;COUNTIFS(INDEX($B:$B,5):B453,B453,INDEX($Q:$Q,5):Q453,1))</f>
        <v/>
      </c>
      <c r="U453" s="29" t="str">
        <f>IF(B453="","",TRIM(IF(COUNTIF('Registru devize'!$B$5:$B$304,B453)=0,"Deviz inexistent în registru. ","")&amp;IF(AND(D453&lt;&gt;"",E453=""),"Cod necunoscut. ","")&amp;IF(N(H453)&lt;=0,"Lipsește cantitatea. ","")&amp;IF(M453="","Alege etapa. ","")&amp;IF(AND(M453="Suplimentar",N453=""),"Cere acordul clientului. ","")))</f>
        <v/>
      </c>
    </row>
    <row r="454" spans="2:21" x14ac:dyDescent="0.2">
      <c r="B454" s="24"/>
      <c r="C454" s="25" t="str">
        <f>IF(B454="","",COUNTIF(INDEX($B:$B,5):B454,B454))</f>
        <v/>
      </c>
      <c r="D454" s="24"/>
      <c r="E454" s="25" t="str">
        <f t="shared" si="63"/>
        <v/>
      </c>
      <c r="F454" s="13" t="str">
        <f t="shared" si="64"/>
        <v/>
      </c>
      <c r="G454" s="25" t="str">
        <f t="shared" si="65"/>
        <v/>
      </c>
      <c r="H454" s="6"/>
      <c r="I454" s="26" t="str">
        <f t="shared" si="66"/>
        <v/>
      </c>
      <c r="J454" s="27" t="str">
        <f t="shared" si="67"/>
        <v/>
      </c>
      <c r="K454" s="28"/>
      <c r="L454" s="27" t="str">
        <f t="shared" si="68"/>
        <v/>
      </c>
      <c r="M454" s="24"/>
      <c r="N454" s="24"/>
      <c r="O454" s="6"/>
      <c r="P454" s="27" t="str">
        <f t="shared" si="69"/>
        <v/>
      </c>
      <c r="Q454" s="25" t="str">
        <f t="shared" si="70"/>
        <v/>
      </c>
      <c r="R454" s="25" t="str">
        <f t="shared" si="71"/>
        <v/>
      </c>
      <c r="S454" s="13" t="str">
        <f>IF(B454="","",IF(M454="Inițial",B454&amp;"|E|"&amp;COUNTIFS(INDEX($B:$B,5):B454,B454,INDEX($M:$M,5):M454,"Inițial"),""))</f>
        <v/>
      </c>
      <c r="T454" s="13" t="str">
        <f>IF(OR(B454="",Q454&lt;&gt;1),"",B454&amp;"|F|"&amp;COUNTIFS(INDEX($B:$B,5):B454,B454,INDEX($Q:$Q,5):Q454,1))</f>
        <v/>
      </c>
      <c r="U454" s="29" t="str">
        <f>IF(B454="","",TRIM(IF(COUNTIF('Registru devize'!$B$5:$B$304,B454)=0,"Deviz inexistent în registru. ","")&amp;IF(AND(D454&lt;&gt;"",E454=""),"Cod necunoscut. ","")&amp;IF(N(H454)&lt;=0,"Lipsește cantitatea. ","")&amp;IF(M454="","Alege etapa. ","")&amp;IF(AND(M454="Suplimentar",N454=""),"Cere acordul clientului. ","")))</f>
        <v/>
      </c>
    </row>
    <row r="455" spans="2:21" x14ac:dyDescent="0.2">
      <c r="B455" s="24"/>
      <c r="C455" s="25" t="str">
        <f>IF(B455="","",COUNTIF(INDEX($B:$B,5):B455,B455))</f>
        <v/>
      </c>
      <c r="D455" s="24"/>
      <c r="E455" s="25" t="str">
        <f t="shared" si="63"/>
        <v/>
      </c>
      <c r="F455" s="13" t="str">
        <f t="shared" si="64"/>
        <v/>
      </c>
      <c r="G455" s="25" t="str">
        <f t="shared" si="65"/>
        <v/>
      </c>
      <c r="H455" s="6"/>
      <c r="I455" s="26" t="str">
        <f t="shared" si="66"/>
        <v/>
      </c>
      <c r="J455" s="27" t="str">
        <f t="shared" si="67"/>
        <v/>
      </c>
      <c r="K455" s="28"/>
      <c r="L455" s="27" t="str">
        <f t="shared" si="68"/>
        <v/>
      </c>
      <c r="M455" s="24"/>
      <c r="N455" s="24"/>
      <c r="O455" s="6"/>
      <c r="P455" s="27" t="str">
        <f t="shared" si="69"/>
        <v/>
      </c>
      <c r="Q455" s="25" t="str">
        <f t="shared" si="70"/>
        <v/>
      </c>
      <c r="R455" s="25" t="str">
        <f t="shared" si="71"/>
        <v/>
      </c>
      <c r="S455" s="13" t="str">
        <f>IF(B455="","",IF(M455="Inițial",B455&amp;"|E|"&amp;COUNTIFS(INDEX($B:$B,5):B455,B455,INDEX($M:$M,5):M455,"Inițial"),""))</f>
        <v/>
      </c>
      <c r="T455" s="13" t="str">
        <f>IF(OR(B455="",Q455&lt;&gt;1),"",B455&amp;"|F|"&amp;COUNTIFS(INDEX($B:$B,5):B455,B455,INDEX($Q:$Q,5):Q455,1))</f>
        <v/>
      </c>
      <c r="U455" s="29" t="str">
        <f>IF(B455="","",TRIM(IF(COUNTIF('Registru devize'!$B$5:$B$304,B455)=0,"Deviz inexistent în registru. ","")&amp;IF(AND(D455&lt;&gt;"",E455=""),"Cod necunoscut. ","")&amp;IF(N(H455)&lt;=0,"Lipsește cantitatea. ","")&amp;IF(M455="","Alege etapa. ","")&amp;IF(AND(M455="Suplimentar",N455=""),"Cere acordul clientului. ","")))</f>
        <v/>
      </c>
    </row>
    <row r="456" spans="2:21" x14ac:dyDescent="0.2">
      <c r="B456" s="24"/>
      <c r="C456" s="25" t="str">
        <f>IF(B456="","",COUNTIF(INDEX($B:$B,5):B456,B456))</f>
        <v/>
      </c>
      <c r="D456" s="24"/>
      <c r="E456" s="25" t="str">
        <f t="shared" si="63"/>
        <v/>
      </c>
      <c r="F456" s="13" t="str">
        <f t="shared" si="64"/>
        <v/>
      </c>
      <c r="G456" s="25" t="str">
        <f t="shared" si="65"/>
        <v/>
      </c>
      <c r="H456" s="6"/>
      <c r="I456" s="26" t="str">
        <f t="shared" si="66"/>
        <v/>
      </c>
      <c r="J456" s="27" t="str">
        <f t="shared" si="67"/>
        <v/>
      </c>
      <c r="K456" s="28"/>
      <c r="L456" s="27" t="str">
        <f t="shared" si="68"/>
        <v/>
      </c>
      <c r="M456" s="24"/>
      <c r="N456" s="24"/>
      <c r="O456" s="6"/>
      <c r="P456" s="27" t="str">
        <f t="shared" si="69"/>
        <v/>
      </c>
      <c r="Q456" s="25" t="str">
        <f t="shared" si="70"/>
        <v/>
      </c>
      <c r="R456" s="25" t="str">
        <f t="shared" si="71"/>
        <v/>
      </c>
      <c r="S456" s="13" t="str">
        <f>IF(B456="","",IF(M456="Inițial",B456&amp;"|E|"&amp;COUNTIFS(INDEX($B:$B,5):B456,B456,INDEX($M:$M,5):M456,"Inițial"),""))</f>
        <v/>
      </c>
      <c r="T456" s="13" t="str">
        <f>IF(OR(B456="",Q456&lt;&gt;1),"",B456&amp;"|F|"&amp;COUNTIFS(INDEX($B:$B,5):B456,B456,INDEX($Q:$Q,5):Q456,1))</f>
        <v/>
      </c>
      <c r="U456" s="29" t="str">
        <f>IF(B456="","",TRIM(IF(COUNTIF('Registru devize'!$B$5:$B$304,B456)=0,"Deviz inexistent în registru. ","")&amp;IF(AND(D456&lt;&gt;"",E456=""),"Cod necunoscut. ","")&amp;IF(N(H456)&lt;=0,"Lipsește cantitatea. ","")&amp;IF(M456="","Alege etapa. ","")&amp;IF(AND(M456="Suplimentar",N456=""),"Cere acordul clientului. ","")))</f>
        <v/>
      </c>
    </row>
    <row r="457" spans="2:21" x14ac:dyDescent="0.2">
      <c r="B457" s="24"/>
      <c r="C457" s="25" t="str">
        <f>IF(B457="","",COUNTIF(INDEX($B:$B,5):B457,B457))</f>
        <v/>
      </c>
      <c r="D457" s="24"/>
      <c r="E457" s="25" t="str">
        <f t="shared" si="63"/>
        <v/>
      </c>
      <c r="F457" s="13" t="str">
        <f t="shared" si="64"/>
        <v/>
      </c>
      <c r="G457" s="25" t="str">
        <f t="shared" si="65"/>
        <v/>
      </c>
      <c r="H457" s="6"/>
      <c r="I457" s="26" t="str">
        <f t="shared" si="66"/>
        <v/>
      </c>
      <c r="J457" s="27" t="str">
        <f t="shared" si="67"/>
        <v/>
      </c>
      <c r="K457" s="28"/>
      <c r="L457" s="27" t="str">
        <f t="shared" si="68"/>
        <v/>
      </c>
      <c r="M457" s="24"/>
      <c r="N457" s="24"/>
      <c r="O457" s="6"/>
      <c r="P457" s="27" t="str">
        <f t="shared" si="69"/>
        <v/>
      </c>
      <c r="Q457" s="25" t="str">
        <f t="shared" si="70"/>
        <v/>
      </c>
      <c r="R457" s="25" t="str">
        <f t="shared" si="71"/>
        <v/>
      </c>
      <c r="S457" s="13" t="str">
        <f>IF(B457="","",IF(M457="Inițial",B457&amp;"|E|"&amp;COUNTIFS(INDEX($B:$B,5):B457,B457,INDEX($M:$M,5):M457,"Inițial"),""))</f>
        <v/>
      </c>
      <c r="T457" s="13" t="str">
        <f>IF(OR(B457="",Q457&lt;&gt;1),"",B457&amp;"|F|"&amp;COUNTIFS(INDEX($B:$B,5):B457,B457,INDEX($Q:$Q,5):Q457,1))</f>
        <v/>
      </c>
      <c r="U457" s="29" t="str">
        <f>IF(B457="","",TRIM(IF(COUNTIF('Registru devize'!$B$5:$B$304,B457)=0,"Deviz inexistent în registru. ","")&amp;IF(AND(D457&lt;&gt;"",E457=""),"Cod necunoscut. ","")&amp;IF(N(H457)&lt;=0,"Lipsește cantitatea. ","")&amp;IF(M457="","Alege etapa. ","")&amp;IF(AND(M457="Suplimentar",N457=""),"Cere acordul clientului. ","")))</f>
        <v/>
      </c>
    </row>
    <row r="458" spans="2:21" x14ac:dyDescent="0.2">
      <c r="B458" s="24"/>
      <c r="C458" s="25" t="str">
        <f>IF(B458="","",COUNTIF(INDEX($B:$B,5):B458,B458))</f>
        <v/>
      </c>
      <c r="D458" s="24"/>
      <c r="E458" s="25" t="str">
        <f t="shared" si="63"/>
        <v/>
      </c>
      <c r="F458" s="13" t="str">
        <f t="shared" si="64"/>
        <v/>
      </c>
      <c r="G458" s="25" t="str">
        <f t="shared" si="65"/>
        <v/>
      </c>
      <c r="H458" s="6"/>
      <c r="I458" s="26" t="str">
        <f t="shared" si="66"/>
        <v/>
      </c>
      <c r="J458" s="27" t="str">
        <f t="shared" si="67"/>
        <v/>
      </c>
      <c r="K458" s="28"/>
      <c r="L458" s="27" t="str">
        <f t="shared" si="68"/>
        <v/>
      </c>
      <c r="M458" s="24"/>
      <c r="N458" s="24"/>
      <c r="O458" s="6"/>
      <c r="P458" s="27" t="str">
        <f t="shared" si="69"/>
        <v/>
      </c>
      <c r="Q458" s="25" t="str">
        <f t="shared" si="70"/>
        <v/>
      </c>
      <c r="R458" s="25" t="str">
        <f t="shared" si="71"/>
        <v/>
      </c>
      <c r="S458" s="13" t="str">
        <f>IF(B458="","",IF(M458="Inițial",B458&amp;"|E|"&amp;COUNTIFS(INDEX($B:$B,5):B458,B458,INDEX($M:$M,5):M458,"Inițial"),""))</f>
        <v/>
      </c>
      <c r="T458" s="13" t="str">
        <f>IF(OR(B458="",Q458&lt;&gt;1),"",B458&amp;"|F|"&amp;COUNTIFS(INDEX($B:$B,5):B458,B458,INDEX($Q:$Q,5):Q458,1))</f>
        <v/>
      </c>
      <c r="U458" s="29" t="str">
        <f>IF(B458="","",TRIM(IF(COUNTIF('Registru devize'!$B$5:$B$304,B458)=0,"Deviz inexistent în registru. ","")&amp;IF(AND(D458&lt;&gt;"",E458=""),"Cod necunoscut. ","")&amp;IF(N(H458)&lt;=0,"Lipsește cantitatea. ","")&amp;IF(M458="","Alege etapa. ","")&amp;IF(AND(M458="Suplimentar",N458=""),"Cere acordul clientului. ","")))</f>
        <v/>
      </c>
    </row>
    <row r="459" spans="2:21" x14ac:dyDescent="0.2">
      <c r="B459" s="24"/>
      <c r="C459" s="25" t="str">
        <f>IF(B459="","",COUNTIF(INDEX($B:$B,5):B459,B459))</f>
        <v/>
      </c>
      <c r="D459" s="24"/>
      <c r="E459" s="25" t="str">
        <f t="shared" si="63"/>
        <v/>
      </c>
      <c r="F459" s="13" t="str">
        <f t="shared" si="64"/>
        <v/>
      </c>
      <c r="G459" s="25" t="str">
        <f t="shared" si="65"/>
        <v/>
      </c>
      <c r="H459" s="6"/>
      <c r="I459" s="26" t="str">
        <f t="shared" si="66"/>
        <v/>
      </c>
      <c r="J459" s="27" t="str">
        <f t="shared" si="67"/>
        <v/>
      </c>
      <c r="K459" s="28"/>
      <c r="L459" s="27" t="str">
        <f t="shared" si="68"/>
        <v/>
      </c>
      <c r="M459" s="24"/>
      <c r="N459" s="24"/>
      <c r="O459" s="6"/>
      <c r="P459" s="27" t="str">
        <f t="shared" si="69"/>
        <v/>
      </c>
      <c r="Q459" s="25" t="str">
        <f t="shared" si="70"/>
        <v/>
      </c>
      <c r="R459" s="25" t="str">
        <f t="shared" si="71"/>
        <v/>
      </c>
      <c r="S459" s="13" t="str">
        <f>IF(B459="","",IF(M459="Inițial",B459&amp;"|E|"&amp;COUNTIFS(INDEX($B:$B,5):B459,B459,INDEX($M:$M,5):M459,"Inițial"),""))</f>
        <v/>
      </c>
      <c r="T459" s="13" t="str">
        <f>IF(OR(B459="",Q459&lt;&gt;1),"",B459&amp;"|F|"&amp;COUNTIFS(INDEX($B:$B,5):B459,B459,INDEX($Q:$Q,5):Q459,1))</f>
        <v/>
      </c>
      <c r="U459" s="29" t="str">
        <f>IF(B459="","",TRIM(IF(COUNTIF('Registru devize'!$B$5:$B$304,B459)=0,"Deviz inexistent în registru. ","")&amp;IF(AND(D459&lt;&gt;"",E459=""),"Cod necunoscut. ","")&amp;IF(N(H459)&lt;=0,"Lipsește cantitatea. ","")&amp;IF(M459="","Alege etapa. ","")&amp;IF(AND(M459="Suplimentar",N459=""),"Cere acordul clientului. ","")))</f>
        <v/>
      </c>
    </row>
    <row r="460" spans="2:21" x14ac:dyDescent="0.2">
      <c r="B460" s="24"/>
      <c r="C460" s="25" t="str">
        <f>IF(B460="","",COUNTIF(INDEX($B:$B,5):B460,B460))</f>
        <v/>
      </c>
      <c r="D460" s="24"/>
      <c r="E460" s="25" t="str">
        <f t="shared" si="63"/>
        <v/>
      </c>
      <c r="F460" s="13" t="str">
        <f t="shared" si="64"/>
        <v/>
      </c>
      <c r="G460" s="25" t="str">
        <f t="shared" si="65"/>
        <v/>
      </c>
      <c r="H460" s="6"/>
      <c r="I460" s="26" t="str">
        <f t="shared" si="66"/>
        <v/>
      </c>
      <c r="J460" s="27" t="str">
        <f t="shared" si="67"/>
        <v/>
      </c>
      <c r="K460" s="28"/>
      <c r="L460" s="27" t="str">
        <f t="shared" si="68"/>
        <v/>
      </c>
      <c r="M460" s="24"/>
      <c r="N460" s="24"/>
      <c r="O460" s="6"/>
      <c r="P460" s="27" t="str">
        <f t="shared" si="69"/>
        <v/>
      </c>
      <c r="Q460" s="25" t="str">
        <f t="shared" si="70"/>
        <v/>
      </c>
      <c r="R460" s="25" t="str">
        <f t="shared" si="71"/>
        <v/>
      </c>
      <c r="S460" s="13" t="str">
        <f>IF(B460="","",IF(M460="Inițial",B460&amp;"|E|"&amp;COUNTIFS(INDEX($B:$B,5):B460,B460,INDEX($M:$M,5):M460,"Inițial"),""))</f>
        <v/>
      </c>
      <c r="T460" s="13" t="str">
        <f>IF(OR(B460="",Q460&lt;&gt;1),"",B460&amp;"|F|"&amp;COUNTIFS(INDEX($B:$B,5):B460,B460,INDEX($Q:$Q,5):Q460,1))</f>
        <v/>
      </c>
      <c r="U460" s="29" t="str">
        <f>IF(B460="","",TRIM(IF(COUNTIF('Registru devize'!$B$5:$B$304,B460)=0,"Deviz inexistent în registru. ","")&amp;IF(AND(D460&lt;&gt;"",E460=""),"Cod necunoscut. ","")&amp;IF(N(H460)&lt;=0,"Lipsește cantitatea. ","")&amp;IF(M460="","Alege etapa. ","")&amp;IF(AND(M460="Suplimentar",N460=""),"Cere acordul clientului. ","")))</f>
        <v/>
      </c>
    </row>
    <row r="461" spans="2:21" x14ac:dyDescent="0.2">
      <c r="B461" s="24"/>
      <c r="C461" s="25" t="str">
        <f>IF(B461="","",COUNTIF(INDEX($B:$B,5):B461,B461))</f>
        <v/>
      </c>
      <c r="D461" s="24"/>
      <c r="E461" s="25" t="str">
        <f t="shared" si="63"/>
        <v/>
      </c>
      <c r="F461" s="13" t="str">
        <f t="shared" si="64"/>
        <v/>
      </c>
      <c r="G461" s="25" t="str">
        <f t="shared" si="65"/>
        <v/>
      </c>
      <c r="H461" s="6"/>
      <c r="I461" s="26" t="str">
        <f t="shared" si="66"/>
        <v/>
      </c>
      <c r="J461" s="27" t="str">
        <f t="shared" si="67"/>
        <v/>
      </c>
      <c r="K461" s="28"/>
      <c r="L461" s="27" t="str">
        <f t="shared" si="68"/>
        <v/>
      </c>
      <c r="M461" s="24"/>
      <c r="N461" s="24"/>
      <c r="O461" s="6"/>
      <c r="P461" s="27" t="str">
        <f t="shared" si="69"/>
        <v/>
      </c>
      <c r="Q461" s="25" t="str">
        <f t="shared" si="70"/>
        <v/>
      </c>
      <c r="R461" s="25" t="str">
        <f t="shared" si="71"/>
        <v/>
      </c>
      <c r="S461" s="13" t="str">
        <f>IF(B461="","",IF(M461="Inițial",B461&amp;"|E|"&amp;COUNTIFS(INDEX($B:$B,5):B461,B461,INDEX($M:$M,5):M461,"Inițial"),""))</f>
        <v/>
      </c>
      <c r="T461" s="13" t="str">
        <f>IF(OR(B461="",Q461&lt;&gt;1),"",B461&amp;"|F|"&amp;COUNTIFS(INDEX($B:$B,5):B461,B461,INDEX($Q:$Q,5):Q461,1))</f>
        <v/>
      </c>
      <c r="U461" s="29" t="str">
        <f>IF(B461="","",TRIM(IF(COUNTIF('Registru devize'!$B$5:$B$304,B461)=0,"Deviz inexistent în registru. ","")&amp;IF(AND(D461&lt;&gt;"",E461=""),"Cod necunoscut. ","")&amp;IF(N(H461)&lt;=0,"Lipsește cantitatea. ","")&amp;IF(M461="","Alege etapa. ","")&amp;IF(AND(M461="Suplimentar",N461=""),"Cere acordul clientului. ","")))</f>
        <v/>
      </c>
    </row>
    <row r="462" spans="2:21" x14ac:dyDescent="0.2">
      <c r="B462" s="24"/>
      <c r="C462" s="25" t="str">
        <f>IF(B462="","",COUNTIF(INDEX($B:$B,5):B462,B462))</f>
        <v/>
      </c>
      <c r="D462" s="24"/>
      <c r="E462" s="25" t="str">
        <f t="shared" si="63"/>
        <v/>
      </c>
      <c r="F462" s="13" t="str">
        <f t="shared" si="64"/>
        <v/>
      </c>
      <c r="G462" s="25" t="str">
        <f t="shared" si="65"/>
        <v/>
      </c>
      <c r="H462" s="6"/>
      <c r="I462" s="26" t="str">
        <f t="shared" si="66"/>
        <v/>
      </c>
      <c r="J462" s="27" t="str">
        <f t="shared" si="67"/>
        <v/>
      </c>
      <c r="K462" s="28"/>
      <c r="L462" s="27" t="str">
        <f t="shared" si="68"/>
        <v/>
      </c>
      <c r="M462" s="24"/>
      <c r="N462" s="24"/>
      <c r="O462" s="6"/>
      <c r="P462" s="27" t="str">
        <f t="shared" si="69"/>
        <v/>
      </c>
      <c r="Q462" s="25" t="str">
        <f t="shared" si="70"/>
        <v/>
      </c>
      <c r="R462" s="25" t="str">
        <f t="shared" si="71"/>
        <v/>
      </c>
      <c r="S462" s="13" t="str">
        <f>IF(B462="","",IF(M462="Inițial",B462&amp;"|E|"&amp;COUNTIFS(INDEX($B:$B,5):B462,B462,INDEX($M:$M,5):M462,"Inițial"),""))</f>
        <v/>
      </c>
      <c r="T462" s="13" t="str">
        <f>IF(OR(B462="",Q462&lt;&gt;1),"",B462&amp;"|F|"&amp;COUNTIFS(INDEX($B:$B,5):B462,B462,INDEX($Q:$Q,5):Q462,1))</f>
        <v/>
      </c>
      <c r="U462" s="29" t="str">
        <f>IF(B462="","",TRIM(IF(COUNTIF('Registru devize'!$B$5:$B$304,B462)=0,"Deviz inexistent în registru. ","")&amp;IF(AND(D462&lt;&gt;"",E462=""),"Cod necunoscut. ","")&amp;IF(N(H462)&lt;=0,"Lipsește cantitatea. ","")&amp;IF(M462="","Alege etapa. ","")&amp;IF(AND(M462="Suplimentar",N462=""),"Cere acordul clientului. ","")))</f>
        <v/>
      </c>
    </row>
    <row r="463" spans="2:21" x14ac:dyDescent="0.2">
      <c r="B463" s="24"/>
      <c r="C463" s="25" t="str">
        <f>IF(B463="","",COUNTIF(INDEX($B:$B,5):B463,B463))</f>
        <v/>
      </c>
      <c r="D463" s="24"/>
      <c r="E463" s="25" t="str">
        <f t="shared" si="63"/>
        <v/>
      </c>
      <c r="F463" s="13" t="str">
        <f t="shared" si="64"/>
        <v/>
      </c>
      <c r="G463" s="25" t="str">
        <f t="shared" si="65"/>
        <v/>
      </c>
      <c r="H463" s="6"/>
      <c r="I463" s="26" t="str">
        <f t="shared" si="66"/>
        <v/>
      </c>
      <c r="J463" s="27" t="str">
        <f t="shared" si="67"/>
        <v/>
      </c>
      <c r="K463" s="28"/>
      <c r="L463" s="27" t="str">
        <f t="shared" si="68"/>
        <v/>
      </c>
      <c r="M463" s="24"/>
      <c r="N463" s="24"/>
      <c r="O463" s="6"/>
      <c r="P463" s="27" t="str">
        <f t="shared" si="69"/>
        <v/>
      </c>
      <c r="Q463" s="25" t="str">
        <f t="shared" si="70"/>
        <v/>
      </c>
      <c r="R463" s="25" t="str">
        <f t="shared" si="71"/>
        <v/>
      </c>
      <c r="S463" s="13" t="str">
        <f>IF(B463="","",IF(M463="Inițial",B463&amp;"|E|"&amp;COUNTIFS(INDEX($B:$B,5):B463,B463,INDEX($M:$M,5):M463,"Inițial"),""))</f>
        <v/>
      </c>
      <c r="T463" s="13" t="str">
        <f>IF(OR(B463="",Q463&lt;&gt;1),"",B463&amp;"|F|"&amp;COUNTIFS(INDEX($B:$B,5):B463,B463,INDEX($Q:$Q,5):Q463,1))</f>
        <v/>
      </c>
      <c r="U463" s="29" t="str">
        <f>IF(B463="","",TRIM(IF(COUNTIF('Registru devize'!$B$5:$B$304,B463)=0,"Deviz inexistent în registru. ","")&amp;IF(AND(D463&lt;&gt;"",E463=""),"Cod necunoscut. ","")&amp;IF(N(H463)&lt;=0,"Lipsește cantitatea. ","")&amp;IF(M463="","Alege etapa. ","")&amp;IF(AND(M463="Suplimentar",N463=""),"Cere acordul clientului. ","")))</f>
        <v/>
      </c>
    </row>
    <row r="464" spans="2:21" x14ac:dyDescent="0.2">
      <c r="B464" s="24"/>
      <c r="C464" s="25" t="str">
        <f>IF(B464="","",COUNTIF(INDEX($B:$B,5):B464,B464))</f>
        <v/>
      </c>
      <c r="D464" s="24"/>
      <c r="E464" s="25" t="str">
        <f t="shared" si="63"/>
        <v/>
      </c>
      <c r="F464" s="13" t="str">
        <f t="shared" si="64"/>
        <v/>
      </c>
      <c r="G464" s="25" t="str">
        <f t="shared" si="65"/>
        <v/>
      </c>
      <c r="H464" s="6"/>
      <c r="I464" s="26" t="str">
        <f t="shared" si="66"/>
        <v/>
      </c>
      <c r="J464" s="27" t="str">
        <f t="shared" si="67"/>
        <v/>
      </c>
      <c r="K464" s="28"/>
      <c r="L464" s="27" t="str">
        <f t="shared" si="68"/>
        <v/>
      </c>
      <c r="M464" s="24"/>
      <c r="N464" s="24"/>
      <c r="O464" s="6"/>
      <c r="P464" s="27" t="str">
        <f t="shared" si="69"/>
        <v/>
      </c>
      <c r="Q464" s="25" t="str">
        <f t="shared" si="70"/>
        <v/>
      </c>
      <c r="R464" s="25" t="str">
        <f t="shared" si="71"/>
        <v/>
      </c>
      <c r="S464" s="13" t="str">
        <f>IF(B464="","",IF(M464="Inițial",B464&amp;"|E|"&amp;COUNTIFS(INDEX($B:$B,5):B464,B464,INDEX($M:$M,5):M464,"Inițial"),""))</f>
        <v/>
      </c>
      <c r="T464" s="13" t="str">
        <f>IF(OR(B464="",Q464&lt;&gt;1),"",B464&amp;"|F|"&amp;COUNTIFS(INDEX($B:$B,5):B464,B464,INDEX($Q:$Q,5):Q464,1))</f>
        <v/>
      </c>
      <c r="U464" s="29" t="str">
        <f>IF(B464="","",TRIM(IF(COUNTIF('Registru devize'!$B$5:$B$304,B464)=0,"Deviz inexistent în registru. ","")&amp;IF(AND(D464&lt;&gt;"",E464=""),"Cod necunoscut. ","")&amp;IF(N(H464)&lt;=0,"Lipsește cantitatea. ","")&amp;IF(M464="","Alege etapa. ","")&amp;IF(AND(M464="Suplimentar",N464=""),"Cere acordul clientului. ","")))</f>
        <v/>
      </c>
    </row>
    <row r="465" spans="2:21" x14ac:dyDescent="0.2">
      <c r="B465" s="24"/>
      <c r="C465" s="25" t="str">
        <f>IF(B465="","",COUNTIF(INDEX($B:$B,5):B465,B465))</f>
        <v/>
      </c>
      <c r="D465" s="24"/>
      <c r="E465" s="25" t="str">
        <f t="shared" si="63"/>
        <v/>
      </c>
      <c r="F465" s="13" t="str">
        <f t="shared" si="64"/>
        <v/>
      </c>
      <c r="G465" s="25" t="str">
        <f t="shared" si="65"/>
        <v/>
      </c>
      <c r="H465" s="6"/>
      <c r="I465" s="26" t="str">
        <f t="shared" si="66"/>
        <v/>
      </c>
      <c r="J465" s="27" t="str">
        <f t="shared" si="67"/>
        <v/>
      </c>
      <c r="K465" s="28"/>
      <c r="L465" s="27" t="str">
        <f t="shared" si="68"/>
        <v/>
      </c>
      <c r="M465" s="24"/>
      <c r="N465" s="24"/>
      <c r="O465" s="6"/>
      <c r="P465" s="27" t="str">
        <f t="shared" si="69"/>
        <v/>
      </c>
      <c r="Q465" s="25" t="str">
        <f t="shared" si="70"/>
        <v/>
      </c>
      <c r="R465" s="25" t="str">
        <f t="shared" si="71"/>
        <v/>
      </c>
      <c r="S465" s="13" t="str">
        <f>IF(B465="","",IF(M465="Inițial",B465&amp;"|E|"&amp;COUNTIFS(INDEX($B:$B,5):B465,B465,INDEX($M:$M,5):M465,"Inițial"),""))</f>
        <v/>
      </c>
      <c r="T465" s="13" t="str">
        <f>IF(OR(B465="",Q465&lt;&gt;1),"",B465&amp;"|F|"&amp;COUNTIFS(INDEX($B:$B,5):B465,B465,INDEX($Q:$Q,5):Q465,1))</f>
        <v/>
      </c>
      <c r="U465" s="29" t="str">
        <f>IF(B465="","",TRIM(IF(COUNTIF('Registru devize'!$B$5:$B$304,B465)=0,"Deviz inexistent în registru. ","")&amp;IF(AND(D465&lt;&gt;"",E465=""),"Cod necunoscut. ","")&amp;IF(N(H465)&lt;=0,"Lipsește cantitatea. ","")&amp;IF(M465="","Alege etapa. ","")&amp;IF(AND(M465="Suplimentar",N465=""),"Cere acordul clientului. ","")))</f>
        <v/>
      </c>
    </row>
    <row r="466" spans="2:21" x14ac:dyDescent="0.2">
      <c r="B466" s="24"/>
      <c r="C466" s="25" t="str">
        <f>IF(B466="","",COUNTIF(INDEX($B:$B,5):B466,B466))</f>
        <v/>
      </c>
      <c r="D466" s="24"/>
      <c r="E466" s="25" t="str">
        <f t="shared" si="63"/>
        <v/>
      </c>
      <c r="F466" s="13" t="str">
        <f t="shared" si="64"/>
        <v/>
      </c>
      <c r="G466" s="25" t="str">
        <f t="shared" si="65"/>
        <v/>
      </c>
      <c r="H466" s="6"/>
      <c r="I466" s="26" t="str">
        <f t="shared" si="66"/>
        <v/>
      </c>
      <c r="J466" s="27" t="str">
        <f t="shared" si="67"/>
        <v/>
      </c>
      <c r="K466" s="28"/>
      <c r="L466" s="27" t="str">
        <f t="shared" si="68"/>
        <v/>
      </c>
      <c r="M466" s="24"/>
      <c r="N466" s="24"/>
      <c r="O466" s="6"/>
      <c r="P466" s="27" t="str">
        <f t="shared" si="69"/>
        <v/>
      </c>
      <c r="Q466" s="25" t="str">
        <f t="shared" si="70"/>
        <v/>
      </c>
      <c r="R466" s="25" t="str">
        <f t="shared" si="71"/>
        <v/>
      </c>
      <c r="S466" s="13" t="str">
        <f>IF(B466="","",IF(M466="Inițial",B466&amp;"|E|"&amp;COUNTIFS(INDEX($B:$B,5):B466,B466,INDEX($M:$M,5):M466,"Inițial"),""))</f>
        <v/>
      </c>
      <c r="T466" s="13" t="str">
        <f>IF(OR(B466="",Q466&lt;&gt;1),"",B466&amp;"|F|"&amp;COUNTIFS(INDEX($B:$B,5):B466,B466,INDEX($Q:$Q,5):Q466,1))</f>
        <v/>
      </c>
      <c r="U466" s="29" t="str">
        <f>IF(B466="","",TRIM(IF(COUNTIF('Registru devize'!$B$5:$B$304,B466)=0,"Deviz inexistent în registru. ","")&amp;IF(AND(D466&lt;&gt;"",E466=""),"Cod necunoscut. ","")&amp;IF(N(H466)&lt;=0,"Lipsește cantitatea. ","")&amp;IF(M466="","Alege etapa. ","")&amp;IF(AND(M466="Suplimentar",N466=""),"Cere acordul clientului. ","")))</f>
        <v/>
      </c>
    </row>
    <row r="467" spans="2:21" x14ac:dyDescent="0.2">
      <c r="B467" s="24"/>
      <c r="C467" s="25" t="str">
        <f>IF(B467="","",COUNTIF(INDEX($B:$B,5):B467,B467))</f>
        <v/>
      </c>
      <c r="D467" s="24"/>
      <c r="E467" s="25" t="str">
        <f t="shared" si="63"/>
        <v/>
      </c>
      <c r="F467" s="13" t="str">
        <f t="shared" si="64"/>
        <v/>
      </c>
      <c r="G467" s="25" t="str">
        <f t="shared" si="65"/>
        <v/>
      </c>
      <c r="H467" s="6"/>
      <c r="I467" s="26" t="str">
        <f t="shared" si="66"/>
        <v/>
      </c>
      <c r="J467" s="27" t="str">
        <f t="shared" si="67"/>
        <v/>
      </c>
      <c r="K467" s="28"/>
      <c r="L467" s="27" t="str">
        <f t="shared" si="68"/>
        <v/>
      </c>
      <c r="M467" s="24"/>
      <c r="N467" s="24"/>
      <c r="O467" s="6"/>
      <c r="P467" s="27" t="str">
        <f t="shared" si="69"/>
        <v/>
      </c>
      <c r="Q467" s="25" t="str">
        <f t="shared" si="70"/>
        <v/>
      </c>
      <c r="R467" s="25" t="str">
        <f t="shared" si="71"/>
        <v/>
      </c>
      <c r="S467" s="13" t="str">
        <f>IF(B467="","",IF(M467="Inițial",B467&amp;"|E|"&amp;COUNTIFS(INDEX($B:$B,5):B467,B467,INDEX($M:$M,5):M467,"Inițial"),""))</f>
        <v/>
      </c>
      <c r="T467" s="13" t="str">
        <f>IF(OR(B467="",Q467&lt;&gt;1),"",B467&amp;"|F|"&amp;COUNTIFS(INDEX($B:$B,5):B467,B467,INDEX($Q:$Q,5):Q467,1))</f>
        <v/>
      </c>
      <c r="U467" s="29" t="str">
        <f>IF(B467="","",TRIM(IF(COUNTIF('Registru devize'!$B$5:$B$304,B467)=0,"Deviz inexistent în registru. ","")&amp;IF(AND(D467&lt;&gt;"",E467=""),"Cod necunoscut. ","")&amp;IF(N(H467)&lt;=0,"Lipsește cantitatea. ","")&amp;IF(M467="","Alege etapa. ","")&amp;IF(AND(M467="Suplimentar",N467=""),"Cere acordul clientului. ","")))</f>
        <v/>
      </c>
    </row>
    <row r="468" spans="2:21" x14ac:dyDescent="0.2">
      <c r="B468" s="24"/>
      <c r="C468" s="25" t="str">
        <f>IF(B468="","",COUNTIF(INDEX($B:$B,5):B468,B468))</f>
        <v/>
      </c>
      <c r="D468" s="24"/>
      <c r="E468" s="25" t="str">
        <f t="shared" si="63"/>
        <v/>
      </c>
      <c r="F468" s="13" t="str">
        <f t="shared" si="64"/>
        <v/>
      </c>
      <c r="G468" s="25" t="str">
        <f t="shared" si="65"/>
        <v/>
      </c>
      <c r="H468" s="6"/>
      <c r="I468" s="26" t="str">
        <f t="shared" si="66"/>
        <v/>
      </c>
      <c r="J468" s="27" t="str">
        <f t="shared" si="67"/>
        <v/>
      </c>
      <c r="K468" s="28"/>
      <c r="L468" s="27" t="str">
        <f t="shared" si="68"/>
        <v/>
      </c>
      <c r="M468" s="24"/>
      <c r="N468" s="24"/>
      <c r="O468" s="6"/>
      <c r="P468" s="27" t="str">
        <f t="shared" si="69"/>
        <v/>
      </c>
      <c r="Q468" s="25" t="str">
        <f t="shared" si="70"/>
        <v/>
      </c>
      <c r="R468" s="25" t="str">
        <f t="shared" si="71"/>
        <v/>
      </c>
      <c r="S468" s="13" t="str">
        <f>IF(B468="","",IF(M468="Inițial",B468&amp;"|E|"&amp;COUNTIFS(INDEX($B:$B,5):B468,B468,INDEX($M:$M,5):M468,"Inițial"),""))</f>
        <v/>
      </c>
      <c r="T468" s="13" t="str">
        <f>IF(OR(B468="",Q468&lt;&gt;1),"",B468&amp;"|F|"&amp;COUNTIFS(INDEX($B:$B,5):B468,B468,INDEX($Q:$Q,5):Q468,1))</f>
        <v/>
      </c>
      <c r="U468" s="29" t="str">
        <f>IF(B468="","",TRIM(IF(COUNTIF('Registru devize'!$B$5:$B$304,B468)=0,"Deviz inexistent în registru. ","")&amp;IF(AND(D468&lt;&gt;"",E468=""),"Cod necunoscut. ","")&amp;IF(N(H468)&lt;=0,"Lipsește cantitatea. ","")&amp;IF(M468="","Alege etapa. ","")&amp;IF(AND(M468="Suplimentar",N468=""),"Cere acordul clientului. ","")))</f>
        <v/>
      </c>
    </row>
    <row r="469" spans="2:21" x14ac:dyDescent="0.2">
      <c r="B469" s="24"/>
      <c r="C469" s="25" t="str">
        <f>IF(B469="","",COUNTIF(INDEX($B:$B,5):B469,B469))</f>
        <v/>
      </c>
      <c r="D469" s="24"/>
      <c r="E469" s="25" t="str">
        <f t="shared" si="63"/>
        <v/>
      </c>
      <c r="F469" s="13" t="str">
        <f t="shared" si="64"/>
        <v/>
      </c>
      <c r="G469" s="25" t="str">
        <f t="shared" si="65"/>
        <v/>
      </c>
      <c r="H469" s="6"/>
      <c r="I469" s="26" t="str">
        <f t="shared" si="66"/>
        <v/>
      </c>
      <c r="J469" s="27" t="str">
        <f t="shared" si="67"/>
        <v/>
      </c>
      <c r="K469" s="28"/>
      <c r="L469" s="27" t="str">
        <f t="shared" si="68"/>
        <v/>
      </c>
      <c r="M469" s="24"/>
      <c r="N469" s="24"/>
      <c r="O469" s="6"/>
      <c r="P469" s="27" t="str">
        <f t="shared" si="69"/>
        <v/>
      </c>
      <c r="Q469" s="25" t="str">
        <f t="shared" si="70"/>
        <v/>
      </c>
      <c r="R469" s="25" t="str">
        <f t="shared" si="71"/>
        <v/>
      </c>
      <c r="S469" s="13" t="str">
        <f>IF(B469="","",IF(M469="Inițial",B469&amp;"|E|"&amp;COUNTIFS(INDEX($B:$B,5):B469,B469,INDEX($M:$M,5):M469,"Inițial"),""))</f>
        <v/>
      </c>
      <c r="T469" s="13" t="str">
        <f>IF(OR(B469="",Q469&lt;&gt;1),"",B469&amp;"|F|"&amp;COUNTIFS(INDEX($B:$B,5):B469,B469,INDEX($Q:$Q,5):Q469,1))</f>
        <v/>
      </c>
      <c r="U469" s="29" t="str">
        <f>IF(B469="","",TRIM(IF(COUNTIF('Registru devize'!$B$5:$B$304,B469)=0,"Deviz inexistent în registru. ","")&amp;IF(AND(D469&lt;&gt;"",E469=""),"Cod necunoscut. ","")&amp;IF(N(H469)&lt;=0,"Lipsește cantitatea. ","")&amp;IF(M469="","Alege etapa. ","")&amp;IF(AND(M469="Suplimentar",N469=""),"Cere acordul clientului. ","")))</f>
        <v/>
      </c>
    </row>
    <row r="470" spans="2:21" x14ac:dyDescent="0.2">
      <c r="B470" s="24"/>
      <c r="C470" s="25" t="str">
        <f>IF(B470="","",COUNTIF(INDEX($B:$B,5):B470,B470))</f>
        <v/>
      </c>
      <c r="D470" s="24"/>
      <c r="E470" s="25" t="str">
        <f t="shared" si="63"/>
        <v/>
      </c>
      <c r="F470" s="13" t="str">
        <f t="shared" si="64"/>
        <v/>
      </c>
      <c r="G470" s="25" t="str">
        <f t="shared" si="65"/>
        <v/>
      </c>
      <c r="H470" s="6"/>
      <c r="I470" s="26" t="str">
        <f t="shared" si="66"/>
        <v/>
      </c>
      <c r="J470" s="27" t="str">
        <f t="shared" si="67"/>
        <v/>
      </c>
      <c r="K470" s="28"/>
      <c r="L470" s="27" t="str">
        <f t="shared" si="68"/>
        <v/>
      </c>
      <c r="M470" s="24"/>
      <c r="N470" s="24"/>
      <c r="O470" s="6"/>
      <c r="P470" s="27" t="str">
        <f t="shared" si="69"/>
        <v/>
      </c>
      <c r="Q470" s="25" t="str">
        <f t="shared" si="70"/>
        <v/>
      </c>
      <c r="R470" s="25" t="str">
        <f t="shared" si="71"/>
        <v/>
      </c>
      <c r="S470" s="13" t="str">
        <f>IF(B470="","",IF(M470="Inițial",B470&amp;"|E|"&amp;COUNTIFS(INDEX($B:$B,5):B470,B470,INDEX($M:$M,5):M470,"Inițial"),""))</f>
        <v/>
      </c>
      <c r="T470" s="13" t="str">
        <f>IF(OR(B470="",Q470&lt;&gt;1),"",B470&amp;"|F|"&amp;COUNTIFS(INDEX($B:$B,5):B470,B470,INDEX($Q:$Q,5):Q470,1))</f>
        <v/>
      </c>
      <c r="U470" s="29" t="str">
        <f>IF(B470="","",TRIM(IF(COUNTIF('Registru devize'!$B$5:$B$304,B470)=0,"Deviz inexistent în registru. ","")&amp;IF(AND(D470&lt;&gt;"",E470=""),"Cod necunoscut. ","")&amp;IF(N(H470)&lt;=0,"Lipsește cantitatea. ","")&amp;IF(M470="","Alege etapa. ","")&amp;IF(AND(M470="Suplimentar",N470=""),"Cere acordul clientului. ","")))</f>
        <v/>
      </c>
    </row>
    <row r="471" spans="2:21" x14ac:dyDescent="0.2">
      <c r="B471" s="24"/>
      <c r="C471" s="25" t="str">
        <f>IF(B471="","",COUNTIF(INDEX($B:$B,5):B471,B471))</f>
        <v/>
      </c>
      <c r="D471" s="24"/>
      <c r="E471" s="25" t="str">
        <f t="shared" si="63"/>
        <v/>
      </c>
      <c r="F471" s="13" t="str">
        <f t="shared" si="64"/>
        <v/>
      </c>
      <c r="G471" s="25" t="str">
        <f t="shared" si="65"/>
        <v/>
      </c>
      <c r="H471" s="6"/>
      <c r="I471" s="26" t="str">
        <f t="shared" si="66"/>
        <v/>
      </c>
      <c r="J471" s="27" t="str">
        <f t="shared" si="67"/>
        <v/>
      </c>
      <c r="K471" s="28"/>
      <c r="L471" s="27" t="str">
        <f t="shared" si="68"/>
        <v/>
      </c>
      <c r="M471" s="24"/>
      <c r="N471" s="24"/>
      <c r="O471" s="6"/>
      <c r="P471" s="27" t="str">
        <f t="shared" si="69"/>
        <v/>
      </c>
      <c r="Q471" s="25" t="str">
        <f t="shared" si="70"/>
        <v/>
      </c>
      <c r="R471" s="25" t="str">
        <f t="shared" si="71"/>
        <v/>
      </c>
      <c r="S471" s="13" t="str">
        <f>IF(B471="","",IF(M471="Inițial",B471&amp;"|E|"&amp;COUNTIFS(INDEX($B:$B,5):B471,B471,INDEX($M:$M,5):M471,"Inițial"),""))</f>
        <v/>
      </c>
      <c r="T471" s="13" t="str">
        <f>IF(OR(B471="",Q471&lt;&gt;1),"",B471&amp;"|F|"&amp;COUNTIFS(INDEX($B:$B,5):B471,B471,INDEX($Q:$Q,5):Q471,1))</f>
        <v/>
      </c>
      <c r="U471" s="29" t="str">
        <f>IF(B471="","",TRIM(IF(COUNTIF('Registru devize'!$B$5:$B$304,B471)=0,"Deviz inexistent în registru. ","")&amp;IF(AND(D471&lt;&gt;"",E471=""),"Cod necunoscut. ","")&amp;IF(N(H471)&lt;=0,"Lipsește cantitatea. ","")&amp;IF(M471="","Alege etapa. ","")&amp;IF(AND(M471="Suplimentar",N471=""),"Cere acordul clientului. ","")))</f>
        <v/>
      </c>
    </row>
    <row r="472" spans="2:21" x14ac:dyDescent="0.2">
      <c r="B472" s="24"/>
      <c r="C472" s="25" t="str">
        <f>IF(B472="","",COUNTIF(INDEX($B:$B,5):B472,B472))</f>
        <v/>
      </c>
      <c r="D472" s="24"/>
      <c r="E472" s="25" t="str">
        <f t="shared" si="63"/>
        <v/>
      </c>
      <c r="F472" s="13" t="str">
        <f t="shared" si="64"/>
        <v/>
      </c>
      <c r="G472" s="25" t="str">
        <f t="shared" si="65"/>
        <v/>
      </c>
      <c r="H472" s="6"/>
      <c r="I472" s="26" t="str">
        <f t="shared" si="66"/>
        <v/>
      </c>
      <c r="J472" s="27" t="str">
        <f t="shared" si="67"/>
        <v/>
      </c>
      <c r="K472" s="28"/>
      <c r="L472" s="27" t="str">
        <f t="shared" si="68"/>
        <v/>
      </c>
      <c r="M472" s="24"/>
      <c r="N472" s="24"/>
      <c r="O472" s="6"/>
      <c r="P472" s="27" t="str">
        <f t="shared" si="69"/>
        <v/>
      </c>
      <c r="Q472" s="25" t="str">
        <f t="shared" si="70"/>
        <v/>
      </c>
      <c r="R472" s="25" t="str">
        <f t="shared" si="71"/>
        <v/>
      </c>
      <c r="S472" s="13" t="str">
        <f>IF(B472="","",IF(M472="Inițial",B472&amp;"|E|"&amp;COUNTIFS(INDEX($B:$B,5):B472,B472,INDEX($M:$M,5):M472,"Inițial"),""))</f>
        <v/>
      </c>
      <c r="T472" s="13" t="str">
        <f>IF(OR(B472="",Q472&lt;&gt;1),"",B472&amp;"|F|"&amp;COUNTIFS(INDEX($B:$B,5):B472,B472,INDEX($Q:$Q,5):Q472,1))</f>
        <v/>
      </c>
      <c r="U472" s="29" t="str">
        <f>IF(B472="","",TRIM(IF(COUNTIF('Registru devize'!$B$5:$B$304,B472)=0,"Deviz inexistent în registru. ","")&amp;IF(AND(D472&lt;&gt;"",E472=""),"Cod necunoscut. ","")&amp;IF(N(H472)&lt;=0,"Lipsește cantitatea. ","")&amp;IF(M472="","Alege etapa. ","")&amp;IF(AND(M472="Suplimentar",N472=""),"Cere acordul clientului. ","")))</f>
        <v/>
      </c>
    </row>
    <row r="473" spans="2:21" x14ac:dyDescent="0.2">
      <c r="B473" s="24"/>
      <c r="C473" s="25" t="str">
        <f>IF(B473="","",COUNTIF(INDEX($B:$B,5):B473,B473))</f>
        <v/>
      </c>
      <c r="D473" s="24"/>
      <c r="E473" s="25" t="str">
        <f t="shared" si="63"/>
        <v/>
      </c>
      <c r="F473" s="13" t="str">
        <f t="shared" si="64"/>
        <v/>
      </c>
      <c r="G473" s="25" t="str">
        <f t="shared" si="65"/>
        <v/>
      </c>
      <c r="H473" s="6"/>
      <c r="I473" s="26" t="str">
        <f t="shared" si="66"/>
        <v/>
      </c>
      <c r="J473" s="27" t="str">
        <f t="shared" si="67"/>
        <v/>
      </c>
      <c r="K473" s="28"/>
      <c r="L473" s="27" t="str">
        <f t="shared" si="68"/>
        <v/>
      </c>
      <c r="M473" s="24"/>
      <c r="N473" s="24"/>
      <c r="O473" s="6"/>
      <c r="P473" s="27" t="str">
        <f t="shared" si="69"/>
        <v/>
      </c>
      <c r="Q473" s="25" t="str">
        <f t="shared" si="70"/>
        <v/>
      </c>
      <c r="R473" s="25" t="str">
        <f t="shared" si="71"/>
        <v/>
      </c>
      <c r="S473" s="13" t="str">
        <f>IF(B473="","",IF(M473="Inițial",B473&amp;"|E|"&amp;COUNTIFS(INDEX($B:$B,5):B473,B473,INDEX($M:$M,5):M473,"Inițial"),""))</f>
        <v/>
      </c>
      <c r="T473" s="13" t="str">
        <f>IF(OR(B473="",Q473&lt;&gt;1),"",B473&amp;"|F|"&amp;COUNTIFS(INDEX($B:$B,5):B473,B473,INDEX($Q:$Q,5):Q473,1))</f>
        <v/>
      </c>
      <c r="U473" s="29" t="str">
        <f>IF(B473="","",TRIM(IF(COUNTIF('Registru devize'!$B$5:$B$304,B473)=0,"Deviz inexistent în registru. ","")&amp;IF(AND(D473&lt;&gt;"",E473=""),"Cod necunoscut. ","")&amp;IF(N(H473)&lt;=0,"Lipsește cantitatea. ","")&amp;IF(M473="","Alege etapa. ","")&amp;IF(AND(M473="Suplimentar",N473=""),"Cere acordul clientului. ","")))</f>
        <v/>
      </c>
    </row>
    <row r="474" spans="2:21" x14ac:dyDescent="0.2">
      <c r="B474" s="24"/>
      <c r="C474" s="25" t="str">
        <f>IF(B474="","",COUNTIF(INDEX($B:$B,5):B474,B474))</f>
        <v/>
      </c>
      <c r="D474" s="24"/>
      <c r="E474" s="25" t="str">
        <f t="shared" si="63"/>
        <v/>
      </c>
      <c r="F474" s="13" t="str">
        <f t="shared" si="64"/>
        <v/>
      </c>
      <c r="G474" s="25" t="str">
        <f t="shared" si="65"/>
        <v/>
      </c>
      <c r="H474" s="6"/>
      <c r="I474" s="26" t="str">
        <f t="shared" si="66"/>
        <v/>
      </c>
      <c r="J474" s="27" t="str">
        <f t="shared" si="67"/>
        <v/>
      </c>
      <c r="K474" s="28"/>
      <c r="L474" s="27" t="str">
        <f t="shared" si="68"/>
        <v/>
      </c>
      <c r="M474" s="24"/>
      <c r="N474" s="24"/>
      <c r="O474" s="6"/>
      <c r="P474" s="27" t="str">
        <f t="shared" si="69"/>
        <v/>
      </c>
      <c r="Q474" s="25" t="str">
        <f t="shared" si="70"/>
        <v/>
      </c>
      <c r="R474" s="25" t="str">
        <f t="shared" si="71"/>
        <v/>
      </c>
      <c r="S474" s="13" t="str">
        <f>IF(B474="","",IF(M474="Inițial",B474&amp;"|E|"&amp;COUNTIFS(INDEX($B:$B,5):B474,B474,INDEX($M:$M,5):M474,"Inițial"),""))</f>
        <v/>
      </c>
      <c r="T474" s="13" t="str">
        <f>IF(OR(B474="",Q474&lt;&gt;1),"",B474&amp;"|F|"&amp;COUNTIFS(INDEX($B:$B,5):B474,B474,INDEX($Q:$Q,5):Q474,1))</f>
        <v/>
      </c>
      <c r="U474" s="29" t="str">
        <f>IF(B474="","",TRIM(IF(COUNTIF('Registru devize'!$B$5:$B$304,B474)=0,"Deviz inexistent în registru. ","")&amp;IF(AND(D474&lt;&gt;"",E474=""),"Cod necunoscut. ","")&amp;IF(N(H474)&lt;=0,"Lipsește cantitatea. ","")&amp;IF(M474="","Alege etapa. ","")&amp;IF(AND(M474="Suplimentar",N474=""),"Cere acordul clientului. ","")))</f>
        <v/>
      </c>
    </row>
    <row r="475" spans="2:21" x14ac:dyDescent="0.2">
      <c r="B475" s="24"/>
      <c r="C475" s="25" t="str">
        <f>IF(B475="","",COUNTIF(INDEX($B:$B,5):B475,B475))</f>
        <v/>
      </c>
      <c r="D475" s="24"/>
      <c r="E475" s="25" t="str">
        <f t="shared" si="63"/>
        <v/>
      </c>
      <c r="F475" s="13" t="str">
        <f t="shared" si="64"/>
        <v/>
      </c>
      <c r="G475" s="25" t="str">
        <f t="shared" si="65"/>
        <v/>
      </c>
      <c r="H475" s="6"/>
      <c r="I475" s="26" t="str">
        <f t="shared" si="66"/>
        <v/>
      </c>
      <c r="J475" s="27" t="str">
        <f t="shared" si="67"/>
        <v/>
      </c>
      <c r="K475" s="28"/>
      <c r="L475" s="27" t="str">
        <f t="shared" si="68"/>
        <v/>
      </c>
      <c r="M475" s="24"/>
      <c r="N475" s="24"/>
      <c r="O475" s="6"/>
      <c r="P475" s="27" t="str">
        <f t="shared" si="69"/>
        <v/>
      </c>
      <c r="Q475" s="25" t="str">
        <f t="shared" si="70"/>
        <v/>
      </c>
      <c r="R475" s="25" t="str">
        <f t="shared" si="71"/>
        <v/>
      </c>
      <c r="S475" s="13" t="str">
        <f>IF(B475="","",IF(M475="Inițial",B475&amp;"|E|"&amp;COUNTIFS(INDEX($B:$B,5):B475,B475,INDEX($M:$M,5):M475,"Inițial"),""))</f>
        <v/>
      </c>
      <c r="T475" s="13" t="str">
        <f>IF(OR(B475="",Q475&lt;&gt;1),"",B475&amp;"|F|"&amp;COUNTIFS(INDEX($B:$B,5):B475,B475,INDEX($Q:$Q,5):Q475,1))</f>
        <v/>
      </c>
      <c r="U475" s="29" t="str">
        <f>IF(B475="","",TRIM(IF(COUNTIF('Registru devize'!$B$5:$B$304,B475)=0,"Deviz inexistent în registru. ","")&amp;IF(AND(D475&lt;&gt;"",E475=""),"Cod necunoscut. ","")&amp;IF(N(H475)&lt;=0,"Lipsește cantitatea. ","")&amp;IF(M475="","Alege etapa. ","")&amp;IF(AND(M475="Suplimentar",N475=""),"Cere acordul clientului. ","")))</f>
        <v/>
      </c>
    </row>
    <row r="476" spans="2:21" x14ac:dyDescent="0.2">
      <c r="B476" s="24"/>
      <c r="C476" s="25" t="str">
        <f>IF(B476="","",COUNTIF(INDEX($B:$B,5):B476,B476))</f>
        <v/>
      </c>
      <c r="D476" s="24"/>
      <c r="E476" s="25" t="str">
        <f t="shared" si="63"/>
        <v/>
      </c>
      <c r="F476" s="13" t="str">
        <f t="shared" si="64"/>
        <v/>
      </c>
      <c r="G476" s="25" t="str">
        <f t="shared" si="65"/>
        <v/>
      </c>
      <c r="H476" s="6"/>
      <c r="I476" s="26" t="str">
        <f t="shared" si="66"/>
        <v/>
      </c>
      <c r="J476" s="27" t="str">
        <f t="shared" si="67"/>
        <v/>
      </c>
      <c r="K476" s="28"/>
      <c r="L476" s="27" t="str">
        <f t="shared" si="68"/>
        <v/>
      </c>
      <c r="M476" s="24"/>
      <c r="N476" s="24"/>
      <c r="O476" s="6"/>
      <c r="P476" s="27" t="str">
        <f t="shared" si="69"/>
        <v/>
      </c>
      <c r="Q476" s="25" t="str">
        <f t="shared" si="70"/>
        <v/>
      </c>
      <c r="R476" s="25" t="str">
        <f t="shared" si="71"/>
        <v/>
      </c>
      <c r="S476" s="13" t="str">
        <f>IF(B476="","",IF(M476="Inițial",B476&amp;"|E|"&amp;COUNTIFS(INDEX($B:$B,5):B476,B476,INDEX($M:$M,5):M476,"Inițial"),""))</f>
        <v/>
      </c>
      <c r="T476" s="13" t="str">
        <f>IF(OR(B476="",Q476&lt;&gt;1),"",B476&amp;"|F|"&amp;COUNTIFS(INDEX($B:$B,5):B476,B476,INDEX($Q:$Q,5):Q476,1))</f>
        <v/>
      </c>
      <c r="U476" s="29" t="str">
        <f>IF(B476="","",TRIM(IF(COUNTIF('Registru devize'!$B$5:$B$304,B476)=0,"Deviz inexistent în registru. ","")&amp;IF(AND(D476&lt;&gt;"",E476=""),"Cod necunoscut. ","")&amp;IF(N(H476)&lt;=0,"Lipsește cantitatea. ","")&amp;IF(M476="","Alege etapa. ","")&amp;IF(AND(M476="Suplimentar",N476=""),"Cere acordul clientului. ","")))</f>
        <v/>
      </c>
    </row>
    <row r="477" spans="2:21" x14ac:dyDescent="0.2">
      <c r="B477" s="24"/>
      <c r="C477" s="25" t="str">
        <f>IF(B477="","",COUNTIF(INDEX($B:$B,5):B477,B477))</f>
        <v/>
      </c>
      <c r="D477" s="24"/>
      <c r="E477" s="25" t="str">
        <f t="shared" si="63"/>
        <v/>
      </c>
      <c r="F477" s="13" t="str">
        <f t="shared" si="64"/>
        <v/>
      </c>
      <c r="G477" s="25" t="str">
        <f t="shared" si="65"/>
        <v/>
      </c>
      <c r="H477" s="6"/>
      <c r="I477" s="26" t="str">
        <f t="shared" si="66"/>
        <v/>
      </c>
      <c r="J477" s="27" t="str">
        <f t="shared" si="67"/>
        <v/>
      </c>
      <c r="K477" s="28"/>
      <c r="L477" s="27" t="str">
        <f t="shared" si="68"/>
        <v/>
      </c>
      <c r="M477" s="24"/>
      <c r="N477" s="24"/>
      <c r="O477" s="6"/>
      <c r="P477" s="27" t="str">
        <f t="shared" si="69"/>
        <v/>
      </c>
      <c r="Q477" s="25" t="str">
        <f t="shared" si="70"/>
        <v/>
      </c>
      <c r="R477" s="25" t="str">
        <f t="shared" si="71"/>
        <v/>
      </c>
      <c r="S477" s="13" t="str">
        <f>IF(B477="","",IF(M477="Inițial",B477&amp;"|E|"&amp;COUNTIFS(INDEX($B:$B,5):B477,B477,INDEX($M:$M,5):M477,"Inițial"),""))</f>
        <v/>
      </c>
      <c r="T477" s="13" t="str">
        <f>IF(OR(B477="",Q477&lt;&gt;1),"",B477&amp;"|F|"&amp;COUNTIFS(INDEX($B:$B,5):B477,B477,INDEX($Q:$Q,5):Q477,1))</f>
        <v/>
      </c>
      <c r="U477" s="29" t="str">
        <f>IF(B477="","",TRIM(IF(COUNTIF('Registru devize'!$B$5:$B$304,B477)=0,"Deviz inexistent în registru. ","")&amp;IF(AND(D477&lt;&gt;"",E477=""),"Cod necunoscut. ","")&amp;IF(N(H477)&lt;=0,"Lipsește cantitatea. ","")&amp;IF(M477="","Alege etapa. ","")&amp;IF(AND(M477="Suplimentar",N477=""),"Cere acordul clientului. ","")))</f>
        <v/>
      </c>
    </row>
    <row r="478" spans="2:21" x14ac:dyDescent="0.2">
      <c r="B478" s="24"/>
      <c r="C478" s="25" t="str">
        <f>IF(B478="","",COUNTIF(INDEX($B:$B,5):B478,B478))</f>
        <v/>
      </c>
      <c r="D478" s="24"/>
      <c r="E478" s="25" t="str">
        <f t="shared" si="63"/>
        <v/>
      </c>
      <c r="F478" s="13" t="str">
        <f t="shared" si="64"/>
        <v/>
      </c>
      <c r="G478" s="25" t="str">
        <f t="shared" si="65"/>
        <v/>
      </c>
      <c r="H478" s="6"/>
      <c r="I478" s="26" t="str">
        <f t="shared" si="66"/>
        <v/>
      </c>
      <c r="J478" s="27" t="str">
        <f t="shared" si="67"/>
        <v/>
      </c>
      <c r="K478" s="28"/>
      <c r="L478" s="27" t="str">
        <f t="shared" si="68"/>
        <v/>
      </c>
      <c r="M478" s="24"/>
      <c r="N478" s="24"/>
      <c r="O478" s="6"/>
      <c r="P478" s="27" t="str">
        <f t="shared" si="69"/>
        <v/>
      </c>
      <c r="Q478" s="25" t="str">
        <f t="shared" si="70"/>
        <v/>
      </c>
      <c r="R478" s="25" t="str">
        <f t="shared" si="71"/>
        <v/>
      </c>
      <c r="S478" s="13" t="str">
        <f>IF(B478="","",IF(M478="Inițial",B478&amp;"|E|"&amp;COUNTIFS(INDEX($B:$B,5):B478,B478,INDEX($M:$M,5):M478,"Inițial"),""))</f>
        <v/>
      </c>
      <c r="T478" s="13" t="str">
        <f>IF(OR(B478="",Q478&lt;&gt;1),"",B478&amp;"|F|"&amp;COUNTIFS(INDEX($B:$B,5):B478,B478,INDEX($Q:$Q,5):Q478,1))</f>
        <v/>
      </c>
      <c r="U478" s="29" t="str">
        <f>IF(B478="","",TRIM(IF(COUNTIF('Registru devize'!$B$5:$B$304,B478)=0,"Deviz inexistent în registru. ","")&amp;IF(AND(D478&lt;&gt;"",E478=""),"Cod necunoscut. ","")&amp;IF(N(H478)&lt;=0,"Lipsește cantitatea. ","")&amp;IF(M478="","Alege etapa. ","")&amp;IF(AND(M478="Suplimentar",N478=""),"Cere acordul clientului. ","")))</f>
        <v/>
      </c>
    </row>
    <row r="479" spans="2:21" x14ac:dyDescent="0.2">
      <c r="B479" s="24"/>
      <c r="C479" s="25" t="str">
        <f>IF(B479="","",COUNTIF(INDEX($B:$B,5):B479,B479))</f>
        <v/>
      </c>
      <c r="D479" s="24"/>
      <c r="E479" s="25" t="str">
        <f t="shared" si="63"/>
        <v/>
      </c>
      <c r="F479" s="13" t="str">
        <f t="shared" si="64"/>
        <v/>
      </c>
      <c r="G479" s="25" t="str">
        <f t="shared" si="65"/>
        <v/>
      </c>
      <c r="H479" s="6"/>
      <c r="I479" s="26" t="str">
        <f t="shared" si="66"/>
        <v/>
      </c>
      <c r="J479" s="27" t="str">
        <f t="shared" si="67"/>
        <v/>
      </c>
      <c r="K479" s="28"/>
      <c r="L479" s="27" t="str">
        <f t="shared" si="68"/>
        <v/>
      </c>
      <c r="M479" s="24"/>
      <c r="N479" s="24"/>
      <c r="O479" s="6"/>
      <c r="P479" s="27" t="str">
        <f t="shared" si="69"/>
        <v/>
      </c>
      <c r="Q479" s="25" t="str">
        <f t="shared" si="70"/>
        <v/>
      </c>
      <c r="R479" s="25" t="str">
        <f t="shared" si="71"/>
        <v/>
      </c>
      <c r="S479" s="13" t="str">
        <f>IF(B479="","",IF(M479="Inițial",B479&amp;"|E|"&amp;COUNTIFS(INDEX($B:$B,5):B479,B479,INDEX($M:$M,5):M479,"Inițial"),""))</f>
        <v/>
      </c>
      <c r="T479" s="13" t="str">
        <f>IF(OR(B479="",Q479&lt;&gt;1),"",B479&amp;"|F|"&amp;COUNTIFS(INDEX($B:$B,5):B479,B479,INDEX($Q:$Q,5):Q479,1))</f>
        <v/>
      </c>
      <c r="U479" s="29" t="str">
        <f>IF(B479="","",TRIM(IF(COUNTIF('Registru devize'!$B$5:$B$304,B479)=0,"Deviz inexistent în registru. ","")&amp;IF(AND(D479&lt;&gt;"",E479=""),"Cod necunoscut. ","")&amp;IF(N(H479)&lt;=0,"Lipsește cantitatea. ","")&amp;IF(M479="","Alege etapa. ","")&amp;IF(AND(M479="Suplimentar",N479=""),"Cere acordul clientului. ","")))</f>
        <v/>
      </c>
    </row>
    <row r="480" spans="2:21" x14ac:dyDescent="0.2">
      <c r="B480" s="24"/>
      <c r="C480" s="25" t="str">
        <f>IF(B480="","",COUNTIF(INDEX($B:$B,5):B480,B480))</f>
        <v/>
      </c>
      <c r="D480" s="24"/>
      <c r="E480" s="25" t="str">
        <f t="shared" si="63"/>
        <v/>
      </c>
      <c r="F480" s="13" t="str">
        <f t="shared" si="64"/>
        <v/>
      </c>
      <c r="G480" s="25" t="str">
        <f t="shared" si="65"/>
        <v/>
      </c>
      <c r="H480" s="6"/>
      <c r="I480" s="26" t="str">
        <f t="shared" si="66"/>
        <v/>
      </c>
      <c r="J480" s="27" t="str">
        <f t="shared" si="67"/>
        <v/>
      </c>
      <c r="K480" s="28"/>
      <c r="L480" s="27" t="str">
        <f t="shared" si="68"/>
        <v/>
      </c>
      <c r="M480" s="24"/>
      <c r="N480" s="24"/>
      <c r="O480" s="6"/>
      <c r="P480" s="27" t="str">
        <f t="shared" si="69"/>
        <v/>
      </c>
      <c r="Q480" s="25" t="str">
        <f t="shared" si="70"/>
        <v/>
      </c>
      <c r="R480" s="25" t="str">
        <f t="shared" si="71"/>
        <v/>
      </c>
      <c r="S480" s="13" t="str">
        <f>IF(B480="","",IF(M480="Inițial",B480&amp;"|E|"&amp;COUNTIFS(INDEX($B:$B,5):B480,B480,INDEX($M:$M,5):M480,"Inițial"),""))</f>
        <v/>
      </c>
      <c r="T480" s="13" t="str">
        <f>IF(OR(B480="",Q480&lt;&gt;1),"",B480&amp;"|F|"&amp;COUNTIFS(INDEX($B:$B,5):B480,B480,INDEX($Q:$Q,5):Q480,1))</f>
        <v/>
      </c>
      <c r="U480" s="29" t="str">
        <f>IF(B480="","",TRIM(IF(COUNTIF('Registru devize'!$B$5:$B$304,B480)=0,"Deviz inexistent în registru. ","")&amp;IF(AND(D480&lt;&gt;"",E480=""),"Cod necunoscut. ","")&amp;IF(N(H480)&lt;=0,"Lipsește cantitatea. ","")&amp;IF(M480="","Alege etapa. ","")&amp;IF(AND(M480="Suplimentar",N480=""),"Cere acordul clientului. ","")))</f>
        <v/>
      </c>
    </row>
    <row r="481" spans="2:21" x14ac:dyDescent="0.2">
      <c r="B481" s="24"/>
      <c r="C481" s="25" t="str">
        <f>IF(B481="","",COUNTIF(INDEX($B:$B,5):B481,B481))</f>
        <v/>
      </c>
      <c r="D481" s="24"/>
      <c r="E481" s="25" t="str">
        <f t="shared" si="63"/>
        <v/>
      </c>
      <c r="F481" s="13" t="str">
        <f t="shared" si="64"/>
        <v/>
      </c>
      <c r="G481" s="25" t="str">
        <f t="shared" si="65"/>
        <v/>
      </c>
      <c r="H481" s="6"/>
      <c r="I481" s="26" t="str">
        <f t="shared" si="66"/>
        <v/>
      </c>
      <c r="J481" s="27" t="str">
        <f t="shared" si="67"/>
        <v/>
      </c>
      <c r="K481" s="28"/>
      <c r="L481" s="27" t="str">
        <f t="shared" si="68"/>
        <v/>
      </c>
      <c r="M481" s="24"/>
      <c r="N481" s="24"/>
      <c r="O481" s="6"/>
      <c r="P481" s="27" t="str">
        <f t="shared" si="69"/>
        <v/>
      </c>
      <c r="Q481" s="25" t="str">
        <f t="shared" si="70"/>
        <v/>
      </c>
      <c r="R481" s="25" t="str">
        <f t="shared" si="71"/>
        <v/>
      </c>
      <c r="S481" s="13" t="str">
        <f>IF(B481="","",IF(M481="Inițial",B481&amp;"|E|"&amp;COUNTIFS(INDEX($B:$B,5):B481,B481,INDEX($M:$M,5):M481,"Inițial"),""))</f>
        <v/>
      </c>
      <c r="T481" s="13" t="str">
        <f>IF(OR(B481="",Q481&lt;&gt;1),"",B481&amp;"|F|"&amp;COUNTIFS(INDEX($B:$B,5):B481,B481,INDEX($Q:$Q,5):Q481,1))</f>
        <v/>
      </c>
      <c r="U481" s="29" t="str">
        <f>IF(B481="","",TRIM(IF(COUNTIF('Registru devize'!$B$5:$B$304,B481)=0,"Deviz inexistent în registru. ","")&amp;IF(AND(D481&lt;&gt;"",E481=""),"Cod necunoscut. ","")&amp;IF(N(H481)&lt;=0,"Lipsește cantitatea. ","")&amp;IF(M481="","Alege etapa. ","")&amp;IF(AND(M481="Suplimentar",N481=""),"Cere acordul clientului. ","")))</f>
        <v/>
      </c>
    </row>
    <row r="482" spans="2:21" x14ac:dyDescent="0.2">
      <c r="B482" s="24"/>
      <c r="C482" s="25" t="str">
        <f>IF(B482="","",COUNTIF(INDEX($B:$B,5):B482,B482))</f>
        <v/>
      </c>
      <c r="D482" s="24"/>
      <c r="E482" s="25" t="str">
        <f t="shared" si="63"/>
        <v/>
      </c>
      <c r="F482" s="13" t="str">
        <f t="shared" si="64"/>
        <v/>
      </c>
      <c r="G482" s="25" t="str">
        <f t="shared" si="65"/>
        <v/>
      </c>
      <c r="H482" s="6"/>
      <c r="I482" s="26" t="str">
        <f t="shared" si="66"/>
        <v/>
      </c>
      <c r="J482" s="27" t="str">
        <f t="shared" si="67"/>
        <v/>
      </c>
      <c r="K482" s="28"/>
      <c r="L482" s="27" t="str">
        <f t="shared" si="68"/>
        <v/>
      </c>
      <c r="M482" s="24"/>
      <c r="N482" s="24"/>
      <c r="O482" s="6"/>
      <c r="P482" s="27" t="str">
        <f t="shared" si="69"/>
        <v/>
      </c>
      <c r="Q482" s="25" t="str">
        <f t="shared" si="70"/>
        <v/>
      </c>
      <c r="R482" s="25" t="str">
        <f t="shared" si="71"/>
        <v/>
      </c>
      <c r="S482" s="13" t="str">
        <f>IF(B482="","",IF(M482="Inițial",B482&amp;"|E|"&amp;COUNTIFS(INDEX($B:$B,5):B482,B482,INDEX($M:$M,5):M482,"Inițial"),""))</f>
        <v/>
      </c>
      <c r="T482" s="13" t="str">
        <f>IF(OR(B482="",Q482&lt;&gt;1),"",B482&amp;"|F|"&amp;COUNTIFS(INDEX($B:$B,5):B482,B482,INDEX($Q:$Q,5):Q482,1))</f>
        <v/>
      </c>
      <c r="U482" s="29" t="str">
        <f>IF(B482="","",TRIM(IF(COUNTIF('Registru devize'!$B$5:$B$304,B482)=0,"Deviz inexistent în registru. ","")&amp;IF(AND(D482&lt;&gt;"",E482=""),"Cod necunoscut. ","")&amp;IF(N(H482)&lt;=0,"Lipsește cantitatea. ","")&amp;IF(M482="","Alege etapa. ","")&amp;IF(AND(M482="Suplimentar",N482=""),"Cere acordul clientului. ","")))</f>
        <v/>
      </c>
    </row>
    <row r="483" spans="2:21" x14ac:dyDescent="0.2">
      <c r="B483" s="24"/>
      <c r="C483" s="25" t="str">
        <f>IF(B483="","",COUNTIF(INDEX($B:$B,5):B483,B483))</f>
        <v/>
      </c>
      <c r="D483" s="24"/>
      <c r="E483" s="25" t="str">
        <f t="shared" si="63"/>
        <v/>
      </c>
      <c r="F483" s="13" t="str">
        <f t="shared" si="64"/>
        <v/>
      </c>
      <c r="G483" s="25" t="str">
        <f t="shared" si="65"/>
        <v/>
      </c>
      <c r="H483" s="6"/>
      <c r="I483" s="26" t="str">
        <f t="shared" si="66"/>
        <v/>
      </c>
      <c r="J483" s="27" t="str">
        <f t="shared" si="67"/>
        <v/>
      </c>
      <c r="K483" s="28"/>
      <c r="L483" s="27" t="str">
        <f t="shared" si="68"/>
        <v/>
      </c>
      <c r="M483" s="24"/>
      <c r="N483" s="24"/>
      <c r="O483" s="6"/>
      <c r="P483" s="27" t="str">
        <f t="shared" si="69"/>
        <v/>
      </c>
      <c r="Q483" s="25" t="str">
        <f t="shared" si="70"/>
        <v/>
      </c>
      <c r="R483" s="25" t="str">
        <f t="shared" si="71"/>
        <v/>
      </c>
      <c r="S483" s="13" t="str">
        <f>IF(B483="","",IF(M483="Inițial",B483&amp;"|E|"&amp;COUNTIFS(INDEX($B:$B,5):B483,B483,INDEX($M:$M,5):M483,"Inițial"),""))</f>
        <v/>
      </c>
      <c r="T483" s="13" t="str">
        <f>IF(OR(B483="",Q483&lt;&gt;1),"",B483&amp;"|F|"&amp;COUNTIFS(INDEX($B:$B,5):B483,B483,INDEX($Q:$Q,5):Q483,1))</f>
        <v/>
      </c>
      <c r="U483" s="29" t="str">
        <f>IF(B483="","",TRIM(IF(COUNTIF('Registru devize'!$B$5:$B$304,B483)=0,"Deviz inexistent în registru. ","")&amp;IF(AND(D483&lt;&gt;"",E483=""),"Cod necunoscut. ","")&amp;IF(N(H483)&lt;=0,"Lipsește cantitatea. ","")&amp;IF(M483="","Alege etapa. ","")&amp;IF(AND(M483="Suplimentar",N483=""),"Cere acordul clientului. ","")))</f>
        <v/>
      </c>
    </row>
    <row r="484" spans="2:21" x14ac:dyDescent="0.2">
      <c r="B484" s="24"/>
      <c r="C484" s="25" t="str">
        <f>IF(B484="","",COUNTIF(INDEX($B:$B,5):B484,B484))</f>
        <v/>
      </c>
      <c r="D484" s="24"/>
      <c r="E484" s="25" t="str">
        <f t="shared" si="63"/>
        <v/>
      </c>
      <c r="F484" s="13" t="str">
        <f t="shared" si="64"/>
        <v/>
      </c>
      <c r="G484" s="25" t="str">
        <f t="shared" si="65"/>
        <v/>
      </c>
      <c r="H484" s="6"/>
      <c r="I484" s="26" t="str">
        <f t="shared" si="66"/>
        <v/>
      </c>
      <c r="J484" s="27" t="str">
        <f t="shared" si="67"/>
        <v/>
      </c>
      <c r="K484" s="28"/>
      <c r="L484" s="27" t="str">
        <f t="shared" si="68"/>
        <v/>
      </c>
      <c r="M484" s="24"/>
      <c r="N484" s="24"/>
      <c r="O484" s="6"/>
      <c r="P484" s="27" t="str">
        <f t="shared" si="69"/>
        <v/>
      </c>
      <c r="Q484" s="25" t="str">
        <f t="shared" si="70"/>
        <v/>
      </c>
      <c r="R484" s="25" t="str">
        <f t="shared" si="71"/>
        <v/>
      </c>
      <c r="S484" s="13" t="str">
        <f>IF(B484="","",IF(M484="Inițial",B484&amp;"|E|"&amp;COUNTIFS(INDEX($B:$B,5):B484,B484,INDEX($M:$M,5):M484,"Inițial"),""))</f>
        <v/>
      </c>
      <c r="T484" s="13" t="str">
        <f>IF(OR(B484="",Q484&lt;&gt;1),"",B484&amp;"|F|"&amp;COUNTIFS(INDEX($B:$B,5):B484,B484,INDEX($Q:$Q,5):Q484,1))</f>
        <v/>
      </c>
      <c r="U484" s="29" t="str">
        <f>IF(B484="","",TRIM(IF(COUNTIF('Registru devize'!$B$5:$B$304,B484)=0,"Deviz inexistent în registru. ","")&amp;IF(AND(D484&lt;&gt;"",E484=""),"Cod necunoscut. ","")&amp;IF(N(H484)&lt;=0,"Lipsește cantitatea. ","")&amp;IF(M484="","Alege etapa. ","")&amp;IF(AND(M484="Suplimentar",N484=""),"Cere acordul clientului. ","")))</f>
        <v/>
      </c>
    </row>
    <row r="485" spans="2:21" x14ac:dyDescent="0.2">
      <c r="B485" s="24"/>
      <c r="C485" s="25" t="str">
        <f>IF(B485="","",COUNTIF(INDEX($B:$B,5):B485,B485))</f>
        <v/>
      </c>
      <c r="D485" s="24"/>
      <c r="E485" s="25" t="str">
        <f t="shared" si="63"/>
        <v/>
      </c>
      <c r="F485" s="13" t="str">
        <f t="shared" si="64"/>
        <v/>
      </c>
      <c r="G485" s="25" t="str">
        <f t="shared" si="65"/>
        <v/>
      </c>
      <c r="H485" s="6"/>
      <c r="I485" s="26" t="str">
        <f t="shared" si="66"/>
        <v/>
      </c>
      <c r="J485" s="27" t="str">
        <f t="shared" si="67"/>
        <v/>
      </c>
      <c r="K485" s="28"/>
      <c r="L485" s="27" t="str">
        <f t="shared" si="68"/>
        <v/>
      </c>
      <c r="M485" s="24"/>
      <c r="N485" s="24"/>
      <c r="O485" s="6"/>
      <c r="P485" s="27" t="str">
        <f t="shared" si="69"/>
        <v/>
      </c>
      <c r="Q485" s="25" t="str">
        <f t="shared" si="70"/>
        <v/>
      </c>
      <c r="R485" s="25" t="str">
        <f t="shared" si="71"/>
        <v/>
      </c>
      <c r="S485" s="13" t="str">
        <f>IF(B485="","",IF(M485="Inițial",B485&amp;"|E|"&amp;COUNTIFS(INDEX($B:$B,5):B485,B485,INDEX($M:$M,5):M485,"Inițial"),""))</f>
        <v/>
      </c>
      <c r="T485" s="13" t="str">
        <f>IF(OR(B485="",Q485&lt;&gt;1),"",B485&amp;"|F|"&amp;COUNTIFS(INDEX($B:$B,5):B485,B485,INDEX($Q:$Q,5):Q485,1))</f>
        <v/>
      </c>
      <c r="U485" s="29" t="str">
        <f>IF(B485="","",TRIM(IF(COUNTIF('Registru devize'!$B$5:$B$304,B485)=0,"Deviz inexistent în registru. ","")&amp;IF(AND(D485&lt;&gt;"",E485=""),"Cod necunoscut. ","")&amp;IF(N(H485)&lt;=0,"Lipsește cantitatea. ","")&amp;IF(M485="","Alege etapa. ","")&amp;IF(AND(M485="Suplimentar",N485=""),"Cere acordul clientului. ","")))</f>
        <v/>
      </c>
    </row>
    <row r="486" spans="2:21" x14ac:dyDescent="0.2">
      <c r="B486" s="24"/>
      <c r="C486" s="25" t="str">
        <f>IF(B486="","",COUNTIF(INDEX($B:$B,5):B486,B486))</f>
        <v/>
      </c>
      <c r="D486" s="24"/>
      <c r="E486" s="25" t="str">
        <f t="shared" si="63"/>
        <v/>
      </c>
      <c r="F486" s="13" t="str">
        <f t="shared" si="64"/>
        <v/>
      </c>
      <c r="G486" s="25" t="str">
        <f t="shared" si="65"/>
        <v/>
      </c>
      <c r="H486" s="6"/>
      <c r="I486" s="26" t="str">
        <f t="shared" si="66"/>
        <v/>
      </c>
      <c r="J486" s="27" t="str">
        <f t="shared" si="67"/>
        <v/>
      </c>
      <c r="K486" s="28"/>
      <c r="L486" s="27" t="str">
        <f t="shared" si="68"/>
        <v/>
      </c>
      <c r="M486" s="24"/>
      <c r="N486" s="24"/>
      <c r="O486" s="6"/>
      <c r="P486" s="27" t="str">
        <f t="shared" si="69"/>
        <v/>
      </c>
      <c r="Q486" s="25" t="str">
        <f t="shared" si="70"/>
        <v/>
      </c>
      <c r="R486" s="25" t="str">
        <f t="shared" si="71"/>
        <v/>
      </c>
      <c r="S486" s="13" t="str">
        <f>IF(B486="","",IF(M486="Inițial",B486&amp;"|E|"&amp;COUNTIFS(INDEX($B:$B,5):B486,B486,INDEX($M:$M,5):M486,"Inițial"),""))</f>
        <v/>
      </c>
      <c r="T486" s="13" t="str">
        <f>IF(OR(B486="",Q486&lt;&gt;1),"",B486&amp;"|F|"&amp;COUNTIFS(INDEX($B:$B,5):B486,B486,INDEX($Q:$Q,5):Q486,1))</f>
        <v/>
      </c>
      <c r="U486" s="29" t="str">
        <f>IF(B486="","",TRIM(IF(COUNTIF('Registru devize'!$B$5:$B$304,B486)=0,"Deviz inexistent în registru. ","")&amp;IF(AND(D486&lt;&gt;"",E486=""),"Cod necunoscut. ","")&amp;IF(N(H486)&lt;=0,"Lipsește cantitatea. ","")&amp;IF(M486="","Alege etapa. ","")&amp;IF(AND(M486="Suplimentar",N486=""),"Cere acordul clientului. ","")))</f>
        <v/>
      </c>
    </row>
    <row r="487" spans="2:21" x14ac:dyDescent="0.2">
      <c r="B487" s="24"/>
      <c r="C487" s="25" t="str">
        <f>IF(B487="","",COUNTIF(INDEX($B:$B,5):B487,B487))</f>
        <v/>
      </c>
      <c r="D487" s="24"/>
      <c r="E487" s="25" t="str">
        <f t="shared" si="63"/>
        <v/>
      </c>
      <c r="F487" s="13" t="str">
        <f t="shared" si="64"/>
        <v/>
      </c>
      <c r="G487" s="25" t="str">
        <f t="shared" si="65"/>
        <v/>
      </c>
      <c r="H487" s="6"/>
      <c r="I487" s="26" t="str">
        <f t="shared" si="66"/>
        <v/>
      </c>
      <c r="J487" s="27" t="str">
        <f t="shared" si="67"/>
        <v/>
      </c>
      <c r="K487" s="28"/>
      <c r="L487" s="27" t="str">
        <f t="shared" si="68"/>
        <v/>
      </c>
      <c r="M487" s="24"/>
      <c r="N487" s="24"/>
      <c r="O487" s="6"/>
      <c r="P487" s="27" t="str">
        <f t="shared" si="69"/>
        <v/>
      </c>
      <c r="Q487" s="25" t="str">
        <f t="shared" si="70"/>
        <v/>
      </c>
      <c r="R487" s="25" t="str">
        <f t="shared" si="71"/>
        <v/>
      </c>
      <c r="S487" s="13" t="str">
        <f>IF(B487="","",IF(M487="Inițial",B487&amp;"|E|"&amp;COUNTIFS(INDEX($B:$B,5):B487,B487,INDEX($M:$M,5):M487,"Inițial"),""))</f>
        <v/>
      </c>
      <c r="T487" s="13" t="str">
        <f>IF(OR(B487="",Q487&lt;&gt;1),"",B487&amp;"|F|"&amp;COUNTIFS(INDEX($B:$B,5):B487,B487,INDEX($Q:$Q,5):Q487,1))</f>
        <v/>
      </c>
      <c r="U487" s="29" t="str">
        <f>IF(B487="","",TRIM(IF(COUNTIF('Registru devize'!$B$5:$B$304,B487)=0,"Deviz inexistent în registru. ","")&amp;IF(AND(D487&lt;&gt;"",E487=""),"Cod necunoscut. ","")&amp;IF(N(H487)&lt;=0,"Lipsește cantitatea. ","")&amp;IF(M487="","Alege etapa. ","")&amp;IF(AND(M487="Suplimentar",N487=""),"Cere acordul clientului. ","")))</f>
        <v/>
      </c>
    </row>
    <row r="488" spans="2:21" x14ac:dyDescent="0.2">
      <c r="B488" s="24"/>
      <c r="C488" s="25" t="str">
        <f>IF(B488="","",COUNTIF(INDEX($B:$B,5):B488,B488))</f>
        <v/>
      </c>
      <c r="D488" s="24"/>
      <c r="E488" s="25" t="str">
        <f t="shared" si="63"/>
        <v/>
      </c>
      <c r="F488" s="13" t="str">
        <f t="shared" si="64"/>
        <v/>
      </c>
      <c r="G488" s="25" t="str">
        <f t="shared" si="65"/>
        <v/>
      </c>
      <c r="H488" s="6"/>
      <c r="I488" s="26" t="str">
        <f t="shared" si="66"/>
        <v/>
      </c>
      <c r="J488" s="27" t="str">
        <f t="shared" si="67"/>
        <v/>
      </c>
      <c r="K488" s="28"/>
      <c r="L488" s="27" t="str">
        <f t="shared" si="68"/>
        <v/>
      </c>
      <c r="M488" s="24"/>
      <c r="N488" s="24"/>
      <c r="O488" s="6"/>
      <c r="P488" s="27" t="str">
        <f t="shared" si="69"/>
        <v/>
      </c>
      <c r="Q488" s="25" t="str">
        <f t="shared" si="70"/>
        <v/>
      </c>
      <c r="R488" s="25" t="str">
        <f t="shared" si="71"/>
        <v/>
      </c>
      <c r="S488" s="13" t="str">
        <f>IF(B488="","",IF(M488="Inițial",B488&amp;"|E|"&amp;COUNTIFS(INDEX($B:$B,5):B488,B488,INDEX($M:$M,5):M488,"Inițial"),""))</f>
        <v/>
      </c>
      <c r="T488" s="13" t="str">
        <f>IF(OR(B488="",Q488&lt;&gt;1),"",B488&amp;"|F|"&amp;COUNTIFS(INDEX($B:$B,5):B488,B488,INDEX($Q:$Q,5):Q488,1))</f>
        <v/>
      </c>
      <c r="U488" s="29" t="str">
        <f>IF(B488="","",TRIM(IF(COUNTIF('Registru devize'!$B$5:$B$304,B488)=0,"Deviz inexistent în registru. ","")&amp;IF(AND(D488&lt;&gt;"",E488=""),"Cod necunoscut. ","")&amp;IF(N(H488)&lt;=0,"Lipsește cantitatea. ","")&amp;IF(M488="","Alege etapa. ","")&amp;IF(AND(M488="Suplimentar",N488=""),"Cere acordul clientului. ","")))</f>
        <v/>
      </c>
    </row>
    <row r="489" spans="2:21" x14ac:dyDescent="0.2">
      <c r="B489" s="24"/>
      <c r="C489" s="25" t="str">
        <f>IF(B489="","",COUNTIF(INDEX($B:$B,5):B489,B489))</f>
        <v/>
      </c>
      <c r="D489" s="24"/>
      <c r="E489" s="25" t="str">
        <f t="shared" si="63"/>
        <v/>
      </c>
      <c r="F489" s="13" t="str">
        <f t="shared" si="64"/>
        <v/>
      </c>
      <c r="G489" s="25" t="str">
        <f t="shared" si="65"/>
        <v/>
      </c>
      <c r="H489" s="6"/>
      <c r="I489" s="26" t="str">
        <f t="shared" si="66"/>
        <v/>
      </c>
      <c r="J489" s="27" t="str">
        <f t="shared" si="67"/>
        <v/>
      </c>
      <c r="K489" s="28"/>
      <c r="L489" s="27" t="str">
        <f t="shared" si="68"/>
        <v/>
      </c>
      <c r="M489" s="24"/>
      <c r="N489" s="24"/>
      <c r="O489" s="6"/>
      <c r="P489" s="27" t="str">
        <f t="shared" si="69"/>
        <v/>
      </c>
      <c r="Q489" s="25" t="str">
        <f t="shared" si="70"/>
        <v/>
      </c>
      <c r="R489" s="25" t="str">
        <f t="shared" si="71"/>
        <v/>
      </c>
      <c r="S489" s="13" t="str">
        <f>IF(B489="","",IF(M489="Inițial",B489&amp;"|E|"&amp;COUNTIFS(INDEX($B:$B,5):B489,B489,INDEX($M:$M,5):M489,"Inițial"),""))</f>
        <v/>
      </c>
      <c r="T489" s="13" t="str">
        <f>IF(OR(B489="",Q489&lt;&gt;1),"",B489&amp;"|F|"&amp;COUNTIFS(INDEX($B:$B,5):B489,B489,INDEX($Q:$Q,5):Q489,1))</f>
        <v/>
      </c>
      <c r="U489" s="29" t="str">
        <f>IF(B489="","",TRIM(IF(COUNTIF('Registru devize'!$B$5:$B$304,B489)=0,"Deviz inexistent în registru. ","")&amp;IF(AND(D489&lt;&gt;"",E489=""),"Cod necunoscut. ","")&amp;IF(N(H489)&lt;=0,"Lipsește cantitatea. ","")&amp;IF(M489="","Alege etapa. ","")&amp;IF(AND(M489="Suplimentar",N489=""),"Cere acordul clientului. ","")))</f>
        <v/>
      </c>
    </row>
    <row r="490" spans="2:21" x14ac:dyDescent="0.2">
      <c r="B490" s="24"/>
      <c r="C490" s="25" t="str">
        <f>IF(B490="","",COUNTIF(INDEX($B:$B,5):B490,B490))</f>
        <v/>
      </c>
      <c r="D490" s="24"/>
      <c r="E490" s="25" t="str">
        <f t="shared" si="63"/>
        <v/>
      </c>
      <c r="F490" s="13" t="str">
        <f t="shared" si="64"/>
        <v/>
      </c>
      <c r="G490" s="25" t="str">
        <f t="shared" si="65"/>
        <v/>
      </c>
      <c r="H490" s="6"/>
      <c r="I490" s="26" t="str">
        <f t="shared" si="66"/>
        <v/>
      </c>
      <c r="J490" s="27" t="str">
        <f t="shared" si="67"/>
        <v/>
      </c>
      <c r="K490" s="28"/>
      <c r="L490" s="27" t="str">
        <f t="shared" si="68"/>
        <v/>
      </c>
      <c r="M490" s="24"/>
      <c r="N490" s="24"/>
      <c r="O490" s="6"/>
      <c r="P490" s="27" t="str">
        <f t="shared" si="69"/>
        <v/>
      </c>
      <c r="Q490" s="25" t="str">
        <f t="shared" si="70"/>
        <v/>
      </c>
      <c r="R490" s="25" t="str">
        <f t="shared" si="71"/>
        <v/>
      </c>
      <c r="S490" s="13" t="str">
        <f>IF(B490="","",IF(M490="Inițial",B490&amp;"|E|"&amp;COUNTIFS(INDEX($B:$B,5):B490,B490,INDEX($M:$M,5):M490,"Inițial"),""))</f>
        <v/>
      </c>
      <c r="T490" s="13" t="str">
        <f>IF(OR(B490="",Q490&lt;&gt;1),"",B490&amp;"|F|"&amp;COUNTIFS(INDEX($B:$B,5):B490,B490,INDEX($Q:$Q,5):Q490,1))</f>
        <v/>
      </c>
      <c r="U490" s="29" t="str">
        <f>IF(B490="","",TRIM(IF(COUNTIF('Registru devize'!$B$5:$B$304,B490)=0,"Deviz inexistent în registru. ","")&amp;IF(AND(D490&lt;&gt;"",E490=""),"Cod necunoscut. ","")&amp;IF(N(H490)&lt;=0,"Lipsește cantitatea. ","")&amp;IF(M490="","Alege etapa. ","")&amp;IF(AND(M490="Suplimentar",N490=""),"Cere acordul clientului. ","")))</f>
        <v/>
      </c>
    </row>
    <row r="491" spans="2:21" x14ac:dyDescent="0.2">
      <c r="B491" s="24"/>
      <c r="C491" s="25" t="str">
        <f>IF(B491="","",COUNTIF(INDEX($B:$B,5):B491,B491))</f>
        <v/>
      </c>
      <c r="D491" s="24"/>
      <c r="E491" s="25" t="str">
        <f t="shared" si="63"/>
        <v/>
      </c>
      <c r="F491" s="13" t="str">
        <f t="shared" si="64"/>
        <v/>
      </c>
      <c r="G491" s="25" t="str">
        <f t="shared" si="65"/>
        <v/>
      </c>
      <c r="H491" s="6"/>
      <c r="I491" s="26" t="str">
        <f t="shared" si="66"/>
        <v/>
      </c>
      <c r="J491" s="27" t="str">
        <f t="shared" si="67"/>
        <v/>
      </c>
      <c r="K491" s="28"/>
      <c r="L491" s="27" t="str">
        <f t="shared" si="68"/>
        <v/>
      </c>
      <c r="M491" s="24"/>
      <c r="N491" s="24"/>
      <c r="O491" s="6"/>
      <c r="P491" s="27" t="str">
        <f t="shared" si="69"/>
        <v/>
      </c>
      <c r="Q491" s="25" t="str">
        <f t="shared" si="70"/>
        <v/>
      </c>
      <c r="R491" s="25" t="str">
        <f t="shared" si="71"/>
        <v/>
      </c>
      <c r="S491" s="13" t="str">
        <f>IF(B491="","",IF(M491="Inițial",B491&amp;"|E|"&amp;COUNTIFS(INDEX($B:$B,5):B491,B491,INDEX($M:$M,5):M491,"Inițial"),""))</f>
        <v/>
      </c>
      <c r="T491" s="13" t="str">
        <f>IF(OR(B491="",Q491&lt;&gt;1),"",B491&amp;"|F|"&amp;COUNTIFS(INDEX($B:$B,5):B491,B491,INDEX($Q:$Q,5):Q491,1))</f>
        <v/>
      </c>
      <c r="U491" s="29" t="str">
        <f>IF(B491="","",TRIM(IF(COUNTIF('Registru devize'!$B$5:$B$304,B491)=0,"Deviz inexistent în registru. ","")&amp;IF(AND(D491&lt;&gt;"",E491=""),"Cod necunoscut. ","")&amp;IF(N(H491)&lt;=0,"Lipsește cantitatea. ","")&amp;IF(M491="","Alege etapa. ","")&amp;IF(AND(M491="Suplimentar",N491=""),"Cere acordul clientului. ","")))</f>
        <v/>
      </c>
    </row>
    <row r="492" spans="2:21" x14ac:dyDescent="0.2">
      <c r="B492" s="24"/>
      <c r="C492" s="25" t="str">
        <f>IF(B492="","",COUNTIF(INDEX($B:$B,5):B492,B492))</f>
        <v/>
      </c>
      <c r="D492" s="24"/>
      <c r="E492" s="25" t="str">
        <f t="shared" si="63"/>
        <v/>
      </c>
      <c r="F492" s="13" t="str">
        <f t="shared" si="64"/>
        <v/>
      </c>
      <c r="G492" s="25" t="str">
        <f t="shared" si="65"/>
        <v/>
      </c>
      <c r="H492" s="6"/>
      <c r="I492" s="26" t="str">
        <f t="shared" si="66"/>
        <v/>
      </c>
      <c r="J492" s="27" t="str">
        <f t="shared" si="67"/>
        <v/>
      </c>
      <c r="K492" s="28"/>
      <c r="L492" s="27" t="str">
        <f t="shared" si="68"/>
        <v/>
      </c>
      <c r="M492" s="24"/>
      <c r="N492" s="24"/>
      <c r="O492" s="6"/>
      <c r="P492" s="27" t="str">
        <f t="shared" si="69"/>
        <v/>
      </c>
      <c r="Q492" s="25" t="str">
        <f t="shared" si="70"/>
        <v/>
      </c>
      <c r="R492" s="25" t="str">
        <f t="shared" si="71"/>
        <v/>
      </c>
      <c r="S492" s="13" t="str">
        <f>IF(B492="","",IF(M492="Inițial",B492&amp;"|E|"&amp;COUNTIFS(INDEX($B:$B,5):B492,B492,INDEX($M:$M,5):M492,"Inițial"),""))</f>
        <v/>
      </c>
      <c r="T492" s="13" t="str">
        <f>IF(OR(B492="",Q492&lt;&gt;1),"",B492&amp;"|F|"&amp;COUNTIFS(INDEX($B:$B,5):B492,B492,INDEX($Q:$Q,5):Q492,1))</f>
        <v/>
      </c>
      <c r="U492" s="29" t="str">
        <f>IF(B492="","",TRIM(IF(COUNTIF('Registru devize'!$B$5:$B$304,B492)=0,"Deviz inexistent în registru. ","")&amp;IF(AND(D492&lt;&gt;"",E492=""),"Cod necunoscut. ","")&amp;IF(N(H492)&lt;=0,"Lipsește cantitatea. ","")&amp;IF(M492="","Alege etapa. ","")&amp;IF(AND(M492="Suplimentar",N492=""),"Cere acordul clientului. ","")))</f>
        <v/>
      </c>
    </row>
    <row r="493" spans="2:21" x14ac:dyDescent="0.2">
      <c r="B493" s="24"/>
      <c r="C493" s="25" t="str">
        <f>IF(B493="","",COUNTIF(INDEX($B:$B,5):B493,B493))</f>
        <v/>
      </c>
      <c r="D493" s="24"/>
      <c r="E493" s="25" t="str">
        <f t="shared" si="63"/>
        <v/>
      </c>
      <c r="F493" s="13" t="str">
        <f t="shared" si="64"/>
        <v/>
      </c>
      <c r="G493" s="25" t="str">
        <f t="shared" si="65"/>
        <v/>
      </c>
      <c r="H493" s="6"/>
      <c r="I493" s="26" t="str">
        <f t="shared" si="66"/>
        <v/>
      </c>
      <c r="J493" s="27" t="str">
        <f t="shared" si="67"/>
        <v/>
      </c>
      <c r="K493" s="28"/>
      <c r="L493" s="27" t="str">
        <f t="shared" si="68"/>
        <v/>
      </c>
      <c r="M493" s="24"/>
      <c r="N493" s="24"/>
      <c r="O493" s="6"/>
      <c r="P493" s="27" t="str">
        <f t="shared" si="69"/>
        <v/>
      </c>
      <c r="Q493" s="25" t="str">
        <f t="shared" si="70"/>
        <v/>
      </c>
      <c r="R493" s="25" t="str">
        <f t="shared" si="71"/>
        <v/>
      </c>
      <c r="S493" s="13" t="str">
        <f>IF(B493="","",IF(M493="Inițial",B493&amp;"|E|"&amp;COUNTIFS(INDEX($B:$B,5):B493,B493,INDEX($M:$M,5):M493,"Inițial"),""))</f>
        <v/>
      </c>
      <c r="T493" s="13" t="str">
        <f>IF(OR(B493="",Q493&lt;&gt;1),"",B493&amp;"|F|"&amp;COUNTIFS(INDEX($B:$B,5):B493,B493,INDEX($Q:$Q,5):Q493,1))</f>
        <v/>
      </c>
      <c r="U493" s="29" t="str">
        <f>IF(B493="","",TRIM(IF(COUNTIF('Registru devize'!$B$5:$B$304,B493)=0,"Deviz inexistent în registru. ","")&amp;IF(AND(D493&lt;&gt;"",E493=""),"Cod necunoscut. ","")&amp;IF(N(H493)&lt;=0,"Lipsește cantitatea. ","")&amp;IF(M493="","Alege etapa. ","")&amp;IF(AND(M493="Suplimentar",N493=""),"Cere acordul clientului. ","")))</f>
        <v/>
      </c>
    </row>
    <row r="494" spans="2:21" x14ac:dyDescent="0.2">
      <c r="B494" s="24"/>
      <c r="C494" s="25" t="str">
        <f>IF(B494="","",COUNTIF(INDEX($B:$B,5):B494,B494))</f>
        <v/>
      </c>
      <c r="D494" s="24"/>
      <c r="E494" s="25" t="str">
        <f t="shared" si="63"/>
        <v/>
      </c>
      <c r="F494" s="13" t="str">
        <f t="shared" si="64"/>
        <v/>
      </c>
      <c r="G494" s="25" t="str">
        <f t="shared" si="65"/>
        <v/>
      </c>
      <c r="H494" s="6"/>
      <c r="I494" s="26" t="str">
        <f t="shared" si="66"/>
        <v/>
      </c>
      <c r="J494" s="27" t="str">
        <f t="shared" si="67"/>
        <v/>
      </c>
      <c r="K494" s="28"/>
      <c r="L494" s="27" t="str">
        <f t="shared" si="68"/>
        <v/>
      </c>
      <c r="M494" s="24"/>
      <c r="N494" s="24"/>
      <c r="O494" s="6"/>
      <c r="P494" s="27" t="str">
        <f t="shared" si="69"/>
        <v/>
      </c>
      <c r="Q494" s="25" t="str">
        <f t="shared" si="70"/>
        <v/>
      </c>
      <c r="R494" s="25" t="str">
        <f t="shared" si="71"/>
        <v/>
      </c>
      <c r="S494" s="13" t="str">
        <f>IF(B494="","",IF(M494="Inițial",B494&amp;"|E|"&amp;COUNTIFS(INDEX($B:$B,5):B494,B494,INDEX($M:$M,5):M494,"Inițial"),""))</f>
        <v/>
      </c>
      <c r="T494" s="13" t="str">
        <f>IF(OR(B494="",Q494&lt;&gt;1),"",B494&amp;"|F|"&amp;COUNTIFS(INDEX($B:$B,5):B494,B494,INDEX($Q:$Q,5):Q494,1))</f>
        <v/>
      </c>
      <c r="U494" s="29" t="str">
        <f>IF(B494="","",TRIM(IF(COUNTIF('Registru devize'!$B$5:$B$304,B494)=0,"Deviz inexistent în registru. ","")&amp;IF(AND(D494&lt;&gt;"",E494=""),"Cod necunoscut. ","")&amp;IF(N(H494)&lt;=0,"Lipsește cantitatea. ","")&amp;IF(M494="","Alege etapa. ","")&amp;IF(AND(M494="Suplimentar",N494=""),"Cere acordul clientului. ","")))</f>
        <v/>
      </c>
    </row>
    <row r="495" spans="2:21" x14ac:dyDescent="0.2">
      <c r="B495" s="24"/>
      <c r="C495" s="25" t="str">
        <f>IF(B495="","",COUNTIF(INDEX($B:$B,5):B495,B495))</f>
        <v/>
      </c>
      <c r="D495" s="24"/>
      <c r="E495" s="25" t="str">
        <f t="shared" si="63"/>
        <v/>
      </c>
      <c r="F495" s="13" t="str">
        <f t="shared" si="64"/>
        <v/>
      </c>
      <c r="G495" s="25" t="str">
        <f t="shared" si="65"/>
        <v/>
      </c>
      <c r="H495" s="6"/>
      <c r="I495" s="26" t="str">
        <f t="shared" si="66"/>
        <v/>
      </c>
      <c r="J495" s="27" t="str">
        <f t="shared" si="67"/>
        <v/>
      </c>
      <c r="K495" s="28"/>
      <c r="L495" s="27" t="str">
        <f t="shared" si="68"/>
        <v/>
      </c>
      <c r="M495" s="24"/>
      <c r="N495" s="24"/>
      <c r="O495" s="6"/>
      <c r="P495" s="27" t="str">
        <f t="shared" si="69"/>
        <v/>
      </c>
      <c r="Q495" s="25" t="str">
        <f t="shared" si="70"/>
        <v/>
      </c>
      <c r="R495" s="25" t="str">
        <f t="shared" si="71"/>
        <v/>
      </c>
      <c r="S495" s="13" t="str">
        <f>IF(B495="","",IF(M495="Inițial",B495&amp;"|E|"&amp;COUNTIFS(INDEX($B:$B,5):B495,B495,INDEX($M:$M,5):M495,"Inițial"),""))</f>
        <v/>
      </c>
      <c r="T495" s="13" t="str">
        <f>IF(OR(B495="",Q495&lt;&gt;1),"",B495&amp;"|F|"&amp;COUNTIFS(INDEX($B:$B,5):B495,B495,INDEX($Q:$Q,5):Q495,1))</f>
        <v/>
      </c>
      <c r="U495" s="29" t="str">
        <f>IF(B495="","",TRIM(IF(COUNTIF('Registru devize'!$B$5:$B$304,B495)=0,"Deviz inexistent în registru. ","")&amp;IF(AND(D495&lt;&gt;"",E495=""),"Cod necunoscut. ","")&amp;IF(N(H495)&lt;=0,"Lipsește cantitatea. ","")&amp;IF(M495="","Alege etapa. ","")&amp;IF(AND(M495="Suplimentar",N495=""),"Cere acordul clientului. ","")))</f>
        <v/>
      </c>
    </row>
    <row r="496" spans="2:21" x14ac:dyDescent="0.2">
      <c r="B496" s="24"/>
      <c r="C496" s="25" t="str">
        <f>IF(B496="","",COUNTIF(INDEX($B:$B,5):B496,B496))</f>
        <v/>
      </c>
      <c r="D496" s="24"/>
      <c r="E496" s="25" t="str">
        <f t="shared" si="63"/>
        <v/>
      </c>
      <c r="F496" s="13" t="str">
        <f t="shared" si="64"/>
        <v/>
      </c>
      <c r="G496" s="25" t="str">
        <f t="shared" si="65"/>
        <v/>
      </c>
      <c r="H496" s="6"/>
      <c r="I496" s="26" t="str">
        <f t="shared" si="66"/>
        <v/>
      </c>
      <c r="J496" s="27" t="str">
        <f t="shared" si="67"/>
        <v/>
      </c>
      <c r="K496" s="28"/>
      <c r="L496" s="27" t="str">
        <f t="shared" si="68"/>
        <v/>
      </c>
      <c r="M496" s="24"/>
      <c r="N496" s="24"/>
      <c r="O496" s="6"/>
      <c r="P496" s="27" t="str">
        <f t="shared" si="69"/>
        <v/>
      </c>
      <c r="Q496" s="25" t="str">
        <f t="shared" si="70"/>
        <v/>
      </c>
      <c r="R496" s="25" t="str">
        <f t="shared" si="71"/>
        <v/>
      </c>
      <c r="S496" s="13" t="str">
        <f>IF(B496="","",IF(M496="Inițial",B496&amp;"|E|"&amp;COUNTIFS(INDEX($B:$B,5):B496,B496,INDEX($M:$M,5):M496,"Inițial"),""))</f>
        <v/>
      </c>
      <c r="T496" s="13" t="str">
        <f>IF(OR(B496="",Q496&lt;&gt;1),"",B496&amp;"|F|"&amp;COUNTIFS(INDEX($B:$B,5):B496,B496,INDEX($Q:$Q,5):Q496,1))</f>
        <v/>
      </c>
      <c r="U496" s="29" t="str">
        <f>IF(B496="","",TRIM(IF(COUNTIF('Registru devize'!$B$5:$B$304,B496)=0,"Deviz inexistent în registru. ","")&amp;IF(AND(D496&lt;&gt;"",E496=""),"Cod necunoscut. ","")&amp;IF(N(H496)&lt;=0,"Lipsește cantitatea. ","")&amp;IF(M496="","Alege etapa. ","")&amp;IF(AND(M496="Suplimentar",N496=""),"Cere acordul clientului. ","")))</f>
        <v/>
      </c>
    </row>
    <row r="497" spans="2:21" x14ac:dyDescent="0.2">
      <c r="B497" s="24"/>
      <c r="C497" s="25" t="str">
        <f>IF(B497="","",COUNTIF(INDEX($B:$B,5):B497,B497))</f>
        <v/>
      </c>
      <c r="D497" s="24"/>
      <c r="E497" s="25" t="str">
        <f t="shared" si="63"/>
        <v/>
      </c>
      <c r="F497" s="13" t="str">
        <f t="shared" si="64"/>
        <v/>
      </c>
      <c r="G497" s="25" t="str">
        <f t="shared" si="65"/>
        <v/>
      </c>
      <c r="H497" s="6"/>
      <c r="I497" s="26" t="str">
        <f t="shared" si="66"/>
        <v/>
      </c>
      <c r="J497" s="27" t="str">
        <f t="shared" si="67"/>
        <v/>
      </c>
      <c r="K497" s="28"/>
      <c r="L497" s="27" t="str">
        <f t="shared" si="68"/>
        <v/>
      </c>
      <c r="M497" s="24"/>
      <c r="N497" s="24"/>
      <c r="O497" s="6"/>
      <c r="P497" s="27" t="str">
        <f t="shared" si="69"/>
        <v/>
      </c>
      <c r="Q497" s="25" t="str">
        <f t="shared" si="70"/>
        <v/>
      </c>
      <c r="R497" s="25" t="str">
        <f t="shared" si="71"/>
        <v/>
      </c>
      <c r="S497" s="13" t="str">
        <f>IF(B497="","",IF(M497="Inițial",B497&amp;"|E|"&amp;COUNTIFS(INDEX($B:$B,5):B497,B497,INDEX($M:$M,5):M497,"Inițial"),""))</f>
        <v/>
      </c>
      <c r="T497" s="13" t="str">
        <f>IF(OR(B497="",Q497&lt;&gt;1),"",B497&amp;"|F|"&amp;COUNTIFS(INDEX($B:$B,5):B497,B497,INDEX($Q:$Q,5):Q497,1))</f>
        <v/>
      </c>
      <c r="U497" s="29" t="str">
        <f>IF(B497="","",TRIM(IF(COUNTIF('Registru devize'!$B$5:$B$304,B497)=0,"Deviz inexistent în registru. ","")&amp;IF(AND(D497&lt;&gt;"",E497=""),"Cod necunoscut. ","")&amp;IF(N(H497)&lt;=0,"Lipsește cantitatea. ","")&amp;IF(M497="","Alege etapa. ","")&amp;IF(AND(M497="Suplimentar",N497=""),"Cere acordul clientului. ","")))</f>
        <v/>
      </c>
    </row>
    <row r="498" spans="2:21" x14ac:dyDescent="0.2">
      <c r="B498" s="24"/>
      <c r="C498" s="25" t="str">
        <f>IF(B498="","",COUNTIF(INDEX($B:$B,5):B498,B498))</f>
        <v/>
      </c>
      <c r="D498" s="24"/>
      <c r="E498" s="25" t="str">
        <f t="shared" si="63"/>
        <v/>
      </c>
      <c r="F498" s="13" t="str">
        <f t="shared" si="64"/>
        <v/>
      </c>
      <c r="G498" s="25" t="str">
        <f t="shared" si="65"/>
        <v/>
      </c>
      <c r="H498" s="6"/>
      <c r="I498" s="26" t="str">
        <f t="shared" si="66"/>
        <v/>
      </c>
      <c r="J498" s="27" t="str">
        <f t="shared" si="67"/>
        <v/>
      </c>
      <c r="K498" s="28"/>
      <c r="L498" s="27" t="str">
        <f t="shared" si="68"/>
        <v/>
      </c>
      <c r="M498" s="24"/>
      <c r="N498" s="24"/>
      <c r="O498" s="6"/>
      <c r="P498" s="27" t="str">
        <f t="shared" si="69"/>
        <v/>
      </c>
      <c r="Q498" s="25" t="str">
        <f t="shared" si="70"/>
        <v/>
      </c>
      <c r="R498" s="25" t="str">
        <f t="shared" si="71"/>
        <v/>
      </c>
      <c r="S498" s="13" t="str">
        <f>IF(B498="","",IF(M498="Inițial",B498&amp;"|E|"&amp;COUNTIFS(INDEX($B:$B,5):B498,B498,INDEX($M:$M,5):M498,"Inițial"),""))</f>
        <v/>
      </c>
      <c r="T498" s="13" t="str">
        <f>IF(OR(B498="",Q498&lt;&gt;1),"",B498&amp;"|F|"&amp;COUNTIFS(INDEX($B:$B,5):B498,B498,INDEX($Q:$Q,5):Q498,1))</f>
        <v/>
      </c>
      <c r="U498" s="29" t="str">
        <f>IF(B498="","",TRIM(IF(COUNTIF('Registru devize'!$B$5:$B$304,B498)=0,"Deviz inexistent în registru. ","")&amp;IF(AND(D498&lt;&gt;"",E498=""),"Cod necunoscut. ","")&amp;IF(N(H498)&lt;=0,"Lipsește cantitatea. ","")&amp;IF(M498="","Alege etapa. ","")&amp;IF(AND(M498="Suplimentar",N498=""),"Cere acordul clientului. ","")))</f>
        <v/>
      </c>
    </row>
    <row r="499" spans="2:21" x14ac:dyDescent="0.2">
      <c r="B499" s="24"/>
      <c r="C499" s="25" t="str">
        <f>IF(B499="","",COUNTIF(INDEX($B:$B,5):B499,B499))</f>
        <v/>
      </c>
      <c r="D499" s="24"/>
      <c r="E499" s="25" t="str">
        <f t="shared" si="63"/>
        <v/>
      </c>
      <c r="F499" s="13" t="str">
        <f t="shared" si="64"/>
        <v/>
      </c>
      <c r="G499" s="25" t="str">
        <f t="shared" si="65"/>
        <v/>
      </c>
      <c r="H499" s="6"/>
      <c r="I499" s="26" t="str">
        <f t="shared" si="66"/>
        <v/>
      </c>
      <c r="J499" s="27" t="str">
        <f t="shared" si="67"/>
        <v/>
      </c>
      <c r="K499" s="28"/>
      <c r="L499" s="27" t="str">
        <f t="shared" si="68"/>
        <v/>
      </c>
      <c r="M499" s="24"/>
      <c r="N499" s="24"/>
      <c r="O499" s="6"/>
      <c r="P499" s="27" t="str">
        <f t="shared" si="69"/>
        <v/>
      </c>
      <c r="Q499" s="25" t="str">
        <f t="shared" si="70"/>
        <v/>
      </c>
      <c r="R499" s="25" t="str">
        <f t="shared" si="71"/>
        <v/>
      </c>
      <c r="S499" s="13" t="str">
        <f>IF(B499="","",IF(M499="Inițial",B499&amp;"|E|"&amp;COUNTIFS(INDEX($B:$B,5):B499,B499,INDEX($M:$M,5):M499,"Inițial"),""))</f>
        <v/>
      </c>
      <c r="T499" s="13" t="str">
        <f>IF(OR(B499="",Q499&lt;&gt;1),"",B499&amp;"|F|"&amp;COUNTIFS(INDEX($B:$B,5):B499,B499,INDEX($Q:$Q,5):Q499,1))</f>
        <v/>
      </c>
      <c r="U499" s="29" t="str">
        <f>IF(B499="","",TRIM(IF(COUNTIF('Registru devize'!$B$5:$B$304,B499)=0,"Deviz inexistent în registru. ","")&amp;IF(AND(D499&lt;&gt;"",E499=""),"Cod necunoscut. ","")&amp;IF(N(H499)&lt;=0,"Lipsește cantitatea. ","")&amp;IF(M499="","Alege etapa. ","")&amp;IF(AND(M499="Suplimentar",N499=""),"Cere acordul clientului. ","")))</f>
        <v/>
      </c>
    </row>
    <row r="500" spans="2:21" x14ac:dyDescent="0.2">
      <c r="B500" s="24"/>
      <c r="C500" s="25" t="str">
        <f>IF(B500="","",COUNTIF(INDEX($B:$B,5):B500,B500))</f>
        <v/>
      </c>
      <c r="D500" s="24"/>
      <c r="E500" s="25" t="str">
        <f t="shared" si="63"/>
        <v/>
      </c>
      <c r="F500" s="13" t="str">
        <f t="shared" si="64"/>
        <v/>
      </c>
      <c r="G500" s="25" t="str">
        <f t="shared" si="65"/>
        <v/>
      </c>
      <c r="H500" s="6"/>
      <c r="I500" s="26" t="str">
        <f t="shared" si="66"/>
        <v/>
      </c>
      <c r="J500" s="27" t="str">
        <f t="shared" si="67"/>
        <v/>
      </c>
      <c r="K500" s="28"/>
      <c r="L500" s="27" t="str">
        <f t="shared" si="68"/>
        <v/>
      </c>
      <c r="M500" s="24"/>
      <c r="N500" s="24"/>
      <c r="O500" s="6"/>
      <c r="P500" s="27" t="str">
        <f t="shared" si="69"/>
        <v/>
      </c>
      <c r="Q500" s="25" t="str">
        <f t="shared" si="70"/>
        <v/>
      </c>
      <c r="R500" s="25" t="str">
        <f t="shared" si="71"/>
        <v/>
      </c>
      <c r="S500" s="13" t="str">
        <f>IF(B500="","",IF(M500="Inițial",B500&amp;"|E|"&amp;COUNTIFS(INDEX($B:$B,5):B500,B500,INDEX($M:$M,5):M500,"Inițial"),""))</f>
        <v/>
      </c>
      <c r="T500" s="13" t="str">
        <f>IF(OR(B500="",Q500&lt;&gt;1),"",B500&amp;"|F|"&amp;COUNTIFS(INDEX($B:$B,5):B500,B500,INDEX($Q:$Q,5):Q500,1))</f>
        <v/>
      </c>
      <c r="U500" s="29" t="str">
        <f>IF(B500="","",TRIM(IF(COUNTIF('Registru devize'!$B$5:$B$304,B500)=0,"Deviz inexistent în registru. ","")&amp;IF(AND(D500&lt;&gt;"",E500=""),"Cod necunoscut. ","")&amp;IF(N(H500)&lt;=0,"Lipsește cantitatea. ","")&amp;IF(M500="","Alege etapa. ","")&amp;IF(AND(M500="Suplimentar",N500=""),"Cere acordul clientului. ","")))</f>
        <v/>
      </c>
    </row>
    <row r="501" spans="2:21" x14ac:dyDescent="0.2">
      <c r="B501" s="24"/>
      <c r="C501" s="25" t="str">
        <f>IF(B501="","",COUNTIF(INDEX($B:$B,5):B501,B501))</f>
        <v/>
      </c>
      <c r="D501" s="24"/>
      <c r="E501" s="25" t="str">
        <f t="shared" si="63"/>
        <v/>
      </c>
      <c r="F501" s="13" t="str">
        <f t="shared" si="64"/>
        <v/>
      </c>
      <c r="G501" s="25" t="str">
        <f t="shared" si="65"/>
        <v/>
      </c>
      <c r="H501" s="6"/>
      <c r="I501" s="26" t="str">
        <f t="shared" si="66"/>
        <v/>
      </c>
      <c r="J501" s="27" t="str">
        <f t="shared" si="67"/>
        <v/>
      </c>
      <c r="K501" s="28"/>
      <c r="L501" s="27" t="str">
        <f t="shared" si="68"/>
        <v/>
      </c>
      <c r="M501" s="24"/>
      <c r="N501" s="24"/>
      <c r="O501" s="6"/>
      <c r="P501" s="27" t="str">
        <f t="shared" si="69"/>
        <v/>
      </c>
      <c r="Q501" s="25" t="str">
        <f t="shared" si="70"/>
        <v/>
      </c>
      <c r="R501" s="25" t="str">
        <f t="shared" si="71"/>
        <v/>
      </c>
      <c r="S501" s="13" t="str">
        <f>IF(B501="","",IF(M501="Inițial",B501&amp;"|E|"&amp;COUNTIFS(INDEX($B:$B,5):B501,B501,INDEX($M:$M,5):M501,"Inițial"),""))</f>
        <v/>
      </c>
      <c r="T501" s="13" t="str">
        <f>IF(OR(B501="",Q501&lt;&gt;1),"",B501&amp;"|F|"&amp;COUNTIFS(INDEX($B:$B,5):B501,B501,INDEX($Q:$Q,5):Q501,1))</f>
        <v/>
      </c>
      <c r="U501" s="29" t="str">
        <f>IF(B501="","",TRIM(IF(COUNTIF('Registru devize'!$B$5:$B$304,B501)=0,"Deviz inexistent în registru. ","")&amp;IF(AND(D501&lt;&gt;"",E501=""),"Cod necunoscut. ","")&amp;IF(N(H501)&lt;=0,"Lipsește cantitatea. ","")&amp;IF(M501="","Alege etapa. ","")&amp;IF(AND(M501="Suplimentar",N501=""),"Cere acordul clientului. ","")))</f>
        <v/>
      </c>
    </row>
    <row r="502" spans="2:21" x14ac:dyDescent="0.2">
      <c r="B502" s="24"/>
      <c r="C502" s="25" t="str">
        <f>IF(B502="","",COUNTIF(INDEX($B:$B,5):B502,B502))</f>
        <v/>
      </c>
      <c r="D502" s="24"/>
      <c r="E502" s="25" t="str">
        <f t="shared" si="63"/>
        <v/>
      </c>
      <c r="F502" s="13" t="str">
        <f t="shared" si="64"/>
        <v/>
      </c>
      <c r="G502" s="25" t="str">
        <f t="shared" si="65"/>
        <v/>
      </c>
      <c r="H502" s="6"/>
      <c r="I502" s="26" t="str">
        <f t="shared" si="66"/>
        <v/>
      </c>
      <c r="J502" s="27" t="str">
        <f t="shared" si="67"/>
        <v/>
      </c>
      <c r="K502" s="28"/>
      <c r="L502" s="27" t="str">
        <f t="shared" si="68"/>
        <v/>
      </c>
      <c r="M502" s="24"/>
      <c r="N502" s="24"/>
      <c r="O502" s="6"/>
      <c r="P502" s="27" t="str">
        <f t="shared" si="69"/>
        <v/>
      </c>
      <c r="Q502" s="25" t="str">
        <f t="shared" si="70"/>
        <v/>
      </c>
      <c r="R502" s="25" t="str">
        <f t="shared" si="71"/>
        <v/>
      </c>
      <c r="S502" s="13" t="str">
        <f>IF(B502="","",IF(M502="Inițial",B502&amp;"|E|"&amp;COUNTIFS(INDEX($B:$B,5):B502,B502,INDEX($M:$M,5):M502,"Inițial"),""))</f>
        <v/>
      </c>
      <c r="T502" s="13" t="str">
        <f>IF(OR(B502="",Q502&lt;&gt;1),"",B502&amp;"|F|"&amp;COUNTIFS(INDEX($B:$B,5):B502,B502,INDEX($Q:$Q,5):Q502,1))</f>
        <v/>
      </c>
      <c r="U502" s="29" t="str">
        <f>IF(B502="","",TRIM(IF(COUNTIF('Registru devize'!$B$5:$B$304,B502)=0,"Deviz inexistent în registru. ","")&amp;IF(AND(D502&lt;&gt;"",E502=""),"Cod necunoscut. ","")&amp;IF(N(H502)&lt;=0,"Lipsește cantitatea. ","")&amp;IF(M502="","Alege etapa. ","")&amp;IF(AND(M502="Suplimentar",N502=""),"Cere acordul clientului. ","")))</f>
        <v/>
      </c>
    </row>
    <row r="503" spans="2:21" x14ac:dyDescent="0.2">
      <c r="B503" s="24"/>
      <c r="C503" s="25" t="str">
        <f>IF(B503="","",COUNTIF(INDEX($B:$B,5):B503,B503))</f>
        <v/>
      </c>
      <c r="D503" s="24"/>
      <c r="E503" s="25" t="str">
        <f t="shared" si="63"/>
        <v/>
      </c>
      <c r="F503" s="13" t="str">
        <f t="shared" si="64"/>
        <v/>
      </c>
      <c r="G503" s="25" t="str">
        <f t="shared" si="65"/>
        <v/>
      </c>
      <c r="H503" s="6"/>
      <c r="I503" s="26" t="str">
        <f t="shared" si="66"/>
        <v/>
      </c>
      <c r="J503" s="27" t="str">
        <f t="shared" si="67"/>
        <v/>
      </c>
      <c r="K503" s="28"/>
      <c r="L503" s="27" t="str">
        <f t="shared" si="68"/>
        <v/>
      </c>
      <c r="M503" s="24"/>
      <c r="N503" s="24"/>
      <c r="O503" s="6"/>
      <c r="P503" s="27" t="str">
        <f t="shared" si="69"/>
        <v/>
      </c>
      <c r="Q503" s="25" t="str">
        <f t="shared" si="70"/>
        <v/>
      </c>
      <c r="R503" s="25" t="str">
        <f t="shared" si="71"/>
        <v/>
      </c>
      <c r="S503" s="13" t="str">
        <f>IF(B503="","",IF(M503="Inițial",B503&amp;"|E|"&amp;COUNTIFS(INDEX($B:$B,5):B503,B503,INDEX($M:$M,5):M503,"Inițial"),""))</f>
        <v/>
      </c>
      <c r="T503" s="13" t="str">
        <f>IF(OR(B503="",Q503&lt;&gt;1),"",B503&amp;"|F|"&amp;COUNTIFS(INDEX($B:$B,5):B503,B503,INDEX($Q:$Q,5):Q503,1))</f>
        <v/>
      </c>
      <c r="U503" s="29" t="str">
        <f>IF(B503="","",TRIM(IF(COUNTIF('Registru devize'!$B$5:$B$304,B503)=0,"Deviz inexistent în registru. ","")&amp;IF(AND(D503&lt;&gt;"",E503=""),"Cod necunoscut. ","")&amp;IF(N(H503)&lt;=0,"Lipsește cantitatea. ","")&amp;IF(M503="","Alege etapa. ","")&amp;IF(AND(M503="Suplimentar",N503=""),"Cere acordul clientului. ","")))</f>
        <v/>
      </c>
    </row>
    <row r="504" spans="2:21" x14ac:dyDescent="0.2">
      <c r="B504" s="24"/>
      <c r="C504" s="25" t="str">
        <f>IF(B504="","",COUNTIF(INDEX($B:$B,5):B504,B504))</f>
        <v/>
      </c>
      <c r="D504" s="24"/>
      <c r="E504" s="25" t="str">
        <f t="shared" si="63"/>
        <v/>
      </c>
      <c r="F504" s="13" t="str">
        <f t="shared" si="64"/>
        <v/>
      </c>
      <c r="G504" s="25" t="str">
        <f t="shared" si="65"/>
        <v/>
      </c>
      <c r="H504" s="6"/>
      <c r="I504" s="26" t="str">
        <f t="shared" si="66"/>
        <v/>
      </c>
      <c r="J504" s="27" t="str">
        <f t="shared" si="67"/>
        <v/>
      </c>
      <c r="K504" s="28"/>
      <c r="L504" s="27" t="str">
        <f t="shared" si="68"/>
        <v/>
      </c>
      <c r="M504" s="24"/>
      <c r="N504" s="24"/>
      <c r="O504" s="6"/>
      <c r="P504" s="27" t="str">
        <f t="shared" si="69"/>
        <v/>
      </c>
      <c r="Q504" s="25" t="str">
        <f t="shared" si="70"/>
        <v/>
      </c>
      <c r="R504" s="25" t="str">
        <f t="shared" si="71"/>
        <v/>
      </c>
      <c r="S504" s="13" t="str">
        <f>IF(B504="","",IF(M504="Inițial",B504&amp;"|E|"&amp;COUNTIFS(INDEX($B:$B,5):B504,B504,INDEX($M:$M,5):M504,"Inițial"),""))</f>
        <v/>
      </c>
      <c r="T504" s="13" t="str">
        <f>IF(OR(B504="",Q504&lt;&gt;1),"",B504&amp;"|F|"&amp;COUNTIFS(INDEX($B:$B,5):B504,B504,INDEX($Q:$Q,5):Q504,1))</f>
        <v/>
      </c>
      <c r="U504" s="29" t="str">
        <f>IF(B504="","",TRIM(IF(COUNTIF('Registru devize'!$B$5:$B$304,B504)=0,"Deviz inexistent în registru. ","")&amp;IF(AND(D504&lt;&gt;"",E504=""),"Cod necunoscut. ","")&amp;IF(N(H504)&lt;=0,"Lipsește cantitatea. ","")&amp;IF(M504="","Alege etapa. ","")&amp;IF(AND(M504="Suplimentar",N504=""),"Cere acordul clientului. ","")))</f>
        <v/>
      </c>
    </row>
    <row r="505" spans="2:21" x14ac:dyDescent="0.2">
      <c r="B505" s="24"/>
      <c r="C505" s="25" t="str">
        <f>IF(B505="","",COUNTIF(INDEX($B:$B,5):B505,B505))</f>
        <v/>
      </c>
      <c r="D505" s="24"/>
      <c r="E505" s="25" t="str">
        <f t="shared" si="63"/>
        <v/>
      </c>
      <c r="F505" s="13" t="str">
        <f t="shared" si="64"/>
        <v/>
      </c>
      <c r="G505" s="25" t="str">
        <f t="shared" si="65"/>
        <v/>
      </c>
      <c r="H505" s="6"/>
      <c r="I505" s="26" t="str">
        <f t="shared" si="66"/>
        <v/>
      </c>
      <c r="J505" s="27" t="str">
        <f t="shared" si="67"/>
        <v/>
      </c>
      <c r="K505" s="28"/>
      <c r="L505" s="27" t="str">
        <f t="shared" si="68"/>
        <v/>
      </c>
      <c r="M505" s="24"/>
      <c r="N505" s="24"/>
      <c r="O505" s="6"/>
      <c r="P505" s="27" t="str">
        <f t="shared" si="69"/>
        <v/>
      </c>
      <c r="Q505" s="25" t="str">
        <f t="shared" si="70"/>
        <v/>
      </c>
      <c r="R505" s="25" t="str">
        <f t="shared" si="71"/>
        <v/>
      </c>
      <c r="S505" s="13" t="str">
        <f>IF(B505="","",IF(M505="Inițial",B505&amp;"|E|"&amp;COUNTIFS(INDEX($B:$B,5):B505,B505,INDEX($M:$M,5):M505,"Inițial"),""))</f>
        <v/>
      </c>
      <c r="T505" s="13" t="str">
        <f>IF(OR(B505="",Q505&lt;&gt;1),"",B505&amp;"|F|"&amp;COUNTIFS(INDEX($B:$B,5):B505,B505,INDEX($Q:$Q,5):Q505,1))</f>
        <v/>
      </c>
      <c r="U505" s="29" t="str">
        <f>IF(B505="","",TRIM(IF(COUNTIF('Registru devize'!$B$5:$B$304,B505)=0,"Deviz inexistent în registru. ","")&amp;IF(AND(D505&lt;&gt;"",E505=""),"Cod necunoscut. ","")&amp;IF(N(H505)&lt;=0,"Lipsește cantitatea. ","")&amp;IF(M505="","Alege etapa. ","")&amp;IF(AND(M505="Suplimentar",N505=""),"Cere acordul clientului. ","")))</f>
        <v/>
      </c>
    </row>
    <row r="506" spans="2:21" x14ac:dyDescent="0.2">
      <c r="B506" s="24"/>
      <c r="C506" s="25" t="str">
        <f>IF(B506="","",COUNTIF(INDEX($B:$B,5):B506,B506))</f>
        <v/>
      </c>
      <c r="D506" s="24"/>
      <c r="E506" s="25" t="str">
        <f t="shared" si="63"/>
        <v/>
      </c>
      <c r="F506" s="13" t="str">
        <f t="shared" si="64"/>
        <v/>
      </c>
      <c r="G506" s="25" t="str">
        <f t="shared" si="65"/>
        <v/>
      </c>
      <c r="H506" s="6"/>
      <c r="I506" s="26" t="str">
        <f t="shared" si="66"/>
        <v/>
      </c>
      <c r="J506" s="27" t="str">
        <f t="shared" si="67"/>
        <v/>
      </c>
      <c r="K506" s="28"/>
      <c r="L506" s="27" t="str">
        <f t="shared" si="68"/>
        <v/>
      </c>
      <c r="M506" s="24"/>
      <c r="N506" s="24"/>
      <c r="O506" s="6"/>
      <c r="P506" s="27" t="str">
        <f t="shared" si="69"/>
        <v/>
      </c>
      <c r="Q506" s="25" t="str">
        <f t="shared" si="70"/>
        <v/>
      </c>
      <c r="R506" s="25" t="str">
        <f t="shared" si="71"/>
        <v/>
      </c>
      <c r="S506" s="13" t="str">
        <f>IF(B506="","",IF(M506="Inițial",B506&amp;"|E|"&amp;COUNTIFS(INDEX($B:$B,5):B506,B506,INDEX($M:$M,5):M506,"Inițial"),""))</f>
        <v/>
      </c>
      <c r="T506" s="13" t="str">
        <f>IF(OR(B506="",Q506&lt;&gt;1),"",B506&amp;"|F|"&amp;COUNTIFS(INDEX($B:$B,5):B506,B506,INDEX($Q:$Q,5):Q506,1))</f>
        <v/>
      </c>
      <c r="U506" s="29" t="str">
        <f>IF(B506="","",TRIM(IF(COUNTIF('Registru devize'!$B$5:$B$304,B506)=0,"Deviz inexistent în registru. ","")&amp;IF(AND(D506&lt;&gt;"",E506=""),"Cod necunoscut. ","")&amp;IF(N(H506)&lt;=0,"Lipsește cantitatea. ","")&amp;IF(M506="","Alege etapa. ","")&amp;IF(AND(M506="Suplimentar",N506=""),"Cere acordul clientului. ","")))</f>
        <v/>
      </c>
    </row>
    <row r="507" spans="2:21" x14ac:dyDescent="0.2">
      <c r="B507" s="24"/>
      <c r="C507" s="25" t="str">
        <f>IF(B507="","",COUNTIF(INDEX($B:$B,5):B507,B507))</f>
        <v/>
      </c>
      <c r="D507" s="24"/>
      <c r="E507" s="25" t="str">
        <f t="shared" si="63"/>
        <v/>
      </c>
      <c r="F507" s="13" t="str">
        <f t="shared" si="64"/>
        <v/>
      </c>
      <c r="G507" s="25" t="str">
        <f t="shared" si="65"/>
        <v/>
      </c>
      <c r="H507" s="6"/>
      <c r="I507" s="26" t="str">
        <f t="shared" si="66"/>
        <v/>
      </c>
      <c r="J507" s="27" t="str">
        <f t="shared" si="67"/>
        <v/>
      </c>
      <c r="K507" s="28"/>
      <c r="L507" s="27" t="str">
        <f t="shared" si="68"/>
        <v/>
      </c>
      <c r="M507" s="24"/>
      <c r="N507" s="24"/>
      <c r="O507" s="6"/>
      <c r="P507" s="27" t="str">
        <f t="shared" si="69"/>
        <v/>
      </c>
      <c r="Q507" s="25" t="str">
        <f t="shared" si="70"/>
        <v/>
      </c>
      <c r="R507" s="25" t="str">
        <f t="shared" si="71"/>
        <v/>
      </c>
      <c r="S507" s="13" t="str">
        <f>IF(B507="","",IF(M507="Inițial",B507&amp;"|E|"&amp;COUNTIFS(INDEX($B:$B,5):B507,B507,INDEX($M:$M,5):M507,"Inițial"),""))</f>
        <v/>
      </c>
      <c r="T507" s="13" t="str">
        <f>IF(OR(B507="",Q507&lt;&gt;1),"",B507&amp;"|F|"&amp;COUNTIFS(INDEX($B:$B,5):B507,B507,INDEX($Q:$Q,5):Q507,1))</f>
        <v/>
      </c>
      <c r="U507" s="29" t="str">
        <f>IF(B507="","",TRIM(IF(COUNTIF('Registru devize'!$B$5:$B$304,B507)=0,"Deviz inexistent în registru. ","")&amp;IF(AND(D507&lt;&gt;"",E507=""),"Cod necunoscut. ","")&amp;IF(N(H507)&lt;=0,"Lipsește cantitatea. ","")&amp;IF(M507="","Alege etapa. ","")&amp;IF(AND(M507="Suplimentar",N507=""),"Cere acordul clientului. ","")))</f>
        <v/>
      </c>
    </row>
    <row r="508" spans="2:21" x14ac:dyDescent="0.2">
      <c r="B508" s="24"/>
      <c r="C508" s="25" t="str">
        <f>IF(B508="","",COUNTIF(INDEX($B:$B,5):B508,B508))</f>
        <v/>
      </c>
      <c r="D508" s="24"/>
      <c r="E508" s="25" t="str">
        <f t="shared" si="63"/>
        <v/>
      </c>
      <c r="F508" s="13" t="str">
        <f t="shared" si="64"/>
        <v/>
      </c>
      <c r="G508" s="25" t="str">
        <f t="shared" si="65"/>
        <v/>
      </c>
      <c r="H508" s="6"/>
      <c r="I508" s="26" t="str">
        <f t="shared" si="66"/>
        <v/>
      </c>
      <c r="J508" s="27" t="str">
        <f t="shared" si="67"/>
        <v/>
      </c>
      <c r="K508" s="28"/>
      <c r="L508" s="27" t="str">
        <f t="shared" si="68"/>
        <v/>
      </c>
      <c r="M508" s="24"/>
      <c r="N508" s="24"/>
      <c r="O508" s="6"/>
      <c r="P508" s="27" t="str">
        <f t="shared" si="69"/>
        <v/>
      </c>
      <c r="Q508" s="25" t="str">
        <f t="shared" si="70"/>
        <v/>
      </c>
      <c r="R508" s="25" t="str">
        <f t="shared" si="71"/>
        <v/>
      </c>
      <c r="S508" s="13" t="str">
        <f>IF(B508="","",IF(M508="Inițial",B508&amp;"|E|"&amp;COUNTIFS(INDEX($B:$B,5):B508,B508,INDEX($M:$M,5):M508,"Inițial"),""))</f>
        <v/>
      </c>
      <c r="T508" s="13" t="str">
        <f>IF(OR(B508="",Q508&lt;&gt;1),"",B508&amp;"|F|"&amp;COUNTIFS(INDEX($B:$B,5):B508,B508,INDEX($Q:$Q,5):Q508,1))</f>
        <v/>
      </c>
      <c r="U508" s="29" t="str">
        <f>IF(B508="","",TRIM(IF(COUNTIF('Registru devize'!$B$5:$B$304,B508)=0,"Deviz inexistent în registru. ","")&amp;IF(AND(D508&lt;&gt;"",E508=""),"Cod necunoscut. ","")&amp;IF(N(H508)&lt;=0,"Lipsește cantitatea. ","")&amp;IF(M508="","Alege etapa. ","")&amp;IF(AND(M508="Suplimentar",N508=""),"Cere acordul clientului. ","")))</f>
        <v/>
      </c>
    </row>
    <row r="509" spans="2:21" x14ac:dyDescent="0.2">
      <c r="B509" s="24"/>
      <c r="C509" s="25" t="str">
        <f>IF(B509="","",COUNTIF(INDEX($B:$B,5):B509,B509))</f>
        <v/>
      </c>
      <c r="D509" s="24"/>
      <c r="E509" s="25" t="str">
        <f t="shared" si="63"/>
        <v/>
      </c>
      <c r="F509" s="13" t="str">
        <f t="shared" si="64"/>
        <v/>
      </c>
      <c r="G509" s="25" t="str">
        <f t="shared" si="65"/>
        <v/>
      </c>
      <c r="H509" s="6"/>
      <c r="I509" s="26" t="str">
        <f t="shared" si="66"/>
        <v/>
      </c>
      <c r="J509" s="27" t="str">
        <f t="shared" si="67"/>
        <v/>
      </c>
      <c r="K509" s="28"/>
      <c r="L509" s="27" t="str">
        <f t="shared" si="68"/>
        <v/>
      </c>
      <c r="M509" s="24"/>
      <c r="N509" s="24"/>
      <c r="O509" s="6"/>
      <c r="P509" s="27" t="str">
        <f t="shared" si="69"/>
        <v/>
      </c>
      <c r="Q509" s="25" t="str">
        <f t="shared" si="70"/>
        <v/>
      </c>
      <c r="R509" s="25" t="str">
        <f t="shared" si="71"/>
        <v/>
      </c>
      <c r="S509" s="13" t="str">
        <f>IF(B509="","",IF(M509="Inițial",B509&amp;"|E|"&amp;COUNTIFS(INDEX($B:$B,5):B509,B509,INDEX($M:$M,5):M509,"Inițial"),""))</f>
        <v/>
      </c>
      <c r="T509" s="13" t="str">
        <f>IF(OR(B509="",Q509&lt;&gt;1),"",B509&amp;"|F|"&amp;COUNTIFS(INDEX($B:$B,5):B509,B509,INDEX($Q:$Q,5):Q509,1))</f>
        <v/>
      </c>
      <c r="U509" s="29" t="str">
        <f>IF(B509="","",TRIM(IF(COUNTIF('Registru devize'!$B$5:$B$304,B509)=0,"Deviz inexistent în registru. ","")&amp;IF(AND(D509&lt;&gt;"",E509=""),"Cod necunoscut. ","")&amp;IF(N(H509)&lt;=0,"Lipsește cantitatea. ","")&amp;IF(M509="","Alege etapa. ","")&amp;IF(AND(M509="Suplimentar",N509=""),"Cere acordul clientului. ","")))</f>
        <v/>
      </c>
    </row>
    <row r="510" spans="2:21" x14ac:dyDescent="0.2">
      <c r="B510" s="24"/>
      <c r="C510" s="25" t="str">
        <f>IF(B510="","",COUNTIF(INDEX($B:$B,5):B510,B510))</f>
        <v/>
      </c>
      <c r="D510" s="24"/>
      <c r="E510" s="25" t="str">
        <f t="shared" si="63"/>
        <v/>
      </c>
      <c r="F510" s="13" t="str">
        <f t="shared" si="64"/>
        <v/>
      </c>
      <c r="G510" s="25" t="str">
        <f t="shared" si="65"/>
        <v/>
      </c>
      <c r="H510" s="6"/>
      <c r="I510" s="26" t="str">
        <f t="shared" si="66"/>
        <v/>
      </c>
      <c r="J510" s="27" t="str">
        <f t="shared" si="67"/>
        <v/>
      </c>
      <c r="K510" s="28"/>
      <c r="L510" s="27" t="str">
        <f t="shared" si="68"/>
        <v/>
      </c>
      <c r="M510" s="24"/>
      <c r="N510" s="24"/>
      <c r="O510" s="6"/>
      <c r="P510" s="27" t="str">
        <f t="shared" si="69"/>
        <v/>
      </c>
      <c r="Q510" s="25" t="str">
        <f t="shared" si="70"/>
        <v/>
      </c>
      <c r="R510" s="25" t="str">
        <f t="shared" si="71"/>
        <v/>
      </c>
      <c r="S510" s="13" t="str">
        <f>IF(B510="","",IF(M510="Inițial",B510&amp;"|E|"&amp;COUNTIFS(INDEX($B:$B,5):B510,B510,INDEX($M:$M,5):M510,"Inițial"),""))</f>
        <v/>
      </c>
      <c r="T510" s="13" t="str">
        <f>IF(OR(B510="",Q510&lt;&gt;1),"",B510&amp;"|F|"&amp;COUNTIFS(INDEX($B:$B,5):B510,B510,INDEX($Q:$Q,5):Q510,1))</f>
        <v/>
      </c>
      <c r="U510" s="29" t="str">
        <f>IF(B510="","",TRIM(IF(COUNTIF('Registru devize'!$B$5:$B$304,B510)=0,"Deviz inexistent în registru. ","")&amp;IF(AND(D510&lt;&gt;"",E510=""),"Cod necunoscut. ","")&amp;IF(N(H510)&lt;=0,"Lipsește cantitatea. ","")&amp;IF(M510="","Alege etapa. ","")&amp;IF(AND(M510="Suplimentar",N510=""),"Cere acordul clientului. ","")))</f>
        <v/>
      </c>
    </row>
    <row r="511" spans="2:21" x14ac:dyDescent="0.2">
      <c r="B511" s="24"/>
      <c r="C511" s="25" t="str">
        <f>IF(B511="","",COUNTIF(INDEX($B:$B,5):B511,B511))</f>
        <v/>
      </c>
      <c r="D511" s="24"/>
      <c r="E511" s="25" t="str">
        <f t="shared" si="63"/>
        <v/>
      </c>
      <c r="F511" s="13" t="str">
        <f t="shared" si="64"/>
        <v/>
      </c>
      <c r="G511" s="25" t="str">
        <f t="shared" si="65"/>
        <v/>
      </c>
      <c r="H511" s="6"/>
      <c r="I511" s="26" t="str">
        <f t="shared" si="66"/>
        <v/>
      </c>
      <c r="J511" s="27" t="str">
        <f t="shared" si="67"/>
        <v/>
      </c>
      <c r="K511" s="28"/>
      <c r="L511" s="27" t="str">
        <f t="shared" si="68"/>
        <v/>
      </c>
      <c r="M511" s="24"/>
      <c r="N511" s="24"/>
      <c r="O511" s="6"/>
      <c r="P511" s="27" t="str">
        <f t="shared" si="69"/>
        <v/>
      </c>
      <c r="Q511" s="25" t="str">
        <f t="shared" si="70"/>
        <v/>
      </c>
      <c r="R511" s="25" t="str">
        <f t="shared" si="71"/>
        <v/>
      </c>
      <c r="S511" s="13" t="str">
        <f>IF(B511="","",IF(M511="Inițial",B511&amp;"|E|"&amp;COUNTIFS(INDEX($B:$B,5):B511,B511,INDEX($M:$M,5):M511,"Inițial"),""))</f>
        <v/>
      </c>
      <c r="T511" s="13" t="str">
        <f>IF(OR(B511="",Q511&lt;&gt;1),"",B511&amp;"|F|"&amp;COUNTIFS(INDEX($B:$B,5):B511,B511,INDEX($Q:$Q,5):Q511,1))</f>
        <v/>
      </c>
      <c r="U511" s="29" t="str">
        <f>IF(B511="","",TRIM(IF(COUNTIF('Registru devize'!$B$5:$B$304,B511)=0,"Deviz inexistent în registru. ","")&amp;IF(AND(D511&lt;&gt;"",E511=""),"Cod necunoscut. ","")&amp;IF(N(H511)&lt;=0,"Lipsește cantitatea. ","")&amp;IF(M511="","Alege etapa. ","")&amp;IF(AND(M511="Suplimentar",N511=""),"Cere acordul clientului. ","")))</f>
        <v/>
      </c>
    </row>
    <row r="512" spans="2:21" x14ac:dyDescent="0.2">
      <c r="B512" s="24"/>
      <c r="C512" s="25" t="str">
        <f>IF(B512="","",COUNTIF(INDEX($B:$B,5):B512,B512))</f>
        <v/>
      </c>
      <c r="D512" s="24"/>
      <c r="E512" s="25" t="str">
        <f t="shared" si="63"/>
        <v/>
      </c>
      <c r="F512" s="13" t="str">
        <f t="shared" si="64"/>
        <v/>
      </c>
      <c r="G512" s="25" t="str">
        <f t="shared" si="65"/>
        <v/>
      </c>
      <c r="H512" s="6"/>
      <c r="I512" s="26" t="str">
        <f t="shared" si="66"/>
        <v/>
      </c>
      <c r="J512" s="27" t="str">
        <f t="shared" si="67"/>
        <v/>
      </c>
      <c r="K512" s="28"/>
      <c r="L512" s="27" t="str">
        <f t="shared" si="68"/>
        <v/>
      </c>
      <c r="M512" s="24"/>
      <c r="N512" s="24"/>
      <c r="O512" s="6"/>
      <c r="P512" s="27" t="str">
        <f t="shared" si="69"/>
        <v/>
      </c>
      <c r="Q512" s="25" t="str">
        <f t="shared" si="70"/>
        <v/>
      </c>
      <c r="R512" s="25" t="str">
        <f t="shared" si="71"/>
        <v/>
      </c>
      <c r="S512" s="13" t="str">
        <f>IF(B512="","",IF(M512="Inițial",B512&amp;"|E|"&amp;COUNTIFS(INDEX($B:$B,5):B512,B512,INDEX($M:$M,5):M512,"Inițial"),""))</f>
        <v/>
      </c>
      <c r="T512" s="13" t="str">
        <f>IF(OR(B512="",Q512&lt;&gt;1),"",B512&amp;"|F|"&amp;COUNTIFS(INDEX($B:$B,5):B512,B512,INDEX($Q:$Q,5):Q512,1))</f>
        <v/>
      </c>
      <c r="U512" s="29" t="str">
        <f>IF(B512="","",TRIM(IF(COUNTIF('Registru devize'!$B$5:$B$304,B512)=0,"Deviz inexistent în registru. ","")&amp;IF(AND(D512&lt;&gt;"",E512=""),"Cod necunoscut. ","")&amp;IF(N(H512)&lt;=0,"Lipsește cantitatea. ","")&amp;IF(M512="","Alege etapa. ","")&amp;IF(AND(M512="Suplimentar",N512=""),"Cere acordul clientului. ","")))</f>
        <v/>
      </c>
    </row>
    <row r="513" spans="2:21" x14ac:dyDescent="0.2">
      <c r="B513" s="24"/>
      <c r="C513" s="25" t="str">
        <f>IF(B513="","",COUNTIF(INDEX($B:$B,5):B513,B513))</f>
        <v/>
      </c>
      <c r="D513" s="24"/>
      <c r="E513" s="25" t="str">
        <f t="shared" si="63"/>
        <v/>
      </c>
      <c r="F513" s="13" t="str">
        <f t="shared" si="64"/>
        <v/>
      </c>
      <c r="G513" s="25" t="str">
        <f t="shared" si="65"/>
        <v/>
      </c>
      <c r="H513" s="6"/>
      <c r="I513" s="26" t="str">
        <f t="shared" si="66"/>
        <v/>
      </c>
      <c r="J513" s="27" t="str">
        <f t="shared" si="67"/>
        <v/>
      </c>
      <c r="K513" s="28"/>
      <c r="L513" s="27" t="str">
        <f t="shared" si="68"/>
        <v/>
      </c>
      <c r="M513" s="24"/>
      <c r="N513" s="24"/>
      <c r="O513" s="6"/>
      <c r="P513" s="27" t="str">
        <f t="shared" si="69"/>
        <v/>
      </c>
      <c r="Q513" s="25" t="str">
        <f t="shared" si="70"/>
        <v/>
      </c>
      <c r="R513" s="25" t="str">
        <f t="shared" si="71"/>
        <v/>
      </c>
      <c r="S513" s="13" t="str">
        <f>IF(B513="","",IF(M513="Inițial",B513&amp;"|E|"&amp;COUNTIFS(INDEX($B:$B,5):B513,B513,INDEX($M:$M,5):M513,"Inițial"),""))</f>
        <v/>
      </c>
      <c r="T513" s="13" t="str">
        <f>IF(OR(B513="",Q513&lt;&gt;1),"",B513&amp;"|F|"&amp;COUNTIFS(INDEX($B:$B,5):B513,B513,INDEX($Q:$Q,5):Q513,1))</f>
        <v/>
      </c>
      <c r="U513" s="29" t="str">
        <f>IF(B513="","",TRIM(IF(COUNTIF('Registru devize'!$B$5:$B$304,B513)=0,"Deviz inexistent în registru. ","")&amp;IF(AND(D513&lt;&gt;"",E513=""),"Cod necunoscut. ","")&amp;IF(N(H513)&lt;=0,"Lipsește cantitatea. ","")&amp;IF(M513="","Alege etapa. ","")&amp;IF(AND(M513="Suplimentar",N513=""),"Cere acordul clientului. ","")))</f>
        <v/>
      </c>
    </row>
    <row r="514" spans="2:21" x14ac:dyDescent="0.2">
      <c r="B514" s="24"/>
      <c r="C514" s="25" t="str">
        <f>IF(B514="","",COUNTIF(INDEX($B:$B,5):B514,B514))</f>
        <v/>
      </c>
      <c r="D514" s="24"/>
      <c r="E514" s="25" t="str">
        <f t="shared" si="63"/>
        <v/>
      </c>
      <c r="F514" s="13" t="str">
        <f t="shared" si="64"/>
        <v/>
      </c>
      <c r="G514" s="25" t="str">
        <f t="shared" si="65"/>
        <v/>
      </c>
      <c r="H514" s="6"/>
      <c r="I514" s="26" t="str">
        <f t="shared" si="66"/>
        <v/>
      </c>
      <c r="J514" s="27" t="str">
        <f t="shared" si="67"/>
        <v/>
      </c>
      <c r="K514" s="28"/>
      <c r="L514" s="27" t="str">
        <f t="shared" si="68"/>
        <v/>
      </c>
      <c r="M514" s="24"/>
      <c r="N514" s="24"/>
      <c r="O514" s="6"/>
      <c r="P514" s="27" t="str">
        <f t="shared" si="69"/>
        <v/>
      </c>
      <c r="Q514" s="25" t="str">
        <f t="shared" si="70"/>
        <v/>
      </c>
      <c r="R514" s="25" t="str">
        <f t="shared" si="71"/>
        <v/>
      </c>
      <c r="S514" s="13" t="str">
        <f>IF(B514="","",IF(M514="Inițial",B514&amp;"|E|"&amp;COUNTIFS(INDEX($B:$B,5):B514,B514,INDEX($M:$M,5):M514,"Inițial"),""))</f>
        <v/>
      </c>
      <c r="T514" s="13" t="str">
        <f>IF(OR(B514="",Q514&lt;&gt;1),"",B514&amp;"|F|"&amp;COUNTIFS(INDEX($B:$B,5):B514,B514,INDEX($Q:$Q,5):Q514,1))</f>
        <v/>
      </c>
      <c r="U514" s="29" t="str">
        <f>IF(B514="","",TRIM(IF(COUNTIF('Registru devize'!$B$5:$B$304,B514)=0,"Deviz inexistent în registru. ","")&amp;IF(AND(D514&lt;&gt;"",E514=""),"Cod necunoscut. ","")&amp;IF(N(H514)&lt;=0,"Lipsește cantitatea. ","")&amp;IF(M514="","Alege etapa. ","")&amp;IF(AND(M514="Suplimentar",N514=""),"Cere acordul clientului. ","")))</f>
        <v/>
      </c>
    </row>
    <row r="515" spans="2:21" x14ac:dyDescent="0.2">
      <c r="B515" s="24"/>
      <c r="C515" s="25" t="str">
        <f>IF(B515="","",COUNTIF(INDEX($B:$B,5):B515,B515))</f>
        <v/>
      </c>
      <c r="D515" s="24"/>
      <c r="E515" s="25" t="str">
        <f t="shared" si="63"/>
        <v/>
      </c>
      <c r="F515" s="13" t="str">
        <f t="shared" si="64"/>
        <v/>
      </c>
      <c r="G515" s="25" t="str">
        <f t="shared" si="65"/>
        <v/>
      </c>
      <c r="H515" s="6"/>
      <c r="I515" s="26" t="str">
        <f t="shared" si="66"/>
        <v/>
      </c>
      <c r="J515" s="27" t="str">
        <f t="shared" si="67"/>
        <v/>
      </c>
      <c r="K515" s="28"/>
      <c r="L515" s="27" t="str">
        <f t="shared" si="68"/>
        <v/>
      </c>
      <c r="M515" s="24"/>
      <c r="N515" s="24"/>
      <c r="O515" s="6"/>
      <c r="P515" s="27" t="str">
        <f t="shared" si="69"/>
        <v/>
      </c>
      <c r="Q515" s="25" t="str">
        <f t="shared" si="70"/>
        <v/>
      </c>
      <c r="R515" s="25" t="str">
        <f t="shared" si="71"/>
        <v/>
      </c>
      <c r="S515" s="13" t="str">
        <f>IF(B515="","",IF(M515="Inițial",B515&amp;"|E|"&amp;COUNTIFS(INDEX($B:$B,5):B515,B515,INDEX($M:$M,5):M515,"Inițial"),""))</f>
        <v/>
      </c>
      <c r="T515" s="13" t="str">
        <f>IF(OR(B515="",Q515&lt;&gt;1),"",B515&amp;"|F|"&amp;COUNTIFS(INDEX($B:$B,5):B515,B515,INDEX($Q:$Q,5):Q515,1))</f>
        <v/>
      </c>
      <c r="U515" s="29" t="str">
        <f>IF(B515="","",TRIM(IF(COUNTIF('Registru devize'!$B$5:$B$304,B515)=0,"Deviz inexistent în registru. ","")&amp;IF(AND(D515&lt;&gt;"",E515=""),"Cod necunoscut. ","")&amp;IF(N(H515)&lt;=0,"Lipsește cantitatea. ","")&amp;IF(M515="","Alege etapa. ","")&amp;IF(AND(M515="Suplimentar",N515=""),"Cere acordul clientului. ","")))</f>
        <v/>
      </c>
    </row>
    <row r="516" spans="2:21" x14ac:dyDescent="0.2">
      <c r="B516" s="24"/>
      <c r="C516" s="25" t="str">
        <f>IF(B516="","",COUNTIF(INDEX($B:$B,5):B516,B516))</f>
        <v/>
      </c>
      <c r="D516" s="24"/>
      <c r="E516" s="25" t="str">
        <f t="shared" si="63"/>
        <v/>
      </c>
      <c r="F516" s="13" t="str">
        <f t="shared" si="64"/>
        <v/>
      </c>
      <c r="G516" s="25" t="str">
        <f t="shared" si="65"/>
        <v/>
      </c>
      <c r="H516" s="6"/>
      <c r="I516" s="26" t="str">
        <f t="shared" si="66"/>
        <v/>
      </c>
      <c r="J516" s="27" t="str">
        <f t="shared" si="67"/>
        <v/>
      </c>
      <c r="K516" s="28"/>
      <c r="L516" s="27" t="str">
        <f t="shared" si="68"/>
        <v/>
      </c>
      <c r="M516" s="24"/>
      <c r="N516" s="24"/>
      <c r="O516" s="6"/>
      <c r="P516" s="27" t="str">
        <f t="shared" si="69"/>
        <v/>
      </c>
      <c r="Q516" s="25" t="str">
        <f t="shared" si="70"/>
        <v/>
      </c>
      <c r="R516" s="25" t="str">
        <f t="shared" si="71"/>
        <v/>
      </c>
      <c r="S516" s="13" t="str">
        <f>IF(B516="","",IF(M516="Inițial",B516&amp;"|E|"&amp;COUNTIFS(INDEX($B:$B,5):B516,B516,INDEX($M:$M,5):M516,"Inițial"),""))</f>
        <v/>
      </c>
      <c r="T516" s="13" t="str">
        <f>IF(OR(B516="",Q516&lt;&gt;1),"",B516&amp;"|F|"&amp;COUNTIFS(INDEX($B:$B,5):B516,B516,INDEX($Q:$Q,5):Q516,1))</f>
        <v/>
      </c>
      <c r="U516" s="29" t="str">
        <f>IF(B516="","",TRIM(IF(COUNTIF('Registru devize'!$B$5:$B$304,B516)=0,"Deviz inexistent în registru. ","")&amp;IF(AND(D516&lt;&gt;"",E516=""),"Cod necunoscut. ","")&amp;IF(N(H516)&lt;=0,"Lipsește cantitatea. ","")&amp;IF(M516="","Alege etapa. ","")&amp;IF(AND(M516="Suplimentar",N516=""),"Cere acordul clientului. ","")))</f>
        <v/>
      </c>
    </row>
    <row r="517" spans="2:21" x14ac:dyDescent="0.2">
      <c r="B517" s="24"/>
      <c r="C517" s="25" t="str">
        <f>IF(B517="","",COUNTIF(INDEX($B:$B,5):B517,B517))</f>
        <v/>
      </c>
      <c r="D517" s="24"/>
      <c r="E517" s="25" t="str">
        <f t="shared" ref="E517:E580" si="72">IF(D517="","",IFERROR(VLOOKUP(D517,Catalog,2,FALSE),""))</f>
        <v/>
      </c>
      <c r="F517" s="13" t="str">
        <f t="shared" ref="F517:F580" si="73">IF(D517="","",IFERROR(VLOOKUP(D517,Catalog,3,FALSE),""))</f>
        <v/>
      </c>
      <c r="G517" s="25" t="str">
        <f t="shared" ref="G517:G580" si="74">IF(D517="","",IFERROR(VLOOKUP(D517,Catalog,4,FALSE),""))</f>
        <v/>
      </c>
      <c r="H517" s="6"/>
      <c r="I517" s="26" t="str">
        <f t="shared" ref="I517:I580" si="75">IF(E517&lt;&gt;"Manoperă","",N(H517)*IFERROR(VLOOKUP(D517,Catalog,6,FALSE),0))</f>
        <v/>
      </c>
      <c r="J517" s="27" t="str">
        <f t="shared" ref="J517:J580" si="76">IF(D517="","",IF(E517="Manoperă",IFERROR(VLOOKUP(D517,Catalog,6,FALSE),0)*TarifOra,IFERROR(VLOOKUP(D517,Catalog,5,FALSE),0)))</f>
        <v/>
      </c>
      <c r="K517" s="28"/>
      <c r="L517" s="27" t="str">
        <f t="shared" ref="L517:L580" si="77">IF(OR(H517="",J517=""),"",ROUND(H517*J517*(1-N(K517)),2))</f>
        <v/>
      </c>
      <c r="M517" s="24"/>
      <c r="N517" s="24"/>
      <c r="O517" s="6"/>
      <c r="P517" s="27" t="str">
        <f t="shared" ref="P517:P580" si="78">IF(L517="","",ROUND(L517*(1+CotaTVA),2))</f>
        <v/>
      </c>
      <c r="Q517" s="25" t="str">
        <f t="shared" ref="Q517:Q580" si="79">IF(B517="","",IF(OR(M517="Inițial",AND(M517="Suplimentar",N517="Da")),1,0))</f>
        <v/>
      </c>
      <c r="R517" s="25" t="str">
        <f t="shared" ref="R517:R580" si="80">IF(OR(D517="",E517&lt;&gt;"Piesă"),"",IFERROR(VLOOKUP(D517,Catalog,7,FALSE)&amp;"",""))</f>
        <v/>
      </c>
      <c r="S517" s="13" t="str">
        <f>IF(B517="","",IF(M517="Inițial",B517&amp;"|E|"&amp;COUNTIFS(INDEX($B:$B,5):B517,B517,INDEX($M:$M,5):M517,"Inițial"),""))</f>
        <v/>
      </c>
      <c r="T517" s="13" t="str">
        <f>IF(OR(B517="",Q517&lt;&gt;1),"",B517&amp;"|F|"&amp;COUNTIFS(INDEX($B:$B,5):B517,B517,INDEX($Q:$Q,5):Q517,1))</f>
        <v/>
      </c>
      <c r="U517" s="29" t="str">
        <f>IF(B517="","",TRIM(IF(COUNTIF('Registru devize'!$B$5:$B$304,B517)=0,"Deviz inexistent în registru. ","")&amp;IF(AND(D517&lt;&gt;"",E517=""),"Cod necunoscut. ","")&amp;IF(N(H517)&lt;=0,"Lipsește cantitatea. ","")&amp;IF(M517="","Alege etapa. ","")&amp;IF(AND(M517="Suplimentar",N517=""),"Cere acordul clientului. ","")))</f>
        <v/>
      </c>
    </row>
    <row r="518" spans="2:21" x14ac:dyDescent="0.2">
      <c r="B518" s="24"/>
      <c r="C518" s="25" t="str">
        <f>IF(B518="","",COUNTIF(INDEX($B:$B,5):B518,B518))</f>
        <v/>
      </c>
      <c r="D518" s="24"/>
      <c r="E518" s="25" t="str">
        <f t="shared" si="72"/>
        <v/>
      </c>
      <c r="F518" s="13" t="str">
        <f t="shared" si="73"/>
        <v/>
      </c>
      <c r="G518" s="25" t="str">
        <f t="shared" si="74"/>
        <v/>
      </c>
      <c r="H518" s="6"/>
      <c r="I518" s="26" t="str">
        <f t="shared" si="75"/>
        <v/>
      </c>
      <c r="J518" s="27" t="str">
        <f t="shared" si="76"/>
        <v/>
      </c>
      <c r="K518" s="28"/>
      <c r="L518" s="27" t="str">
        <f t="shared" si="77"/>
        <v/>
      </c>
      <c r="M518" s="24"/>
      <c r="N518" s="24"/>
      <c r="O518" s="6"/>
      <c r="P518" s="27" t="str">
        <f t="shared" si="78"/>
        <v/>
      </c>
      <c r="Q518" s="25" t="str">
        <f t="shared" si="79"/>
        <v/>
      </c>
      <c r="R518" s="25" t="str">
        <f t="shared" si="80"/>
        <v/>
      </c>
      <c r="S518" s="13" t="str">
        <f>IF(B518="","",IF(M518="Inițial",B518&amp;"|E|"&amp;COUNTIFS(INDEX($B:$B,5):B518,B518,INDEX($M:$M,5):M518,"Inițial"),""))</f>
        <v/>
      </c>
      <c r="T518" s="13" t="str">
        <f>IF(OR(B518="",Q518&lt;&gt;1),"",B518&amp;"|F|"&amp;COUNTIFS(INDEX($B:$B,5):B518,B518,INDEX($Q:$Q,5):Q518,1))</f>
        <v/>
      </c>
      <c r="U518" s="29" t="str">
        <f>IF(B518="","",TRIM(IF(COUNTIF('Registru devize'!$B$5:$B$304,B518)=0,"Deviz inexistent în registru. ","")&amp;IF(AND(D518&lt;&gt;"",E518=""),"Cod necunoscut. ","")&amp;IF(N(H518)&lt;=0,"Lipsește cantitatea. ","")&amp;IF(M518="","Alege etapa. ","")&amp;IF(AND(M518="Suplimentar",N518=""),"Cere acordul clientului. ","")))</f>
        <v/>
      </c>
    </row>
    <row r="519" spans="2:21" x14ac:dyDescent="0.2">
      <c r="B519" s="24"/>
      <c r="C519" s="25" t="str">
        <f>IF(B519="","",COUNTIF(INDEX($B:$B,5):B519,B519))</f>
        <v/>
      </c>
      <c r="D519" s="24"/>
      <c r="E519" s="25" t="str">
        <f t="shared" si="72"/>
        <v/>
      </c>
      <c r="F519" s="13" t="str">
        <f t="shared" si="73"/>
        <v/>
      </c>
      <c r="G519" s="25" t="str">
        <f t="shared" si="74"/>
        <v/>
      </c>
      <c r="H519" s="6"/>
      <c r="I519" s="26" t="str">
        <f t="shared" si="75"/>
        <v/>
      </c>
      <c r="J519" s="27" t="str">
        <f t="shared" si="76"/>
        <v/>
      </c>
      <c r="K519" s="28"/>
      <c r="L519" s="27" t="str">
        <f t="shared" si="77"/>
        <v/>
      </c>
      <c r="M519" s="24"/>
      <c r="N519" s="24"/>
      <c r="O519" s="6"/>
      <c r="P519" s="27" t="str">
        <f t="shared" si="78"/>
        <v/>
      </c>
      <c r="Q519" s="25" t="str">
        <f t="shared" si="79"/>
        <v/>
      </c>
      <c r="R519" s="25" t="str">
        <f t="shared" si="80"/>
        <v/>
      </c>
      <c r="S519" s="13" t="str">
        <f>IF(B519="","",IF(M519="Inițial",B519&amp;"|E|"&amp;COUNTIFS(INDEX($B:$B,5):B519,B519,INDEX($M:$M,5):M519,"Inițial"),""))</f>
        <v/>
      </c>
      <c r="T519" s="13" t="str">
        <f>IF(OR(B519="",Q519&lt;&gt;1),"",B519&amp;"|F|"&amp;COUNTIFS(INDEX($B:$B,5):B519,B519,INDEX($Q:$Q,5):Q519,1))</f>
        <v/>
      </c>
      <c r="U519" s="29" t="str">
        <f>IF(B519="","",TRIM(IF(COUNTIF('Registru devize'!$B$5:$B$304,B519)=0,"Deviz inexistent în registru. ","")&amp;IF(AND(D519&lt;&gt;"",E519=""),"Cod necunoscut. ","")&amp;IF(N(H519)&lt;=0,"Lipsește cantitatea. ","")&amp;IF(M519="","Alege etapa. ","")&amp;IF(AND(M519="Suplimentar",N519=""),"Cere acordul clientului. ","")))</f>
        <v/>
      </c>
    </row>
    <row r="520" spans="2:21" x14ac:dyDescent="0.2">
      <c r="B520" s="24"/>
      <c r="C520" s="25" t="str">
        <f>IF(B520="","",COUNTIF(INDEX($B:$B,5):B520,B520))</f>
        <v/>
      </c>
      <c r="D520" s="24"/>
      <c r="E520" s="25" t="str">
        <f t="shared" si="72"/>
        <v/>
      </c>
      <c r="F520" s="13" t="str">
        <f t="shared" si="73"/>
        <v/>
      </c>
      <c r="G520" s="25" t="str">
        <f t="shared" si="74"/>
        <v/>
      </c>
      <c r="H520" s="6"/>
      <c r="I520" s="26" t="str">
        <f t="shared" si="75"/>
        <v/>
      </c>
      <c r="J520" s="27" t="str">
        <f t="shared" si="76"/>
        <v/>
      </c>
      <c r="K520" s="28"/>
      <c r="L520" s="27" t="str">
        <f t="shared" si="77"/>
        <v/>
      </c>
      <c r="M520" s="24"/>
      <c r="N520" s="24"/>
      <c r="O520" s="6"/>
      <c r="P520" s="27" t="str">
        <f t="shared" si="78"/>
        <v/>
      </c>
      <c r="Q520" s="25" t="str">
        <f t="shared" si="79"/>
        <v/>
      </c>
      <c r="R520" s="25" t="str">
        <f t="shared" si="80"/>
        <v/>
      </c>
      <c r="S520" s="13" t="str">
        <f>IF(B520="","",IF(M520="Inițial",B520&amp;"|E|"&amp;COUNTIFS(INDEX($B:$B,5):B520,B520,INDEX($M:$M,5):M520,"Inițial"),""))</f>
        <v/>
      </c>
      <c r="T520" s="13" t="str">
        <f>IF(OR(B520="",Q520&lt;&gt;1),"",B520&amp;"|F|"&amp;COUNTIFS(INDEX($B:$B,5):B520,B520,INDEX($Q:$Q,5):Q520,1))</f>
        <v/>
      </c>
      <c r="U520" s="29" t="str">
        <f>IF(B520="","",TRIM(IF(COUNTIF('Registru devize'!$B$5:$B$304,B520)=0,"Deviz inexistent în registru. ","")&amp;IF(AND(D520&lt;&gt;"",E520=""),"Cod necunoscut. ","")&amp;IF(N(H520)&lt;=0,"Lipsește cantitatea. ","")&amp;IF(M520="","Alege etapa. ","")&amp;IF(AND(M520="Suplimentar",N520=""),"Cere acordul clientului. ","")))</f>
        <v/>
      </c>
    </row>
    <row r="521" spans="2:21" x14ac:dyDescent="0.2">
      <c r="B521" s="24"/>
      <c r="C521" s="25" t="str">
        <f>IF(B521="","",COUNTIF(INDEX($B:$B,5):B521,B521))</f>
        <v/>
      </c>
      <c r="D521" s="24"/>
      <c r="E521" s="25" t="str">
        <f t="shared" si="72"/>
        <v/>
      </c>
      <c r="F521" s="13" t="str">
        <f t="shared" si="73"/>
        <v/>
      </c>
      <c r="G521" s="25" t="str">
        <f t="shared" si="74"/>
        <v/>
      </c>
      <c r="H521" s="6"/>
      <c r="I521" s="26" t="str">
        <f t="shared" si="75"/>
        <v/>
      </c>
      <c r="J521" s="27" t="str">
        <f t="shared" si="76"/>
        <v/>
      </c>
      <c r="K521" s="28"/>
      <c r="L521" s="27" t="str">
        <f t="shared" si="77"/>
        <v/>
      </c>
      <c r="M521" s="24"/>
      <c r="N521" s="24"/>
      <c r="O521" s="6"/>
      <c r="P521" s="27" t="str">
        <f t="shared" si="78"/>
        <v/>
      </c>
      <c r="Q521" s="25" t="str">
        <f t="shared" si="79"/>
        <v/>
      </c>
      <c r="R521" s="25" t="str">
        <f t="shared" si="80"/>
        <v/>
      </c>
      <c r="S521" s="13" t="str">
        <f>IF(B521="","",IF(M521="Inițial",B521&amp;"|E|"&amp;COUNTIFS(INDEX($B:$B,5):B521,B521,INDEX($M:$M,5):M521,"Inițial"),""))</f>
        <v/>
      </c>
      <c r="T521" s="13" t="str">
        <f>IF(OR(B521="",Q521&lt;&gt;1),"",B521&amp;"|F|"&amp;COUNTIFS(INDEX($B:$B,5):B521,B521,INDEX($Q:$Q,5):Q521,1))</f>
        <v/>
      </c>
      <c r="U521" s="29" t="str">
        <f>IF(B521="","",TRIM(IF(COUNTIF('Registru devize'!$B$5:$B$304,B521)=0,"Deviz inexistent în registru. ","")&amp;IF(AND(D521&lt;&gt;"",E521=""),"Cod necunoscut. ","")&amp;IF(N(H521)&lt;=0,"Lipsește cantitatea. ","")&amp;IF(M521="","Alege etapa. ","")&amp;IF(AND(M521="Suplimentar",N521=""),"Cere acordul clientului. ","")))</f>
        <v/>
      </c>
    </row>
    <row r="522" spans="2:21" x14ac:dyDescent="0.2">
      <c r="B522" s="24"/>
      <c r="C522" s="25" t="str">
        <f>IF(B522="","",COUNTIF(INDEX($B:$B,5):B522,B522))</f>
        <v/>
      </c>
      <c r="D522" s="24"/>
      <c r="E522" s="25" t="str">
        <f t="shared" si="72"/>
        <v/>
      </c>
      <c r="F522" s="13" t="str">
        <f t="shared" si="73"/>
        <v/>
      </c>
      <c r="G522" s="25" t="str">
        <f t="shared" si="74"/>
        <v/>
      </c>
      <c r="H522" s="6"/>
      <c r="I522" s="26" t="str">
        <f t="shared" si="75"/>
        <v/>
      </c>
      <c r="J522" s="27" t="str">
        <f t="shared" si="76"/>
        <v/>
      </c>
      <c r="K522" s="28"/>
      <c r="L522" s="27" t="str">
        <f t="shared" si="77"/>
        <v/>
      </c>
      <c r="M522" s="24"/>
      <c r="N522" s="24"/>
      <c r="O522" s="6"/>
      <c r="P522" s="27" t="str">
        <f t="shared" si="78"/>
        <v/>
      </c>
      <c r="Q522" s="25" t="str">
        <f t="shared" si="79"/>
        <v/>
      </c>
      <c r="R522" s="25" t="str">
        <f t="shared" si="80"/>
        <v/>
      </c>
      <c r="S522" s="13" t="str">
        <f>IF(B522="","",IF(M522="Inițial",B522&amp;"|E|"&amp;COUNTIFS(INDEX($B:$B,5):B522,B522,INDEX($M:$M,5):M522,"Inițial"),""))</f>
        <v/>
      </c>
      <c r="T522" s="13" t="str">
        <f>IF(OR(B522="",Q522&lt;&gt;1),"",B522&amp;"|F|"&amp;COUNTIFS(INDEX($B:$B,5):B522,B522,INDEX($Q:$Q,5):Q522,1))</f>
        <v/>
      </c>
      <c r="U522" s="29" t="str">
        <f>IF(B522="","",TRIM(IF(COUNTIF('Registru devize'!$B$5:$B$304,B522)=0,"Deviz inexistent în registru. ","")&amp;IF(AND(D522&lt;&gt;"",E522=""),"Cod necunoscut. ","")&amp;IF(N(H522)&lt;=0,"Lipsește cantitatea. ","")&amp;IF(M522="","Alege etapa. ","")&amp;IF(AND(M522="Suplimentar",N522=""),"Cere acordul clientului. ","")))</f>
        <v/>
      </c>
    </row>
    <row r="523" spans="2:21" x14ac:dyDescent="0.2">
      <c r="B523" s="24"/>
      <c r="C523" s="25" t="str">
        <f>IF(B523="","",COUNTIF(INDEX($B:$B,5):B523,B523))</f>
        <v/>
      </c>
      <c r="D523" s="24"/>
      <c r="E523" s="25" t="str">
        <f t="shared" si="72"/>
        <v/>
      </c>
      <c r="F523" s="13" t="str">
        <f t="shared" si="73"/>
        <v/>
      </c>
      <c r="G523" s="25" t="str">
        <f t="shared" si="74"/>
        <v/>
      </c>
      <c r="H523" s="6"/>
      <c r="I523" s="26" t="str">
        <f t="shared" si="75"/>
        <v/>
      </c>
      <c r="J523" s="27" t="str">
        <f t="shared" si="76"/>
        <v/>
      </c>
      <c r="K523" s="28"/>
      <c r="L523" s="27" t="str">
        <f t="shared" si="77"/>
        <v/>
      </c>
      <c r="M523" s="24"/>
      <c r="N523" s="24"/>
      <c r="O523" s="6"/>
      <c r="P523" s="27" t="str">
        <f t="shared" si="78"/>
        <v/>
      </c>
      <c r="Q523" s="25" t="str">
        <f t="shared" si="79"/>
        <v/>
      </c>
      <c r="R523" s="25" t="str">
        <f t="shared" si="80"/>
        <v/>
      </c>
      <c r="S523" s="13" t="str">
        <f>IF(B523="","",IF(M523="Inițial",B523&amp;"|E|"&amp;COUNTIFS(INDEX($B:$B,5):B523,B523,INDEX($M:$M,5):M523,"Inițial"),""))</f>
        <v/>
      </c>
      <c r="T523" s="13" t="str">
        <f>IF(OR(B523="",Q523&lt;&gt;1),"",B523&amp;"|F|"&amp;COUNTIFS(INDEX($B:$B,5):B523,B523,INDEX($Q:$Q,5):Q523,1))</f>
        <v/>
      </c>
      <c r="U523" s="29" t="str">
        <f>IF(B523="","",TRIM(IF(COUNTIF('Registru devize'!$B$5:$B$304,B523)=0,"Deviz inexistent în registru. ","")&amp;IF(AND(D523&lt;&gt;"",E523=""),"Cod necunoscut. ","")&amp;IF(N(H523)&lt;=0,"Lipsește cantitatea. ","")&amp;IF(M523="","Alege etapa. ","")&amp;IF(AND(M523="Suplimentar",N523=""),"Cere acordul clientului. ","")))</f>
        <v/>
      </c>
    </row>
    <row r="524" spans="2:21" x14ac:dyDescent="0.2">
      <c r="B524" s="24"/>
      <c r="C524" s="25" t="str">
        <f>IF(B524="","",COUNTIF(INDEX($B:$B,5):B524,B524))</f>
        <v/>
      </c>
      <c r="D524" s="24"/>
      <c r="E524" s="25" t="str">
        <f t="shared" si="72"/>
        <v/>
      </c>
      <c r="F524" s="13" t="str">
        <f t="shared" si="73"/>
        <v/>
      </c>
      <c r="G524" s="25" t="str">
        <f t="shared" si="74"/>
        <v/>
      </c>
      <c r="H524" s="6"/>
      <c r="I524" s="26" t="str">
        <f t="shared" si="75"/>
        <v/>
      </c>
      <c r="J524" s="27" t="str">
        <f t="shared" si="76"/>
        <v/>
      </c>
      <c r="K524" s="28"/>
      <c r="L524" s="27" t="str">
        <f t="shared" si="77"/>
        <v/>
      </c>
      <c r="M524" s="24"/>
      <c r="N524" s="24"/>
      <c r="O524" s="6"/>
      <c r="P524" s="27" t="str">
        <f t="shared" si="78"/>
        <v/>
      </c>
      <c r="Q524" s="25" t="str">
        <f t="shared" si="79"/>
        <v/>
      </c>
      <c r="R524" s="25" t="str">
        <f t="shared" si="80"/>
        <v/>
      </c>
      <c r="S524" s="13" t="str">
        <f>IF(B524="","",IF(M524="Inițial",B524&amp;"|E|"&amp;COUNTIFS(INDEX($B:$B,5):B524,B524,INDEX($M:$M,5):M524,"Inițial"),""))</f>
        <v/>
      </c>
      <c r="T524" s="13" t="str">
        <f>IF(OR(B524="",Q524&lt;&gt;1),"",B524&amp;"|F|"&amp;COUNTIFS(INDEX($B:$B,5):B524,B524,INDEX($Q:$Q,5):Q524,1))</f>
        <v/>
      </c>
      <c r="U524" s="29" t="str">
        <f>IF(B524="","",TRIM(IF(COUNTIF('Registru devize'!$B$5:$B$304,B524)=0,"Deviz inexistent în registru. ","")&amp;IF(AND(D524&lt;&gt;"",E524=""),"Cod necunoscut. ","")&amp;IF(N(H524)&lt;=0,"Lipsește cantitatea. ","")&amp;IF(M524="","Alege etapa. ","")&amp;IF(AND(M524="Suplimentar",N524=""),"Cere acordul clientului. ","")))</f>
        <v/>
      </c>
    </row>
    <row r="525" spans="2:21" x14ac:dyDescent="0.2">
      <c r="B525" s="24"/>
      <c r="C525" s="25" t="str">
        <f>IF(B525="","",COUNTIF(INDEX($B:$B,5):B525,B525))</f>
        <v/>
      </c>
      <c r="D525" s="24"/>
      <c r="E525" s="25" t="str">
        <f t="shared" si="72"/>
        <v/>
      </c>
      <c r="F525" s="13" t="str">
        <f t="shared" si="73"/>
        <v/>
      </c>
      <c r="G525" s="25" t="str">
        <f t="shared" si="74"/>
        <v/>
      </c>
      <c r="H525" s="6"/>
      <c r="I525" s="26" t="str">
        <f t="shared" si="75"/>
        <v/>
      </c>
      <c r="J525" s="27" t="str">
        <f t="shared" si="76"/>
        <v/>
      </c>
      <c r="K525" s="28"/>
      <c r="L525" s="27" t="str">
        <f t="shared" si="77"/>
        <v/>
      </c>
      <c r="M525" s="24"/>
      <c r="N525" s="24"/>
      <c r="O525" s="6"/>
      <c r="P525" s="27" t="str">
        <f t="shared" si="78"/>
        <v/>
      </c>
      <c r="Q525" s="25" t="str">
        <f t="shared" si="79"/>
        <v/>
      </c>
      <c r="R525" s="25" t="str">
        <f t="shared" si="80"/>
        <v/>
      </c>
      <c r="S525" s="13" t="str">
        <f>IF(B525="","",IF(M525="Inițial",B525&amp;"|E|"&amp;COUNTIFS(INDEX($B:$B,5):B525,B525,INDEX($M:$M,5):M525,"Inițial"),""))</f>
        <v/>
      </c>
      <c r="T525" s="13" t="str">
        <f>IF(OR(B525="",Q525&lt;&gt;1),"",B525&amp;"|F|"&amp;COUNTIFS(INDEX($B:$B,5):B525,B525,INDEX($Q:$Q,5):Q525,1))</f>
        <v/>
      </c>
      <c r="U525" s="29" t="str">
        <f>IF(B525="","",TRIM(IF(COUNTIF('Registru devize'!$B$5:$B$304,B525)=0,"Deviz inexistent în registru. ","")&amp;IF(AND(D525&lt;&gt;"",E525=""),"Cod necunoscut. ","")&amp;IF(N(H525)&lt;=0,"Lipsește cantitatea. ","")&amp;IF(M525="","Alege etapa. ","")&amp;IF(AND(M525="Suplimentar",N525=""),"Cere acordul clientului. ","")))</f>
        <v/>
      </c>
    </row>
    <row r="526" spans="2:21" x14ac:dyDescent="0.2">
      <c r="B526" s="24"/>
      <c r="C526" s="25" t="str">
        <f>IF(B526="","",COUNTIF(INDEX($B:$B,5):B526,B526))</f>
        <v/>
      </c>
      <c r="D526" s="24"/>
      <c r="E526" s="25" t="str">
        <f t="shared" si="72"/>
        <v/>
      </c>
      <c r="F526" s="13" t="str">
        <f t="shared" si="73"/>
        <v/>
      </c>
      <c r="G526" s="25" t="str">
        <f t="shared" si="74"/>
        <v/>
      </c>
      <c r="H526" s="6"/>
      <c r="I526" s="26" t="str">
        <f t="shared" si="75"/>
        <v/>
      </c>
      <c r="J526" s="27" t="str">
        <f t="shared" si="76"/>
        <v/>
      </c>
      <c r="K526" s="28"/>
      <c r="L526" s="27" t="str">
        <f t="shared" si="77"/>
        <v/>
      </c>
      <c r="M526" s="24"/>
      <c r="N526" s="24"/>
      <c r="O526" s="6"/>
      <c r="P526" s="27" t="str">
        <f t="shared" si="78"/>
        <v/>
      </c>
      <c r="Q526" s="25" t="str">
        <f t="shared" si="79"/>
        <v/>
      </c>
      <c r="R526" s="25" t="str">
        <f t="shared" si="80"/>
        <v/>
      </c>
      <c r="S526" s="13" t="str">
        <f>IF(B526="","",IF(M526="Inițial",B526&amp;"|E|"&amp;COUNTIFS(INDEX($B:$B,5):B526,B526,INDEX($M:$M,5):M526,"Inițial"),""))</f>
        <v/>
      </c>
      <c r="T526" s="13" t="str">
        <f>IF(OR(B526="",Q526&lt;&gt;1),"",B526&amp;"|F|"&amp;COUNTIFS(INDEX($B:$B,5):B526,B526,INDEX($Q:$Q,5):Q526,1))</f>
        <v/>
      </c>
      <c r="U526" s="29" t="str">
        <f>IF(B526="","",TRIM(IF(COUNTIF('Registru devize'!$B$5:$B$304,B526)=0,"Deviz inexistent în registru. ","")&amp;IF(AND(D526&lt;&gt;"",E526=""),"Cod necunoscut. ","")&amp;IF(N(H526)&lt;=0,"Lipsește cantitatea. ","")&amp;IF(M526="","Alege etapa. ","")&amp;IF(AND(M526="Suplimentar",N526=""),"Cere acordul clientului. ","")))</f>
        <v/>
      </c>
    </row>
    <row r="527" spans="2:21" x14ac:dyDescent="0.2">
      <c r="B527" s="24"/>
      <c r="C527" s="25" t="str">
        <f>IF(B527="","",COUNTIF(INDEX($B:$B,5):B527,B527))</f>
        <v/>
      </c>
      <c r="D527" s="24"/>
      <c r="E527" s="25" t="str">
        <f t="shared" si="72"/>
        <v/>
      </c>
      <c r="F527" s="13" t="str">
        <f t="shared" si="73"/>
        <v/>
      </c>
      <c r="G527" s="25" t="str">
        <f t="shared" si="74"/>
        <v/>
      </c>
      <c r="H527" s="6"/>
      <c r="I527" s="26" t="str">
        <f t="shared" si="75"/>
        <v/>
      </c>
      <c r="J527" s="27" t="str">
        <f t="shared" si="76"/>
        <v/>
      </c>
      <c r="K527" s="28"/>
      <c r="L527" s="27" t="str">
        <f t="shared" si="77"/>
        <v/>
      </c>
      <c r="M527" s="24"/>
      <c r="N527" s="24"/>
      <c r="O527" s="6"/>
      <c r="P527" s="27" t="str">
        <f t="shared" si="78"/>
        <v/>
      </c>
      <c r="Q527" s="25" t="str">
        <f t="shared" si="79"/>
        <v/>
      </c>
      <c r="R527" s="25" t="str">
        <f t="shared" si="80"/>
        <v/>
      </c>
      <c r="S527" s="13" t="str">
        <f>IF(B527="","",IF(M527="Inițial",B527&amp;"|E|"&amp;COUNTIFS(INDEX($B:$B,5):B527,B527,INDEX($M:$M,5):M527,"Inițial"),""))</f>
        <v/>
      </c>
      <c r="T527" s="13" t="str">
        <f>IF(OR(B527="",Q527&lt;&gt;1),"",B527&amp;"|F|"&amp;COUNTIFS(INDEX($B:$B,5):B527,B527,INDEX($Q:$Q,5):Q527,1))</f>
        <v/>
      </c>
      <c r="U527" s="29" t="str">
        <f>IF(B527="","",TRIM(IF(COUNTIF('Registru devize'!$B$5:$B$304,B527)=0,"Deviz inexistent în registru. ","")&amp;IF(AND(D527&lt;&gt;"",E527=""),"Cod necunoscut. ","")&amp;IF(N(H527)&lt;=0,"Lipsește cantitatea. ","")&amp;IF(M527="","Alege etapa. ","")&amp;IF(AND(M527="Suplimentar",N527=""),"Cere acordul clientului. ","")))</f>
        <v/>
      </c>
    </row>
    <row r="528" spans="2:21" x14ac:dyDescent="0.2">
      <c r="B528" s="24"/>
      <c r="C528" s="25" t="str">
        <f>IF(B528="","",COUNTIF(INDEX($B:$B,5):B528,B528))</f>
        <v/>
      </c>
      <c r="D528" s="24"/>
      <c r="E528" s="25" t="str">
        <f t="shared" si="72"/>
        <v/>
      </c>
      <c r="F528" s="13" t="str">
        <f t="shared" si="73"/>
        <v/>
      </c>
      <c r="G528" s="25" t="str">
        <f t="shared" si="74"/>
        <v/>
      </c>
      <c r="H528" s="6"/>
      <c r="I528" s="26" t="str">
        <f t="shared" si="75"/>
        <v/>
      </c>
      <c r="J528" s="27" t="str">
        <f t="shared" si="76"/>
        <v/>
      </c>
      <c r="K528" s="28"/>
      <c r="L528" s="27" t="str">
        <f t="shared" si="77"/>
        <v/>
      </c>
      <c r="M528" s="24"/>
      <c r="N528" s="24"/>
      <c r="O528" s="6"/>
      <c r="P528" s="27" t="str">
        <f t="shared" si="78"/>
        <v/>
      </c>
      <c r="Q528" s="25" t="str">
        <f t="shared" si="79"/>
        <v/>
      </c>
      <c r="R528" s="25" t="str">
        <f t="shared" si="80"/>
        <v/>
      </c>
      <c r="S528" s="13" t="str">
        <f>IF(B528="","",IF(M528="Inițial",B528&amp;"|E|"&amp;COUNTIFS(INDEX($B:$B,5):B528,B528,INDEX($M:$M,5):M528,"Inițial"),""))</f>
        <v/>
      </c>
      <c r="T528" s="13" t="str">
        <f>IF(OR(B528="",Q528&lt;&gt;1),"",B528&amp;"|F|"&amp;COUNTIFS(INDEX($B:$B,5):B528,B528,INDEX($Q:$Q,5):Q528,1))</f>
        <v/>
      </c>
      <c r="U528" s="29" t="str">
        <f>IF(B528="","",TRIM(IF(COUNTIF('Registru devize'!$B$5:$B$304,B528)=0,"Deviz inexistent în registru. ","")&amp;IF(AND(D528&lt;&gt;"",E528=""),"Cod necunoscut. ","")&amp;IF(N(H528)&lt;=0,"Lipsește cantitatea. ","")&amp;IF(M528="","Alege etapa. ","")&amp;IF(AND(M528="Suplimentar",N528=""),"Cere acordul clientului. ","")))</f>
        <v/>
      </c>
    </row>
    <row r="529" spans="2:21" x14ac:dyDescent="0.2">
      <c r="B529" s="24"/>
      <c r="C529" s="25" t="str">
        <f>IF(B529="","",COUNTIF(INDEX($B:$B,5):B529,B529))</f>
        <v/>
      </c>
      <c r="D529" s="24"/>
      <c r="E529" s="25" t="str">
        <f t="shared" si="72"/>
        <v/>
      </c>
      <c r="F529" s="13" t="str">
        <f t="shared" si="73"/>
        <v/>
      </c>
      <c r="G529" s="25" t="str">
        <f t="shared" si="74"/>
        <v/>
      </c>
      <c r="H529" s="6"/>
      <c r="I529" s="26" t="str">
        <f t="shared" si="75"/>
        <v/>
      </c>
      <c r="J529" s="27" t="str">
        <f t="shared" si="76"/>
        <v/>
      </c>
      <c r="K529" s="28"/>
      <c r="L529" s="27" t="str">
        <f t="shared" si="77"/>
        <v/>
      </c>
      <c r="M529" s="24"/>
      <c r="N529" s="24"/>
      <c r="O529" s="6"/>
      <c r="P529" s="27" t="str">
        <f t="shared" si="78"/>
        <v/>
      </c>
      <c r="Q529" s="25" t="str">
        <f t="shared" si="79"/>
        <v/>
      </c>
      <c r="R529" s="25" t="str">
        <f t="shared" si="80"/>
        <v/>
      </c>
      <c r="S529" s="13" t="str">
        <f>IF(B529="","",IF(M529="Inițial",B529&amp;"|E|"&amp;COUNTIFS(INDEX($B:$B,5):B529,B529,INDEX($M:$M,5):M529,"Inițial"),""))</f>
        <v/>
      </c>
      <c r="T529" s="13" t="str">
        <f>IF(OR(B529="",Q529&lt;&gt;1),"",B529&amp;"|F|"&amp;COUNTIFS(INDEX($B:$B,5):B529,B529,INDEX($Q:$Q,5):Q529,1))</f>
        <v/>
      </c>
      <c r="U529" s="29" t="str">
        <f>IF(B529="","",TRIM(IF(COUNTIF('Registru devize'!$B$5:$B$304,B529)=0,"Deviz inexistent în registru. ","")&amp;IF(AND(D529&lt;&gt;"",E529=""),"Cod necunoscut. ","")&amp;IF(N(H529)&lt;=0,"Lipsește cantitatea. ","")&amp;IF(M529="","Alege etapa. ","")&amp;IF(AND(M529="Suplimentar",N529=""),"Cere acordul clientului. ","")))</f>
        <v/>
      </c>
    </row>
    <row r="530" spans="2:21" x14ac:dyDescent="0.2">
      <c r="B530" s="24"/>
      <c r="C530" s="25" t="str">
        <f>IF(B530="","",COUNTIF(INDEX($B:$B,5):B530,B530))</f>
        <v/>
      </c>
      <c r="D530" s="24"/>
      <c r="E530" s="25" t="str">
        <f t="shared" si="72"/>
        <v/>
      </c>
      <c r="F530" s="13" t="str">
        <f t="shared" si="73"/>
        <v/>
      </c>
      <c r="G530" s="25" t="str">
        <f t="shared" si="74"/>
        <v/>
      </c>
      <c r="H530" s="6"/>
      <c r="I530" s="26" t="str">
        <f t="shared" si="75"/>
        <v/>
      </c>
      <c r="J530" s="27" t="str">
        <f t="shared" si="76"/>
        <v/>
      </c>
      <c r="K530" s="28"/>
      <c r="L530" s="27" t="str">
        <f t="shared" si="77"/>
        <v/>
      </c>
      <c r="M530" s="24"/>
      <c r="N530" s="24"/>
      <c r="O530" s="6"/>
      <c r="P530" s="27" t="str">
        <f t="shared" si="78"/>
        <v/>
      </c>
      <c r="Q530" s="25" t="str">
        <f t="shared" si="79"/>
        <v/>
      </c>
      <c r="R530" s="25" t="str">
        <f t="shared" si="80"/>
        <v/>
      </c>
      <c r="S530" s="13" t="str">
        <f>IF(B530="","",IF(M530="Inițial",B530&amp;"|E|"&amp;COUNTIFS(INDEX($B:$B,5):B530,B530,INDEX($M:$M,5):M530,"Inițial"),""))</f>
        <v/>
      </c>
      <c r="T530" s="13" t="str">
        <f>IF(OR(B530="",Q530&lt;&gt;1),"",B530&amp;"|F|"&amp;COUNTIFS(INDEX($B:$B,5):B530,B530,INDEX($Q:$Q,5):Q530,1))</f>
        <v/>
      </c>
      <c r="U530" s="29" t="str">
        <f>IF(B530="","",TRIM(IF(COUNTIF('Registru devize'!$B$5:$B$304,B530)=0,"Deviz inexistent în registru. ","")&amp;IF(AND(D530&lt;&gt;"",E530=""),"Cod necunoscut. ","")&amp;IF(N(H530)&lt;=0,"Lipsește cantitatea. ","")&amp;IF(M530="","Alege etapa. ","")&amp;IF(AND(M530="Suplimentar",N530=""),"Cere acordul clientului. ","")))</f>
        <v/>
      </c>
    </row>
    <row r="531" spans="2:21" x14ac:dyDescent="0.2">
      <c r="B531" s="24"/>
      <c r="C531" s="25" t="str">
        <f>IF(B531="","",COUNTIF(INDEX($B:$B,5):B531,B531))</f>
        <v/>
      </c>
      <c r="D531" s="24"/>
      <c r="E531" s="25" t="str">
        <f t="shared" si="72"/>
        <v/>
      </c>
      <c r="F531" s="13" t="str">
        <f t="shared" si="73"/>
        <v/>
      </c>
      <c r="G531" s="25" t="str">
        <f t="shared" si="74"/>
        <v/>
      </c>
      <c r="H531" s="6"/>
      <c r="I531" s="26" t="str">
        <f t="shared" si="75"/>
        <v/>
      </c>
      <c r="J531" s="27" t="str">
        <f t="shared" si="76"/>
        <v/>
      </c>
      <c r="K531" s="28"/>
      <c r="L531" s="27" t="str">
        <f t="shared" si="77"/>
        <v/>
      </c>
      <c r="M531" s="24"/>
      <c r="N531" s="24"/>
      <c r="O531" s="6"/>
      <c r="P531" s="27" t="str">
        <f t="shared" si="78"/>
        <v/>
      </c>
      <c r="Q531" s="25" t="str">
        <f t="shared" si="79"/>
        <v/>
      </c>
      <c r="R531" s="25" t="str">
        <f t="shared" si="80"/>
        <v/>
      </c>
      <c r="S531" s="13" t="str">
        <f>IF(B531="","",IF(M531="Inițial",B531&amp;"|E|"&amp;COUNTIFS(INDEX($B:$B,5):B531,B531,INDEX($M:$M,5):M531,"Inițial"),""))</f>
        <v/>
      </c>
      <c r="T531" s="13" t="str">
        <f>IF(OR(B531="",Q531&lt;&gt;1),"",B531&amp;"|F|"&amp;COUNTIFS(INDEX($B:$B,5):B531,B531,INDEX($Q:$Q,5):Q531,1))</f>
        <v/>
      </c>
      <c r="U531" s="29" t="str">
        <f>IF(B531="","",TRIM(IF(COUNTIF('Registru devize'!$B$5:$B$304,B531)=0,"Deviz inexistent în registru. ","")&amp;IF(AND(D531&lt;&gt;"",E531=""),"Cod necunoscut. ","")&amp;IF(N(H531)&lt;=0,"Lipsește cantitatea. ","")&amp;IF(M531="","Alege etapa. ","")&amp;IF(AND(M531="Suplimentar",N531=""),"Cere acordul clientului. ","")))</f>
        <v/>
      </c>
    </row>
    <row r="532" spans="2:21" x14ac:dyDescent="0.2">
      <c r="B532" s="24"/>
      <c r="C532" s="25" t="str">
        <f>IF(B532="","",COUNTIF(INDEX($B:$B,5):B532,B532))</f>
        <v/>
      </c>
      <c r="D532" s="24"/>
      <c r="E532" s="25" t="str">
        <f t="shared" si="72"/>
        <v/>
      </c>
      <c r="F532" s="13" t="str">
        <f t="shared" si="73"/>
        <v/>
      </c>
      <c r="G532" s="25" t="str">
        <f t="shared" si="74"/>
        <v/>
      </c>
      <c r="H532" s="6"/>
      <c r="I532" s="26" t="str">
        <f t="shared" si="75"/>
        <v/>
      </c>
      <c r="J532" s="27" t="str">
        <f t="shared" si="76"/>
        <v/>
      </c>
      <c r="K532" s="28"/>
      <c r="L532" s="27" t="str">
        <f t="shared" si="77"/>
        <v/>
      </c>
      <c r="M532" s="24"/>
      <c r="N532" s="24"/>
      <c r="O532" s="6"/>
      <c r="P532" s="27" t="str">
        <f t="shared" si="78"/>
        <v/>
      </c>
      <c r="Q532" s="25" t="str">
        <f t="shared" si="79"/>
        <v/>
      </c>
      <c r="R532" s="25" t="str">
        <f t="shared" si="80"/>
        <v/>
      </c>
      <c r="S532" s="13" t="str">
        <f>IF(B532="","",IF(M532="Inițial",B532&amp;"|E|"&amp;COUNTIFS(INDEX($B:$B,5):B532,B532,INDEX($M:$M,5):M532,"Inițial"),""))</f>
        <v/>
      </c>
      <c r="T532" s="13" t="str">
        <f>IF(OR(B532="",Q532&lt;&gt;1),"",B532&amp;"|F|"&amp;COUNTIFS(INDEX($B:$B,5):B532,B532,INDEX($Q:$Q,5):Q532,1))</f>
        <v/>
      </c>
      <c r="U532" s="29" t="str">
        <f>IF(B532="","",TRIM(IF(COUNTIF('Registru devize'!$B$5:$B$304,B532)=0,"Deviz inexistent în registru. ","")&amp;IF(AND(D532&lt;&gt;"",E532=""),"Cod necunoscut. ","")&amp;IF(N(H532)&lt;=0,"Lipsește cantitatea. ","")&amp;IF(M532="","Alege etapa. ","")&amp;IF(AND(M532="Suplimentar",N532=""),"Cere acordul clientului. ","")))</f>
        <v/>
      </c>
    </row>
    <row r="533" spans="2:21" x14ac:dyDescent="0.2">
      <c r="B533" s="24"/>
      <c r="C533" s="25" t="str">
        <f>IF(B533="","",COUNTIF(INDEX($B:$B,5):B533,B533))</f>
        <v/>
      </c>
      <c r="D533" s="24"/>
      <c r="E533" s="25" t="str">
        <f t="shared" si="72"/>
        <v/>
      </c>
      <c r="F533" s="13" t="str">
        <f t="shared" si="73"/>
        <v/>
      </c>
      <c r="G533" s="25" t="str">
        <f t="shared" si="74"/>
        <v/>
      </c>
      <c r="H533" s="6"/>
      <c r="I533" s="26" t="str">
        <f t="shared" si="75"/>
        <v/>
      </c>
      <c r="J533" s="27" t="str">
        <f t="shared" si="76"/>
        <v/>
      </c>
      <c r="K533" s="28"/>
      <c r="L533" s="27" t="str">
        <f t="shared" si="77"/>
        <v/>
      </c>
      <c r="M533" s="24"/>
      <c r="N533" s="24"/>
      <c r="O533" s="6"/>
      <c r="P533" s="27" t="str">
        <f t="shared" si="78"/>
        <v/>
      </c>
      <c r="Q533" s="25" t="str">
        <f t="shared" si="79"/>
        <v/>
      </c>
      <c r="R533" s="25" t="str">
        <f t="shared" si="80"/>
        <v/>
      </c>
      <c r="S533" s="13" t="str">
        <f>IF(B533="","",IF(M533="Inițial",B533&amp;"|E|"&amp;COUNTIFS(INDEX($B:$B,5):B533,B533,INDEX($M:$M,5):M533,"Inițial"),""))</f>
        <v/>
      </c>
      <c r="T533" s="13" t="str">
        <f>IF(OR(B533="",Q533&lt;&gt;1),"",B533&amp;"|F|"&amp;COUNTIFS(INDEX($B:$B,5):B533,B533,INDEX($Q:$Q,5):Q533,1))</f>
        <v/>
      </c>
      <c r="U533" s="29" t="str">
        <f>IF(B533="","",TRIM(IF(COUNTIF('Registru devize'!$B$5:$B$304,B533)=0,"Deviz inexistent în registru. ","")&amp;IF(AND(D533&lt;&gt;"",E533=""),"Cod necunoscut. ","")&amp;IF(N(H533)&lt;=0,"Lipsește cantitatea. ","")&amp;IF(M533="","Alege etapa. ","")&amp;IF(AND(M533="Suplimentar",N533=""),"Cere acordul clientului. ","")))</f>
        <v/>
      </c>
    </row>
    <row r="534" spans="2:21" x14ac:dyDescent="0.2">
      <c r="B534" s="24"/>
      <c r="C534" s="25" t="str">
        <f>IF(B534="","",COUNTIF(INDEX($B:$B,5):B534,B534))</f>
        <v/>
      </c>
      <c r="D534" s="24"/>
      <c r="E534" s="25" t="str">
        <f t="shared" si="72"/>
        <v/>
      </c>
      <c r="F534" s="13" t="str">
        <f t="shared" si="73"/>
        <v/>
      </c>
      <c r="G534" s="25" t="str">
        <f t="shared" si="74"/>
        <v/>
      </c>
      <c r="H534" s="6"/>
      <c r="I534" s="26" t="str">
        <f t="shared" si="75"/>
        <v/>
      </c>
      <c r="J534" s="27" t="str">
        <f t="shared" si="76"/>
        <v/>
      </c>
      <c r="K534" s="28"/>
      <c r="L534" s="27" t="str">
        <f t="shared" si="77"/>
        <v/>
      </c>
      <c r="M534" s="24"/>
      <c r="N534" s="24"/>
      <c r="O534" s="6"/>
      <c r="P534" s="27" t="str">
        <f t="shared" si="78"/>
        <v/>
      </c>
      <c r="Q534" s="25" t="str">
        <f t="shared" si="79"/>
        <v/>
      </c>
      <c r="R534" s="25" t="str">
        <f t="shared" si="80"/>
        <v/>
      </c>
      <c r="S534" s="13" t="str">
        <f>IF(B534="","",IF(M534="Inițial",B534&amp;"|E|"&amp;COUNTIFS(INDEX($B:$B,5):B534,B534,INDEX($M:$M,5):M534,"Inițial"),""))</f>
        <v/>
      </c>
      <c r="T534" s="13" t="str">
        <f>IF(OR(B534="",Q534&lt;&gt;1),"",B534&amp;"|F|"&amp;COUNTIFS(INDEX($B:$B,5):B534,B534,INDEX($Q:$Q,5):Q534,1))</f>
        <v/>
      </c>
      <c r="U534" s="29" t="str">
        <f>IF(B534="","",TRIM(IF(COUNTIF('Registru devize'!$B$5:$B$304,B534)=0,"Deviz inexistent în registru. ","")&amp;IF(AND(D534&lt;&gt;"",E534=""),"Cod necunoscut. ","")&amp;IF(N(H534)&lt;=0,"Lipsește cantitatea. ","")&amp;IF(M534="","Alege etapa. ","")&amp;IF(AND(M534="Suplimentar",N534=""),"Cere acordul clientului. ","")))</f>
        <v/>
      </c>
    </row>
    <row r="535" spans="2:21" x14ac:dyDescent="0.2">
      <c r="B535" s="24"/>
      <c r="C535" s="25" t="str">
        <f>IF(B535="","",COUNTIF(INDEX($B:$B,5):B535,B535))</f>
        <v/>
      </c>
      <c r="D535" s="24"/>
      <c r="E535" s="25" t="str">
        <f t="shared" si="72"/>
        <v/>
      </c>
      <c r="F535" s="13" t="str">
        <f t="shared" si="73"/>
        <v/>
      </c>
      <c r="G535" s="25" t="str">
        <f t="shared" si="74"/>
        <v/>
      </c>
      <c r="H535" s="6"/>
      <c r="I535" s="26" t="str">
        <f t="shared" si="75"/>
        <v/>
      </c>
      <c r="J535" s="27" t="str">
        <f t="shared" si="76"/>
        <v/>
      </c>
      <c r="K535" s="28"/>
      <c r="L535" s="27" t="str">
        <f t="shared" si="77"/>
        <v/>
      </c>
      <c r="M535" s="24"/>
      <c r="N535" s="24"/>
      <c r="O535" s="6"/>
      <c r="P535" s="27" t="str">
        <f t="shared" si="78"/>
        <v/>
      </c>
      <c r="Q535" s="25" t="str">
        <f t="shared" si="79"/>
        <v/>
      </c>
      <c r="R535" s="25" t="str">
        <f t="shared" si="80"/>
        <v/>
      </c>
      <c r="S535" s="13" t="str">
        <f>IF(B535="","",IF(M535="Inițial",B535&amp;"|E|"&amp;COUNTIFS(INDEX($B:$B,5):B535,B535,INDEX($M:$M,5):M535,"Inițial"),""))</f>
        <v/>
      </c>
      <c r="T535" s="13" t="str">
        <f>IF(OR(B535="",Q535&lt;&gt;1),"",B535&amp;"|F|"&amp;COUNTIFS(INDEX($B:$B,5):B535,B535,INDEX($Q:$Q,5):Q535,1))</f>
        <v/>
      </c>
      <c r="U535" s="29" t="str">
        <f>IF(B535="","",TRIM(IF(COUNTIF('Registru devize'!$B$5:$B$304,B535)=0,"Deviz inexistent în registru. ","")&amp;IF(AND(D535&lt;&gt;"",E535=""),"Cod necunoscut. ","")&amp;IF(N(H535)&lt;=0,"Lipsește cantitatea. ","")&amp;IF(M535="","Alege etapa. ","")&amp;IF(AND(M535="Suplimentar",N535=""),"Cere acordul clientului. ","")))</f>
        <v/>
      </c>
    </row>
    <row r="536" spans="2:21" x14ac:dyDescent="0.2">
      <c r="B536" s="24"/>
      <c r="C536" s="25" t="str">
        <f>IF(B536="","",COUNTIF(INDEX($B:$B,5):B536,B536))</f>
        <v/>
      </c>
      <c r="D536" s="24"/>
      <c r="E536" s="25" t="str">
        <f t="shared" si="72"/>
        <v/>
      </c>
      <c r="F536" s="13" t="str">
        <f t="shared" si="73"/>
        <v/>
      </c>
      <c r="G536" s="25" t="str">
        <f t="shared" si="74"/>
        <v/>
      </c>
      <c r="H536" s="6"/>
      <c r="I536" s="26" t="str">
        <f t="shared" si="75"/>
        <v/>
      </c>
      <c r="J536" s="27" t="str">
        <f t="shared" si="76"/>
        <v/>
      </c>
      <c r="K536" s="28"/>
      <c r="L536" s="27" t="str">
        <f t="shared" si="77"/>
        <v/>
      </c>
      <c r="M536" s="24"/>
      <c r="N536" s="24"/>
      <c r="O536" s="6"/>
      <c r="P536" s="27" t="str">
        <f t="shared" si="78"/>
        <v/>
      </c>
      <c r="Q536" s="25" t="str">
        <f t="shared" si="79"/>
        <v/>
      </c>
      <c r="R536" s="25" t="str">
        <f t="shared" si="80"/>
        <v/>
      </c>
      <c r="S536" s="13" t="str">
        <f>IF(B536="","",IF(M536="Inițial",B536&amp;"|E|"&amp;COUNTIFS(INDEX($B:$B,5):B536,B536,INDEX($M:$M,5):M536,"Inițial"),""))</f>
        <v/>
      </c>
      <c r="T536" s="13" t="str">
        <f>IF(OR(B536="",Q536&lt;&gt;1),"",B536&amp;"|F|"&amp;COUNTIFS(INDEX($B:$B,5):B536,B536,INDEX($Q:$Q,5):Q536,1))</f>
        <v/>
      </c>
      <c r="U536" s="29" t="str">
        <f>IF(B536="","",TRIM(IF(COUNTIF('Registru devize'!$B$5:$B$304,B536)=0,"Deviz inexistent în registru. ","")&amp;IF(AND(D536&lt;&gt;"",E536=""),"Cod necunoscut. ","")&amp;IF(N(H536)&lt;=0,"Lipsește cantitatea. ","")&amp;IF(M536="","Alege etapa. ","")&amp;IF(AND(M536="Suplimentar",N536=""),"Cere acordul clientului. ","")))</f>
        <v/>
      </c>
    </row>
    <row r="537" spans="2:21" x14ac:dyDescent="0.2">
      <c r="B537" s="24"/>
      <c r="C537" s="25" t="str">
        <f>IF(B537="","",COUNTIF(INDEX($B:$B,5):B537,B537))</f>
        <v/>
      </c>
      <c r="D537" s="24"/>
      <c r="E537" s="25" t="str">
        <f t="shared" si="72"/>
        <v/>
      </c>
      <c r="F537" s="13" t="str">
        <f t="shared" si="73"/>
        <v/>
      </c>
      <c r="G537" s="25" t="str">
        <f t="shared" si="74"/>
        <v/>
      </c>
      <c r="H537" s="6"/>
      <c r="I537" s="26" t="str">
        <f t="shared" si="75"/>
        <v/>
      </c>
      <c r="J537" s="27" t="str">
        <f t="shared" si="76"/>
        <v/>
      </c>
      <c r="K537" s="28"/>
      <c r="L537" s="27" t="str">
        <f t="shared" si="77"/>
        <v/>
      </c>
      <c r="M537" s="24"/>
      <c r="N537" s="24"/>
      <c r="O537" s="6"/>
      <c r="P537" s="27" t="str">
        <f t="shared" si="78"/>
        <v/>
      </c>
      <c r="Q537" s="25" t="str">
        <f t="shared" si="79"/>
        <v/>
      </c>
      <c r="R537" s="25" t="str">
        <f t="shared" si="80"/>
        <v/>
      </c>
      <c r="S537" s="13" t="str">
        <f>IF(B537="","",IF(M537="Inițial",B537&amp;"|E|"&amp;COUNTIFS(INDEX($B:$B,5):B537,B537,INDEX($M:$M,5):M537,"Inițial"),""))</f>
        <v/>
      </c>
      <c r="T537" s="13" t="str">
        <f>IF(OR(B537="",Q537&lt;&gt;1),"",B537&amp;"|F|"&amp;COUNTIFS(INDEX($B:$B,5):B537,B537,INDEX($Q:$Q,5):Q537,1))</f>
        <v/>
      </c>
      <c r="U537" s="29" t="str">
        <f>IF(B537="","",TRIM(IF(COUNTIF('Registru devize'!$B$5:$B$304,B537)=0,"Deviz inexistent în registru. ","")&amp;IF(AND(D537&lt;&gt;"",E537=""),"Cod necunoscut. ","")&amp;IF(N(H537)&lt;=0,"Lipsește cantitatea. ","")&amp;IF(M537="","Alege etapa. ","")&amp;IF(AND(M537="Suplimentar",N537=""),"Cere acordul clientului. ","")))</f>
        <v/>
      </c>
    </row>
    <row r="538" spans="2:21" x14ac:dyDescent="0.2">
      <c r="B538" s="24"/>
      <c r="C538" s="25" t="str">
        <f>IF(B538="","",COUNTIF(INDEX($B:$B,5):B538,B538))</f>
        <v/>
      </c>
      <c r="D538" s="24"/>
      <c r="E538" s="25" t="str">
        <f t="shared" si="72"/>
        <v/>
      </c>
      <c r="F538" s="13" t="str">
        <f t="shared" si="73"/>
        <v/>
      </c>
      <c r="G538" s="25" t="str">
        <f t="shared" si="74"/>
        <v/>
      </c>
      <c r="H538" s="6"/>
      <c r="I538" s="26" t="str">
        <f t="shared" si="75"/>
        <v/>
      </c>
      <c r="J538" s="27" t="str">
        <f t="shared" si="76"/>
        <v/>
      </c>
      <c r="K538" s="28"/>
      <c r="L538" s="27" t="str">
        <f t="shared" si="77"/>
        <v/>
      </c>
      <c r="M538" s="24"/>
      <c r="N538" s="24"/>
      <c r="O538" s="6"/>
      <c r="P538" s="27" t="str">
        <f t="shared" si="78"/>
        <v/>
      </c>
      <c r="Q538" s="25" t="str">
        <f t="shared" si="79"/>
        <v/>
      </c>
      <c r="R538" s="25" t="str">
        <f t="shared" si="80"/>
        <v/>
      </c>
      <c r="S538" s="13" t="str">
        <f>IF(B538="","",IF(M538="Inițial",B538&amp;"|E|"&amp;COUNTIFS(INDEX($B:$B,5):B538,B538,INDEX($M:$M,5):M538,"Inițial"),""))</f>
        <v/>
      </c>
      <c r="T538" s="13" t="str">
        <f>IF(OR(B538="",Q538&lt;&gt;1),"",B538&amp;"|F|"&amp;COUNTIFS(INDEX($B:$B,5):B538,B538,INDEX($Q:$Q,5):Q538,1))</f>
        <v/>
      </c>
      <c r="U538" s="29" t="str">
        <f>IF(B538="","",TRIM(IF(COUNTIF('Registru devize'!$B$5:$B$304,B538)=0,"Deviz inexistent în registru. ","")&amp;IF(AND(D538&lt;&gt;"",E538=""),"Cod necunoscut. ","")&amp;IF(N(H538)&lt;=0,"Lipsește cantitatea. ","")&amp;IF(M538="","Alege etapa. ","")&amp;IF(AND(M538="Suplimentar",N538=""),"Cere acordul clientului. ","")))</f>
        <v/>
      </c>
    </row>
    <row r="539" spans="2:21" x14ac:dyDescent="0.2">
      <c r="B539" s="24"/>
      <c r="C539" s="25" t="str">
        <f>IF(B539="","",COUNTIF(INDEX($B:$B,5):B539,B539))</f>
        <v/>
      </c>
      <c r="D539" s="24"/>
      <c r="E539" s="25" t="str">
        <f t="shared" si="72"/>
        <v/>
      </c>
      <c r="F539" s="13" t="str">
        <f t="shared" si="73"/>
        <v/>
      </c>
      <c r="G539" s="25" t="str">
        <f t="shared" si="74"/>
        <v/>
      </c>
      <c r="H539" s="6"/>
      <c r="I539" s="26" t="str">
        <f t="shared" si="75"/>
        <v/>
      </c>
      <c r="J539" s="27" t="str">
        <f t="shared" si="76"/>
        <v/>
      </c>
      <c r="K539" s="28"/>
      <c r="L539" s="27" t="str">
        <f t="shared" si="77"/>
        <v/>
      </c>
      <c r="M539" s="24"/>
      <c r="N539" s="24"/>
      <c r="O539" s="6"/>
      <c r="P539" s="27" t="str">
        <f t="shared" si="78"/>
        <v/>
      </c>
      <c r="Q539" s="25" t="str">
        <f t="shared" si="79"/>
        <v/>
      </c>
      <c r="R539" s="25" t="str">
        <f t="shared" si="80"/>
        <v/>
      </c>
      <c r="S539" s="13" t="str">
        <f>IF(B539="","",IF(M539="Inițial",B539&amp;"|E|"&amp;COUNTIFS(INDEX($B:$B,5):B539,B539,INDEX($M:$M,5):M539,"Inițial"),""))</f>
        <v/>
      </c>
      <c r="T539" s="13" t="str">
        <f>IF(OR(B539="",Q539&lt;&gt;1),"",B539&amp;"|F|"&amp;COUNTIFS(INDEX($B:$B,5):B539,B539,INDEX($Q:$Q,5):Q539,1))</f>
        <v/>
      </c>
      <c r="U539" s="29" t="str">
        <f>IF(B539="","",TRIM(IF(COUNTIF('Registru devize'!$B$5:$B$304,B539)=0,"Deviz inexistent în registru. ","")&amp;IF(AND(D539&lt;&gt;"",E539=""),"Cod necunoscut. ","")&amp;IF(N(H539)&lt;=0,"Lipsește cantitatea. ","")&amp;IF(M539="","Alege etapa. ","")&amp;IF(AND(M539="Suplimentar",N539=""),"Cere acordul clientului. ","")))</f>
        <v/>
      </c>
    </row>
    <row r="540" spans="2:21" x14ac:dyDescent="0.2">
      <c r="B540" s="24"/>
      <c r="C540" s="25" t="str">
        <f>IF(B540="","",COUNTIF(INDEX($B:$B,5):B540,B540))</f>
        <v/>
      </c>
      <c r="D540" s="24"/>
      <c r="E540" s="25" t="str">
        <f t="shared" si="72"/>
        <v/>
      </c>
      <c r="F540" s="13" t="str">
        <f t="shared" si="73"/>
        <v/>
      </c>
      <c r="G540" s="25" t="str">
        <f t="shared" si="74"/>
        <v/>
      </c>
      <c r="H540" s="6"/>
      <c r="I540" s="26" t="str">
        <f t="shared" si="75"/>
        <v/>
      </c>
      <c r="J540" s="27" t="str">
        <f t="shared" si="76"/>
        <v/>
      </c>
      <c r="K540" s="28"/>
      <c r="L540" s="27" t="str">
        <f t="shared" si="77"/>
        <v/>
      </c>
      <c r="M540" s="24"/>
      <c r="N540" s="24"/>
      <c r="O540" s="6"/>
      <c r="P540" s="27" t="str">
        <f t="shared" si="78"/>
        <v/>
      </c>
      <c r="Q540" s="25" t="str">
        <f t="shared" si="79"/>
        <v/>
      </c>
      <c r="R540" s="25" t="str">
        <f t="shared" si="80"/>
        <v/>
      </c>
      <c r="S540" s="13" t="str">
        <f>IF(B540="","",IF(M540="Inițial",B540&amp;"|E|"&amp;COUNTIFS(INDEX($B:$B,5):B540,B540,INDEX($M:$M,5):M540,"Inițial"),""))</f>
        <v/>
      </c>
      <c r="T540" s="13" t="str">
        <f>IF(OR(B540="",Q540&lt;&gt;1),"",B540&amp;"|F|"&amp;COUNTIFS(INDEX($B:$B,5):B540,B540,INDEX($Q:$Q,5):Q540,1))</f>
        <v/>
      </c>
      <c r="U540" s="29" t="str">
        <f>IF(B540="","",TRIM(IF(COUNTIF('Registru devize'!$B$5:$B$304,B540)=0,"Deviz inexistent în registru. ","")&amp;IF(AND(D540&lt;&gt;"",E540=""),"Cod necunoscut. ","")&amp;IF(N(H540)&lt;=0,"Lipsește cantitatea. ","")&amp;IF(M540="","Alege etapa. ","")&amp;IF(AND(M540="Suplimentar",N540=""),"Cere acordul clientului. ","")))</f>
        <v/>
      </c>
    </row>
    <row r="541" spans="2:21" x14ac:dyDescent="0.2">
      <c r="B541" s="24"/>
      <c r="C541" s="25" t="str">
        <f>IF(B541="","",COUNTIF(INDEX($B:$B,5):B541,B541))</f>
        <v/>
      </c>
      <c r="D541" s="24"/>
      <c r="E541" s="25" t="str">
        <f t="shared" si="72"/>
        <v/>
      </c>
      <c r="F541" s="13" t="str">
        <f t="shared" si="73"/>
        <v/>
      </c>
      <c r="G541" s="25" t="str">
        <f t="shared" si="74"/>
        <v/>
      </c>
      <c r="H541" s="6"/>
      <c r="I541" s="26" t="str">
        <f t="shared" si="75"/>
        <v/>
      </c>
      <c r="J541" s="27" t="str">
        <f t="shared" si="76"/>
        <v/>
      </c>
      <c r="K541" s="28"/>
      <c r="L541" s="27" t="str">
        <f t="shared" si="77"/>
        <v/>
      </c>
      <c r="M541" s="24"/>
      <c r="N541" s="24"/>
      <c r="O541" s="6"/>
      <c r="P541" s="27" t="str">
        <f t="shared" si="78"/>
        <v/>
      </c>
      <c r="Q541" s="25" t="str">
        <f t="shared" si="79"/>
        <v/>
      </c>
      <c r="R541" s="25" t="str">
        <f t="shared" si="80"/>
        <v/>
      </c>
      <c r="S541" s="13" t="str">
        <f>IF(B541="","",IF(M541="Inițial",B541&amp;"|E|"&amp;COUNTIFS(INDEX($B:$B,5):B541,B541,INDEX($M:$M,5):M541,"Inițial"),""))</f>
        <v/>
      </c>
      <c r="T541" s="13" t="str">
        <f>IF(OR(B541="",Q541&lt;&gt;1),"",B541&amp;"|F|"&amp;COUNTIFS(INDEX($B:$B,5):B541,B541,INDEX($Q:$Q,5):Q541,1))</f>
        <v/>
      </c>
      <c r="U541" s="29" t="str">
        <f>IF(B541="","",TRIM(IF(COUNTIF('Registru devize'!$B$5:$B$304,B541)=0,"Deviz inexistent în registru. ","")&amp;IF(AND(D541&lt;&gt;"",E541=""),"Cod necunoscut. ","")&amp;IF(N(H541)&lt;=0,"Lipsește cantitatea. ","")&amp;IF(M541="","Alege etapa. ","")&amp;IF(AND(M541="Suplimentar",N541=""),"Cere acordul clientului. ","")))</f>
        <v/>
      </c>
    </row>
    <row r="542" spans="2:21" x14ac:dyDescent="0.2">
      <c r="B542" s="24"/>
      <c r="C542" s="25" t="str">
        <f>IF(B542="","",COUNTIF(INDEX($B:$B,5):B542,B542))</f>
        <v/>
      </c>
      <c r="D542" s="24"/>
      <c r="E542" s="25" t="str">
        <f t="shared" si="72"/>
        <v/>
      </c>
      <c r="F542" s="13" t="str">
        <f t="shared" si="73"/>
        <v/>
      </c>
      <c r="G542" s="25" t="str">
        <f t="shared" si="74"/>
        <v/>
      </c>
      <c r="H542" s="6"/>
      <c r="I542" s="26" t="str">
        <f t="shared" si="75"/>
        <v/>
      </c>
      <c r="J542" s="27" t="str">
        <f t="shared" si="76"/>
        <v/>
      </c>
      <c r="K542" s="28"/>
      <c r="L542" s="27" t="str">
        <f t="shared" si="77"/>
        <v/>
      </c>
      <c r="M542" s="24"/>
      <c r="N542" s="24"/>
      <c r="O542" s="6"/>
      <c r="P542" s="27" t="str">
        <f t="shared" si="78"/>
        <v/>
      </c>
      <c r="Q542" s="25" t="str">
        <f t="shared" si="79"/>
        <v/>
      </c>
      <c r="R542" s="25" t="str">
        <f t="shared" si="80"/>
        <v/>
      </c>
      <c r="S542" s="13" t="str">
        <f>IF(B542="","",IF(M542="Inițial",B542&amp;"|E|"&amp;COUNTIFS(INDEX($B:$B,5):B542,B542,INDEX($M:$M,5):M542,"Inițial"),""))</f>
        <v/>
      </c>
      <c r="T542" s="13" t="str">
        <f>IF(OR(B542="",Q542&lt;&gt;1),"",B542&amp;"|F|"&amp;COUNTIFS(INDEX($B:$B,5):B542,B542,INDEX($Q:$Q,5):Q542,1))</f>
        <v/>
      </c>
      <c r="U542" s="29" t="str">
        <f>IF(B542="","",TRIM(IF(COUNTIF('Registru devize'!$B$5:$B$304,B542)=0,"Deviz inexistent în registru. ","")&amp;IF(AND(D542&lt;&gt;"",E542=""),"Cod necunoscut. ","")&amp;IF(N(H542)&lt;=0,"Lipsește cantitatea. ","")&amp;IF(M542="","Alege etapa. ","")&amp;IF(AND(M542="Suplimentar",N542=""),"Cere acordul clientului. ","")))</f>
        <v/>
      </c>
    </row>
    <row r="543" spans="2:21" x14ac:dyDescent="0.2">
      <c r="B543" s="24"/>
      <c r="C543" s="25" t="str">
        <f>IF(B543="","",COUNTIF(INDEX($B:$B,5):B543,B543))</f>
        <v/>
      </c>
      <c r="D543" s="24"/>
      <c r="E543" s="25" t="str">
        <f t="shared" si="72"/>
        <v/>
      </c>
      <c r="F543" s="13" t="str">
        <f t="shared" si="73"/>
        <v/>
      </c>
      <c r="G543" s="25" t="str">
        <f t="shared" si="74"/>
        <v/>
      </c>
      <c r="H543" s="6"/>
      <c r="I543" s="26" t="str">
        <f t="shared" si="75"/>
        <v/>
      </c>
      <c r="J543" s="27" t="str">
        <f t="shared" si="76"/>
        <v/>
      </c>
      <c r="K543" s="28"/>
      <c r="L543" s="27" t="str">
        <f t="shared" si="77"/>
        <v/>
      </c>
      <c r="M543" s="24"/>
      <c r="N543" s="24"/>
      <c r="O543" s="6"/>
      <c r="P543" s="27" t="str">
        <f t="shared" si="78"/>
        <v/>
      </c>
      <c r="Q543" s="25" t="str">
        <f t="shared" si="79"/>
        <v/>
      </c>
      <c r="R543" s="25" t="str">
        <f t="shared" si="80"/>
        <v/>
      </c>
      <c r="S543" s="13" t="str">
        <f>IF(B543="","",IF(M543="Inițial",B543&amp;"|E|"&amp;COUNTIFS(INDEX($B:$B,5):B543,B543,INDEX($M:$M,5):M543,"Inițial"),""))</f>
        <v/>
      </c>
      <c r="T543" s="13" t="str">
        <f>IF(OR(B543="",Q543&lt;&gt;1),"",B543&amp;"|F|"&amp;COUNTIFS(INDEX($B:$B,5):B543,B543,INDEX($Q:$Q,5):Q543,1))</f>
        <v/>
      </c>
      <c r="U543" s="29" t="str">
        <f>IF(B543="","",TRIM(IF(COUNTIF('Registru devize'!$B$5:$B$304,B543)=0,"Deviz inexistent în registru. ","")&amp;IF(AND(D543&lt;&gt;"",E543=""),"Cod necunoscut. ","")&amp;IF(N(H543)&lt;=0,"Lipsește cantitatea. ","")&amp;IF(M543="","Alege etapa. ","")&amp;IF(AND(M543="Suplimentar",N543=""),"Cere acordul clientului. ","")))</f>
        <v/>
      </c>
    </row>
    <row r="544" spans="2:21" x14ac:dyDescent="0.2">
      <c r="B544" s="24"/>
      <c r="C544" s="25" t="str">
        <f>IF(B544="","",COUNTIF(INDEX($B:$B,5):B544,B544))</f>
        <v/>
      </c>
      <c r="D544" s="24"/>
      <c r="E544" s="25" t="str">
        <f t="shared" si="72"/>
        <v/>
      </c>
      <c r="F544" s="13" t="str">
        <f t="shared" si="73"/>
        <v/>
      </c>
      <c r="G544" s="25" t="str">
        <f t="shared" si="74"/>
        <v/>
      </c>
      <c r="H544" s="6"/>
      <c r="I544" s="26" t="str">
        <f t="shared" si="75"/>
        <v/>
      </c>
      <c r="J544" s="27" t="str">
        <f t="shared" si="76"/>
        <v/>
      </c>
      <c r="K544" s="28"/>
      <c r="L544" s="27" t="str">
        <f t="shared" si="77"/>
        <v/>
      </c>
      <c r="M544" s="24"/>
      <c r="N544" s="24"/>
      <c r="O544" s="6"/>
      <c r="P544" s="27" t="str">
        <f t="shared" si="78"/>
        <v/>
      </c>
      <c r="Q544" s="25" t="str">
        <f t="shared" si="79"/>
        <v/>
      </c>
      <c r="R544" s="25" t="str">
        <f t="shared" si="80"/>
        <v/>
      </c>
      <c r="S544" s="13" t="str">
        <f>IF(B544="","",IF(M544="Inițial",B544&amp;"|E|"&amp;COUNTIFS(INDEX($B:$B,5):B544,B544,INDEX($M:$M,5):M544,"Inițial"),""))</f>
        <v/>
      </c>
      <c r="T544" s="13" t="str">
        <f>IF(OR(B544="",Q544&lt;&gt;1),"",B544&amp;"|F|"&amp;COUNTIFS(INDEX($B:$B,5):B544,B544,INDEX($Q:$Q,5):Q544,1))</f>
        <v/>
      </c>
      <c r="U544" s="29" t="str">
        <f>IF(B544="","",TRIM(IF(COUNTIF('Registru devize'!$B$5:$B$304,B544)=0,"Deviz inexistent în registru. ","")&amp;IF(AND(D544&lt;&gt;"",E544=""),"Cod necunoscut. ","")&amp;IF(N(H544)&lt;=0,"Lipsește cantitatea. ","")&amp;IF(M544="","Alege etapa. ","")&amp;IF(AND(M544="Suplimentar",N544=""),"Cere acordul clientului. ","")))</f>
        <v/>
      </c>
    </row>
    <row r="545" spans="2:21" x14ac:dyDescent="0.2">
      <c r="B545" s="24"/>
      <c r="C545" s="25" t="str">
        <f>IF(B545="","",COUNTIF(INDEX($B:$B,5):B545,B545))</f>
        <v/>
      </c>
      <c r="D545" s="24"/>
      <c r="E545" s="25" t="str">
        <f t="shared" si="72"/>
        <v/>
      </c>
      <c r="F545" s="13" t="str">
        <f t="shared" si="73"/>
        <v/>
      </c>
      <c r="G545" s="25" t="str">
        <f t="shared" si="74"/>
        <v/>
      </c>
      <c r="H545" s="6"/>
      <c r="I545" s="26" t="str">
        <f t="shared" si="75"/>
        <v/>
      </c>
      <c r="J545" s="27" t="str">
        <f t="shared" si="76"/>
        <v/>
      </c>
      <c r="K545" s="28"/>
      <c r="L545" s="27" t="str">
        <f t="shared" si="77"/>
        <v/>
      </c>
      <c r="M545" s="24"/>
      <c r="N545" s="24"/>
      <c r="O545" s="6"/>
      <c r="P545" s="27" t="str">
        <f t="shared" si="78"/>
        <v/>
      </c>
      <c r="Q545" s="25" t="str">
        <f t="shared" si="79"/>
        <v/>
      </c>
      <c r="R545" s="25" t="str">
        <f t="shared" si="80"/>
        <v/>
      </c>
      <c r="S545" s="13" t="str">
        <f>IF(B545="","",IF(M545="Inițial",B545&amp;"|E|"&amp;COUNTIFS(INDEX($B:$B,5):B545,B545,INDEX($M:$M,5):M545,"Inițial"),""))</f>
        <v/>
      </c>
      <c r="T545" s="13" t="str">
        <f>IF(OR(B545="",Q545&lt;&gt;1),"",B545&amp;"|F|"&amp;COUNTIFS(INDEX($B:$B,5):B545,B545,INDEX($Q:$Q,5):Q545,1))</f>
        <v/>
      </c>
      <c r="U545" s="29" t="str">
        <f>IF(B545="","",TRIM(IF(COUNTIF('Registru devize'!$B$5:$B$304,B545)=0,"Deviz inexistent în registru. ","")&amp;IF(AND(D545&lt;&gt;"",E545=""),"Cod necunoscut. ","")&amp;IF(N(H545)&lt;=0,"Lipsește cantitatea. ","")&amp;IF(M545="","Alege etapa. ","")&amp;IF(AND(M545="Suplimentar",N545=""),"Cere acordul clientului. ","")))</f>
        <v/>
      </c>
    </row>
    <row r="546" spans="2:21" x14ac:dyDescent="0.2">
      <c r="B546" s="24"/>
      <c r="C546" s="25" t="str">
        <f>IF(B546="","",COUNTIF(INDEX($B:$B,5):B546,B546))</f>
        <v/>
      </c>
      <c r="D546" s="24"/>
      <c r="E546" s="25" t="str">
        <f t="shared" si="72"/>
        <v/>
      </c>
      <c r="F546" s="13" t="str">
        <f t="shared" si="73"/>
        <v/>
      </c>
      <c r="G546" s="25" t="str">
        <f t="shared" si="74"/>
        <v/>
      </c>
      <c r="H546" s="6"/>
      <c r="I546" s="26" t="str">
        <f t="shared" si="75"/>
        <v/>
      </c>
      <c r="J546" s="27" t="str">
        <f t="shared" si="76"/>
        <v/>
      </c>
      <c r="K546" s="28"/>
      <c r="L546" s="27" t="str">
        <f t="shared" si="77"/>
        <v/>
      </c>
      <c r="M546" s="24"/>
      <c r="N546" s="24"/>
      <c r="O546" s="6"/>
      <c r="P546" s="27" t="str">
        <f t="shared" si="78"/>
        <v/>
      </c>
      <c r="Q546" s="25" t="str">
        <f t="shared" si="79"/>
        <v/>
      </c>
      <c r="R546" s="25" t="str">
        <f t="shared" si="80"/>
        <v/>
      </c>
      <c r="S546" s="13" t="str">
        <f>IF(B546="","",IF(M546="Inițial",B546&amp;"|E|"&amp;COUNTIFS(INDEX($B:$B,5):B546,B546,INDEX($M:$M,5):M546,"Inițial"),""))</f>
        <v/>
      </c>
      <c r="T546" s="13" t="str">
        <f>IF(OR(B546="",Q546&lt;&gt;1),"",B546&amp;"|F|"&amp;COUNTIFS(INDEX($B:$B,5):B546,B546,INDEX($Q:$Q,5):Q546,1))</f>
        <v/>
      </c>
      <c r="U546" s="29" t="str">
        <f>IF(B546="","",TRIM(IF(COUNTIF('Registru devize'!$B$5:$B$304,B546)=0,"Deviz inexistent în registru. ","")&amp;IF(AND(D546&lt;&gt;"",E546=""),"Cod necunoscut. ","")&amp;IF(N(H546)&lt;=0,"Lipsește cantitatea. ","")&amp;IF(M546="","Alege etapa. ","")&amp;IF(AND(M546="Suplimentar",N546=""),"Cere acordul clientului. ","")))</f>
        <v/>
      </c>
    </row>
    <row r="547" spans="2:21" x14ac:dyDescent="0.2">
      <c r="B547" s="24"/>
      <c r="C547" s="25" t="str">
        <f>IF(B547="","",COUNTIF(INDEX($B:$B,5):B547,B547))</f>
        <v/>
      </c>
      <c r="D547" s="24"/>
      <c r="E547" s="25" t="str">
        <f t="shared" si="72"/>
        <v/>
      </c>
      <c r="F547" s="13" t="str">
        <f t="shared" si="73"/>
        <v/>
      </c>
      <c r="G547" s="25" t="str">
        <f t="shared" si="74"/>
        <v/>
      </c>
      <c r="H547" s="6"/>
      <c r="I547" s="26" t="str">
        <f t="shared" si="75"/>
        <v/>
      </c>
      <c r="J547" s="27" t="str">
        <f t="shared" si="76"/>
        <v/>
      </c>
      <c r="K547" s="28"/>
      <c r="L547" s="27" t="str">
        <f t="shared" si="77"/>
        <v/>
      </c>
      <c r="M547" s="24"/>
      <c r="N547" s="24"/>
      <c r="O547" s="6"/>
      <c r="P547" s="27" t="str">
        <f t="shared" si="78"/>
        <v/>
      </c>
      <c r="Q547" s="25" t="str">
        <f t="shared" si="79"/>
        <v/>
      </c>
      <c r="R547" s="25" t="str">
        <f t="shared" si="80"/>
        <v/>
      </c>
      <c r="S547" s="13" t="str">
        <f>IF(B547="","",IF(M547="Inițial",B547&amp;"|E|"&amp;COUNTIFS(INDEX($B:$B,5):B547,B547,INDEX($M:$M,5):M547,"Inițial"),""))</f>
        <v/>
      </c>
      <c r="T547" s="13" t="str">
        <f>IF(OR(B547="",Q547&lt;&gt;1),"",B547&amp;"|F|"&amp;COUNTIFS(INDEX($B:$B,5):B547,B547,INDEX($Q:$Q,5):Q547,1))</f>
        <v/>
      </c>
      <c r="U547" s="29" t="str">
        <f>IF(B547="","",TRIM(IF(COUNTIF('Registru devize'!$B$5:$B$304,B547)=0,"Deviz inexistent în registru. ","")&amp;IF(AND(D547&lt;&gt;"",E547=""),"Cod necunoscut. ","")&amp;IF(N(H547)&lt;=0,"Lipsește cantitatea. ","")&amp;IF(M547="","Alege etapa. ","")&amp;IF(AND(M547="Suplimentar",N547=""),"Cere acordul clientului. ","")))</f>
        <v/>
      </c>
    </row>
    <row r="548" spans="2:21" x14ac:dyDescent="0.2">
      <c r="B548" s="24"/>
      <c r="C548" s="25" t="str">
        <f>IF(B548="","",COUNTIF(INDEX($B:$B,5):B548,B548))</f>
        <v/>
      </c>
      <c r="D548" s="24"/>
      <c r="E548" s="25" t="str">
        <f t="shared" si="72"/>
        <v/>
      </c>
      <c r="F548" s="13" t="str">
        <f t="shared" si="73"/>
        <v/>
      </c>
      <c r="G548" s="25" t="str">
        <f t="shared" si="74"/>
        <v/>
      </c>
      <c r="H548" s="6"/>
      <c r="I548" s="26" t="str">
        <f t="shared" si="75"/>
        <v/>
      </c>
      <c r="J548" s="27" t="str">
        <f t="shared" si="76"/>
        <v/>
      </c>
      <c r="K548" s="28"/>
      <c r="L548" s="27" t="str">
        <f t="shared" si="77"/>
        <v/>
      </c>
      <c r="M548" s="24"/>
      <c r="N548" s="24"/>
      <c r="O548" s="6"/>
      <c r="P548" s="27" t="str">
        <f t="shared" si="78"/>
        <v/>
      </c>
      <c r="Q548" s="25" t="str">
        <f t="shared" si="79"/>
        <v/>
      </c>
      <c r="R548" s="25" t="str">
        <f t="shared" si="80"/>
        <v/>
      </c>
      <c r="S548" s="13" t="str">
        <f>IF(B548="","",IF(M548="Inițial",B548&amp;"|E|"&amp;COUNTIFS(INDEX($B:$B,5):B548,B548,INDEX($M:$M,5):M548,"Inițial"),""))</f>
        <v/>
      </c>
      <c r="T548" s="13" t="str">
        <f>IF(OR(B548="",Q548&lt;&gt;1),"",B548&amp;"|F|"&amp;COUNTIFS(INDEX($B:$B,5):B548,B548,INDEX($Q:$Q,5):Q548,1))</f>
        <v/>
      </c>
      <c r="U548" s="29" t="str">
        <f>IF(B548="","",TRIM(IF(COUNTIF('Registru devize'!$B$5:$B$304,B548)=0,"Deviz inexistent în registru. ","")&amp;IF(AND(D548&lt;&gt;"",E548=""),"Cod necunoscut. ","")&amp;IF(N(H548)&lt;=0,"Lipsește cantitatea. ","")&amp;IF(M548="","Alege etapa. ","")&amp;IF(AND(M548="Suplimentar",N548=""),"Cere acordul clientului. ","")))</f>
        <v/>
      </c>
    </row>
    <row r="549" spans="2:21" x14ac:dyDescent="0.2">
      <c r="B549" s="24"/>
      <c r="C549" s="25" t="str">
        <f>IF(B549="","",COUNTIF(INDEX($B:$B,5):B549,B549))</f>
        <v/>
      </c>
      <c r="D549" s="24"/>
      <c r="E549" s="25" t="str">
        <f t="shared" si="72"/>
        <v/>
      </c>
      <c r="F549" s="13" t="str">
        <f t="shared" si="73"/>
        <v/>
      </c>
      <c r="G549" s="25" t="str">
        <f t="shared" si="74"/>
        <v/>
      </c>
      <c r="H549" s="6"/>
      <c r="I549" s="26" t="str">
        <f t="shared" si="75"/>
        <v/>
      </c>
      <c r="J549" s="27" t="str">
        <f t="shared" si="76"/>
        <v/>
      </c>
      <c r="K549" s="28"/>
      <c r="L549" s="27" t="str">
        <f t="shared" si="77"/>
        <v/>
      </c>
      <c r="M549" s="24"/>
      <c r="N549" s="24"/>
      <c r="O549" s="6"/>
      <c r="P549" s="27" t="str">
        <f t="shared" si="78"/>
        <v/>
      </c>
      <c r="Q549" s="25" t="str">
        <f t="shared" si="79"/>
        <v/>
      </c>
      <c r="R549" s="25" t="str">
        <f t="shared" si="80"/>
        <v/>
      </c>
      <c r="S549" s="13" t="str">
        <f>IF(B549="","",IF(M549="Inițial",B549&amp;"|E|"&amp;COUNTIFS(INDEX($B:$B,5):B549,B549,INDEX($M:$M,5):M549,"Inițial"),""))</f>
        <v/>
      </c>
      <c r="T549" s="13" t="str">
        <f>IF(OR(B549="",Q549&lt;&gt;1),"",B549&amp;"|F|"&amp;COUNTIFS(INDEX($B:$B,5):B549,B549,INDEX($Q:$Q,5):Q549,1))</f>
        <v/>
      </c>
      <c r="U549" s="29" t="str">
        <f>IF(B549="","",TRIM(IF(COUNTIF('Registru devize'!$B$5:$B$304,B549)=0,"Deviz inexistent în registru. ","")&amp;IF(AND(D549&lt;&gt;"",E549=""),"Cod necunoscut. ","")&amp;IF(N(H549)&lt;=0,"Lipsește cantitatea. ","")&amp;IF(M549="","Alege etapa. ","")&amp;IF(AND(M549="Suplimentar",N549=""),"Cere acordul clientului. ","")))</f>
        <v/>
      </c>
    </row>
    <row r="550" spans="2:21" x14ac:dyDescent="0.2">
      <c r="B550" s="24"/>
      <c r="C550" s="25" t="str">
        <f>IF(B550="","",COUNTIF(INDEX($B:$B,5):B550,B550))</f>
        <v/>
      </c>
      <c r="D550" s="24"/>
      <c r="E550" s="25" t="str">
        <f t="shared" si="72"/>
        <v/>
      </c>
      <c r="F550" s="13" t="str">
        <f t="shared" si="73"/>
        <v/>
      </c>
      <c r="G550" s="25" t="str">
        <f t="shared" si="74"/>
        <v/>
      </c>
      <c r="H550" s="6"/>
      <c r="I550" s="26" t="str">
        <f t="shared" si="75"/>
        <v/>
      </c>
      <c r="J550" s="27" t="str">
        <f t="shared" si="76"/>
        <v/>
      </c>
      <c r="K550" s="28"/>
      <c r="L550" s="27" t="str">
        <f t="shared" si="77"/>
        <v/>
      </c>
      <c r="M550" s="24"/>
      <c r="N550" s="24"/>
      <c r="O550" s="6"/>
      <c r="P550" s="27" t="str">
        <f t="shared" si="78"/>
        <v/>
      </c>
      <c r="Q550" s="25" t="str">
        <f t="shared" si="79"/>
        <v/>
      </c>
      <c r="R550" s="25" t="str">
        <f t="shared" si="80"/>
        <v/>
      </c>
      <c r="S550" s="13" t="str">
        <f>IF(B550="","",IF(M550="Inițial",B550&amp;"|E|"&amp;COUNTIFS(INDEX($B:$B,5):B550,B550,INDEX($M:$M,5):M550,"Inițial"),""))</f>
        <v/>
      </c>
      <c r="T550" s="13" t="str">
        <f>IF(OR(B550="",Q550&lt;&gt;1),"",B550&amp;"|F|"&amp;COUNTIFS(INDEX($B:$B,5):B550,B550,INDEX($Q:$Q,5):Q550,1))</f>
        <v/>
      </c>
      <c r="U550" s="29" t="str">
        <f>IF(B550="","",TRIM(IF(COUNTIF('Registru devize'!$B$5:$B$304,B550)=0,"Deviz inexistent în registru. ","")&amp;IF(AND(D550&lt;&gt;"",E550=""),"Cod necunoscut. ","")&amp;IF(N(H550)&lt;=0,"Lipsește cantitatea. ","")&amp;IF(M550="","Alege etapa. ","")&amp;IF(AND(M550="Suplimentar",N550=""),"Cere acordul clientului. ","")))</f>
        <v/>
      </c>
    </row>
    <row r="551" spans="2:21" x14ac:dyDescent="0.2">
      <c r="B551" s="24"/>
      <c r="C551" s="25" t="str">
        <f>IF(B551="","",COUNTIF(INDEX($B:$B,5):B551,B551))</f>
        <v/>
      </c>
      <c r="D551" s="24"/>
      <c r="E551" s="25" t="str">
        <f t="shared" si="72"/>
        <v/>
      </c>
      <c r="F551" s="13" t="str">
        <f t="shared" si="73"/>
        <v/>
      </c>
      <c r="G551" s="25" t="str">
        <f t="shared" si="74"/>
        <v/>
      </c>
      <c r="H551" s="6"/>
      <c r="I551" s="26" t="str">
        <f t="shared" si="75"/>
        <v/>
      </c>
      <c r="J551" s="27" t="str">
        <f t="shared" si="76"/>
        <v/>
      </c>
      <c r="K551" s="28"/>
      <c r="L551" s="27" t="str">
        <f t="shared" si="77"/>
        <v/>
      </c>
      <c r="M551" s="24"/>
      <c r="N551" s="24"/>
      <c r="O551" s="6"/>
      <c r="P551" s="27" t="str">
        <f t="shared" si="78"/>
        <v/>
      </c>
      <c r="Q551" s="25" t="str">
        <f t="shared" si="79"/>
        <v/>
      </c>
      <c r="R551" s="25" t="str">
        <f t="shared" si="80"/>
        <v/>
      </c>
      <c r="S551" s="13" t="str">
        <f>IF(B551="","",IF(M551="Inițial",B551&amp;"|E|"&amp;COUNTIFS(INDEX($B:$B,5):B551,B551,INDEX($M:$M,5):M551,"Inițial"),""))</f>
        <v/>
      </c>
      <c r="T551" s="13" t="str">
        <f>IF(OR(B551="",Q551&lt;&gt;1),"",B551&amp;"|F|"&amp;COUNTIFS(INDEX($B:$B,5):B551,B551,INDEX($Q:$Q,5):Q551,1))</f>
        <v/>
      </c>
      <c r="U551" s="29" t="str">
        <f>IF(B551="","",TRIM(IF(COUNTIF('Registru devize'!$B$5:$B$304,B551)=0,"Deviz inexistent în registru. ","")&amp;IF(AND(D551&lt;&gt;"",E551=""),"Cod necunoscut. ","")&amp;IF(N(H551)&lt;=0,"Lipsește cantitatea. ","")&amp;IF(M551="","Alege etapa. ","")&amp;IF(AND(M551="Suplimentar",N551=""),"Cere acordul clientului. ","")))</f>
        <v/>
      </c>
    </row>
    <row r="552" spans="2:21" x14ac:dyDescent="0.2">
      <c r="B552" s="24"/>
      <c r="C552" s="25" t="str">
        <f>IF(B552="","",COUNTIF(INDEX($B:$B,5):B552,B552))</f>
        <v/>
      </c>
      <c r="D552" s="24"/>
      <c r="E552" s="25" t="str">
        <f t="shared" si="72"/>
        <v/>
      </c>
      <c r="F552" s="13" t="str">
        <f t="shared" si="73"/>
        <v/>
      </c>
      <c r="G552" s="25" t="str">
        <f t="shared" si="74"/>
        <v/>
      </c>
      <c r="H552" s="6"/>
      <c r="I552" s="26" t="str">
        <f t="shared" si="75"/>
        <v/>
      </c>
      <c r="J552" s="27" t="str">
        <f t="shared" si="76"/>
        <v/>
      </c>
      <c r="K552" s="28"/>
      <c r="L552" s="27" t="str">
        <f t="shared" si="77"/>
        <v/>
      </c>
      <c r="M552" s="24"/>
      <c r="N552" s="24"/>
      <c r="O552" s="6"/>
      <c r="P552" s="27" t="str">
        <f t="shared" si="78"/>
        <v/>
      </c>
      <c r="Q552" s="25" t="str">
        <f t="shared" si="79"/>
        <v/>
      </c>
      <c r="R552" s="25" t="str">
        <f t="shared" si="80"/>
        <v/>
      </c>
      <c r="S552" s="13" t="str">
        <f>IF(B552="","",IF(M552="Inițial",B552&amp;"|E|"&amp;COUNTIFS(INDEX($B:$B,5):B552,B552,INDEX($M:$M,5):M552,"Inițial"),""))</f>
        <v/>
      </c>
      <c r="T552" s="13" t="str">
        <f>IF(OR(B552="",Q552&lt;&gt;1),"",B552&amp;"|F|"&amp;COUNTIFS(INDEX($B:$B,5):B552,B552,INDEX($Q:$Q,5):Q552,1))</f>
        <v/>
      </c>
      <c r="U552" s="29" t="str">
        <f>IF(B552="","",TRIM(IF(COUNTIF('Registru devize'!$B$5:$B$304,B552)=0,"Deviz inexistent în registru. ","")&amp;IF(AND(D552&lt;&gt;"",E552=""),"Cod necunoscut. ","")&amp;IF(N(H552)&lt;=0,"Lipsește cantitatea. ","")&amp;IF(M552="","Alege etapa. ","")&amp;IF(AND(M552="Suplimentar",N552=""),"Cere acordul clientului. ","")))</f>
        <v/>
      </c>
    </row>
    <row r="553" spans="2:21" x14ac:dyDescent="0.2">
      <c r="B553" s="24"/>
      <c r="C553" s="25" t="str">
        <f>IF(B553="","",COUNTIF(INDEX($B:$B,5):B553,B553))</f>
        <v/>
      </c>
      <c r="D553" s="24"/>
      <c r="E553" s="25" t="str">
        <f t="shared" si="72"/>
        <v/>
      </c>
      <c r="F553" s="13" t="str">
        <f t="shared" si="73"/>
        <v/>
      </c>
      <c r="G553" s="25" t="str">
        <f t="shared" si="74"/>
        <v/>
      </c>
      <c r="H553" s="6"/>
      <c r="I553" s="26" t="str">
        <f t="shared" si="75"/>
        <v/>
      </c>
      <c r="J553" s="27" t="str">
        <f t="shared" si="76"/>
        <v/>
      </c>
      <c r="K553" s="28"/>
      <c r="L553" s="27" t="str">
        <f t="shared" si="77"/>
        <v/>
      </c>
      <c r="M553" s="24"/>
      <c r="N553" s="24"/>
      <c r="O553" s="6"/>
      <c r="P553" s="27" t="str">
        <f t="shared" si="78"/>
        <v/>
      </c>
      <c r="Q553" s="25" t="str">
        <f t="shared" si="79"/>
        <v/>
      </c>
      <c r="R553" s="25" t="str">
        <f t="shared" si="80"/>
        <v/>
      </c>
      <c r="S553" s="13" t="str">
        <f>IF(B553="","",IF(M553="Inițial",B553&amp;"|E|"&amp;COUNTIFS(INDEX($B:$B,5):B553,B553,INDEX($M:$M,5):M553,"Inițial"),""))</f>
        <v/>
      </c>
      <c r="T553" s="13" t="str">
        <f>IF(OR(B553="",Q553&lt;&gt;1),"",B553&amp;"|F|"&amp;COUNTIFS(INDEX($B:$B,5):B553,B553,INDEX($Q:$Q,5):Q553,1))</f>
        <v/>
      </c>
      <c r="U553" s="29" t="str">
        <f>IF(B553="","",TRIM(IF(COUNTIF('Registru devize'!$B$5:$B$304,B553)=0,"Deviz inexistent în registru. ","")&amp;IF(AND(D553&lt;&gt;"",E553=""),"Cod necunoscut. ","")&amp;IF(N(H553)&lt;=0,"Lipsește cantitatea. ","")&amp;IF(M553="","Alege etapa. ","")&amp;IF(AND(M553="Suplimentar",N553=""),"Cere acordul clientului. ","")))</f>
        <v/>
      </c>
    </row>
    <row r="554" spans="2:21" x14ac:dyDescent="0.2">
      <c r="B554" s="24"/>
      <c r="C554" s="25" t="str">
        <f>IF(B554="","",COUNTIF(INDEX($B:$B,5):B554,B554))</f>
        <v/>
      </c>
      <c r="D554" s="24"/>
      <c r="E554" s="25" t="str">
        <f t="shared" si="72"/>
        <v/>
      </c>
      <c r="F554" s="13" t="str">
        <f t="shared" si="73"/>
        <v/>
      </c>
      <c r="G554" s="25" t="str">
        <f t="shared" si="74"/>
        <v/>
      </c>
      <c r="H554" s="6"/>
      <c r="I554" s="26" t="str">
        <f t="shared" si="75"/>
        <v/>
      </c>
      <c r="J554" s="27" t="str">
        <f t="shared" si="76"/>
        <v/>
      </c>
      <c r="K554" s="28"/>
      <c r="L554" s="27" t="str">
        <f t="shared" si="77"/>
        <v/>
      </c>
      <c r="M554" s="24"/>
      <c r="N554" s="24"/>
      <c r="O554" s="6"/>
      <c r="P554" s="27" t="str">
        <f t="shared" si="78"/>
        <v/>
      </c>
      <c r="Q554" s="25" t="str">
        <f t="shared" si="79"/>
        <v/>
      </c>
      <c r="R554" s="25" t="str">
        <f t="shared" si="80"/>
        <v/>
      </c>
      <c r="S554" s="13" t="str">
        <f>IF(B554="","",IF(M554="Inițial",B554&amp;"|E|"&amp;COUNTIFS(INDEX($B:$B,5):B554,B554,INDEX($M:$M,5):M554,"Inițial"),""))</f>
        <v/>
      </c>
      <c r="T554" s="13" t="str">
        <f>IF(OR(B554="",Q554&lt;&gt;1),"",B554&amp;"|F|"&amp;COUNTIFS(INDEX($B:$B,5):B554,B554,INDEX($Q:$Q,5):Q554,1))</f>
        <v/>
      </c>
      <c r="U554" s="29" t="str">
        <f>IF(B554="","",TRIM(IF(COUNTIF('Registru devize'!$B$5:$B$304,B554)=0,"Deviz inexistent în registru. ","")&amp;IF(AND(D554&lt;&gt;"",E554=""),"Cod necunoscut. ","")&amp;IF(N(H554)&lt;=0,"Lipsește cantitatea. ","")&amp;IF(M554="","Alege etapa. ","")&amp;IF(AND(M554="Suplimentar",N554=""),"Cere acordul clientului. ","")))</f>
        <v/>
      </c>
    </row>
    <row r="555" spans="2:21" x14ac:dyDescent="0.2">
      <c r="B555" s="24"/>
      <c r="C555" s="25" t="str">
        <f>IF(B555="","",COUNTIF(INDEX($B:$B,5):B555,B555))</f>
        <v/>
      </c>
      <c r="D555" s="24"/>
      <c r="E555" s="25" t="str">
        <f t="shared" si="72"/>
        <v/>
      </c>
      <c r="F555" s="13" t="str">
        <f t="shared" si="73"/>
        <v/>
      </c>
      <c r="G555" s="25" t="str">
        <f t="shared" si="74"/>
        <v/>
      </c>
      <c r="H555" s="6"/>
      <c r="I555" s="26" t="str">
        <f t="shared" si="75"/>
        <v/>
      </c>
      <c r="J555" s="27" t="str">
        <f t="shared" si="76"/>
        <v/>
      </c>
      <c r="K555" s="28"/>
      <c r="L555" s="27" t="str">
        <f t="shared" si="77"/>
        <v/>
      </c>
      <c r="M555" s="24"/>
      <c r="N555" s="24"/>
      <c r="O555" s="6"/>
      <c r="P555" s="27" t="str">
        <f t="shared" si="78"/>
        <v/>
      </c>
      <c r="Q555" s="25" t="str">
        <f t="shared" si="79"/>
        <v/>
      </c>
      <c r="R555" s="25" t="str">
        <f t="shared" si="80"/>
        <v/>
      </c>
      <c r="S555" s="13" t="str">
        <f>IF(B555="","",IF(M555="Inițial",B555&amp;"|E|"&amp;COUNTIFS(INDEX($B:$B,5):B555,B555,INDEX($M:$M,5):M555,"Inițial"),""))</f>
        <v/>
      </c>
      <c r="T555" s="13" t="str">
        <f>IF(OR(B555="",Q555&lt;&gt;1),"",B555&amp;"|F|"&amp;COUNTIFS(INDEX($B:$B,5):B555,B555,INDEX($Q:$Q,5):Q555,1))</f>
        <v/>
      </c>
      <c r="U555" s="29" t="str">
        <f>IF(B555="","",TRIM(IF(COUNTIF('Registru devize'!$B$5:$B$304,B555)=0,"Deviz inexistent în registru. ","")&amp;IF(AND(D555&lt;&gt;"",E555=""),"Cod necunoscut. ","")&amp;IF(N(H555)&lt;=0,"Lipsește cantitatea. ","")&amp;IF(M555="","Alege etapa. ","")&amp;IF(AND(M555="Suplimentar",N555=""),"Cere acordul clientului. ","")))</f>
        <v/>
      </c>
    </row>
    <row r="556" spans="2:21" x14ac:dyDescent="0.2">
      <c r="B556" s="24"/>
      <c r="C556" s="25" t="str">
        <f>IF(B556="","",COUNTIF(INDEX($B:$B,5):B556,B556))</f>
        <v/>
      </c>
      <c r="D556" s="24"/>
      <c r="E556" s="25" t="str">
        <f t="shared" si="72"/>
        <v/>
      </c>
      <c r="F556" s="13" t="str">
        <f t="shared" si="73"/>
        <v/>
      </c>
      <c r="G556" s="25" t="str">
        <f t="shared" si="74"/>
        <v/>
      </c>
      <c r="H556" s="6"/>
      <c r="I556" s="26" t="str">
        <f t="shared" si="75"/>
        <v/>
      </c>
      <c r="J556" s="27" t="str">
        <f t="shared" si="76"/>
        <v/>
      </c>
      <c r="K556" s="28"/>
      <c r="L556" s="27" t="str">
        <f t="shared" si="77"/>
        <v/>
      </c>
      <c r="M556" s="24"/>
      <c r="N556" s="24"/>
      <c r="O556" s="6"/>
      <c r="P556" s="27" t="str">
        <f t="shared" si="78"/>
        <v/>
      </c>
      <c r="Q556" s="25" t="str">
        <f t="shared" si="79"/>
        <v/>
      </c>
      <c r="R556" s="25" t="str">
        <f t="shared" si="80"/>
        <v/>
      </c>
      <c r="S556" s="13" t="str">
        <f>IF(B556="","",IF(M556="Inițial",B556&amp;"|E|"&amp;COUNTIFS(INDEX($B:$B,5):B556,B556,INDEX($M:$M,5):M556,"Inițial"),""))</f>
        <v/>
      </c>
      <c r="T556" s="13" t="str">
        <f>IF(OR(B556="",Q556&lt;&gt;1),"",B556&amp;"|F|"&amp;COUNTIFS(INDEX($B:$B,5):B556,B556,INDEX($Q:$Q,5):Q556,1))</f>
        <v/>
      </c>
      <c r="U556" s="29" t="str">
        <f>IF(B556="","",TRIM(IF(COUNTIF('Registru devize'!$B$5:$B$304,B556)=0,"Deviz inexistent în registru. ","")&amp;IF(AND(D556&lt;&gt;"",E556=""),"Cod necunoscut. ","")&amp;IF(N(H556)&lt;=0,"Lipsește cantitatea. ","")&amp;IF(M556="","Alege etapa. ","")&amp;IF(AND(M556="Suplimentar",N556=""),"Cere acordul clientului. ","")))</f>
        <v/>
      </c>
    </row>
    <row r="557" spans="2:21" x14ac:dyDescent="0.2">
      <c r="B557" s="24"/>
      <c r="C557" s="25" t="str">
        <f>IF(B557="","",COUNTIF(INDEX($B:$B,5):B557,B557))</f>
        <v/>
      </c>
      <c r="D557" s="24"/>
      <c r="E557" s="25" t="str">
        <f t="shared" si="72"/>
        <v/>
      </c>
      <c r="F557" s="13" t="str">
        <f t="shared" si="73"/>
        <v/>
      </c>
      <c r="G557" s="25" t="str">
        <f t="shared" si="74"/>
        <v/>
      </c>
      <c r="H557" s="6"/>
      <c r="I557" s="26" t="str">
        <f t="shared" si="75"/>
        <v/>
      </c>
      <c r="J557" s="27" t="str">
        <f t="shared" si="76"/>
        <v/>
      </c>
      <c r="K557" s="28"/>
      <c r="L557" s="27" t="str">
        <f t="shared" si="77"/>
        <v/>
      </c>
      <c r="M557" s="24"/>
      <c r="N557" s="24"/>
      <c r="O557" s="6"/>
      <c r="P557" s="27" t="str">
        <f t="shared" si="78"/>
        <v/>
      </c>
      <c r="Q557" s="25" t="str">
        <f t="shared" si="79"/>
        <v/>
      </c>
      <c r="R557" s="25" t="str">
        <f t="shared" si="80"/>
        <v/>
      </c>
      <c r="S557" s="13" t="str">
        <f>IF(B557="","",IF(M557="Inițial",B557&amp;"|E|"&amp;COUNTIFS(INDEX($B:$B,5):B557,B557,INDEX($M:$M,5):M557,"Inițial"),""))</f>
        <v/>
      </c>
      <c r="T557" s="13" t="str">
        <f>IF(OR(B557="",Q557&lt;&gt;1),"",B557&amp;"|F|"&amp;COUNTIFS(INDEX($B:$B,5):B557,B557,INDEX($Q:$Q,5):Q557,1))</f>
        <v/>
      </c>
      <c r="U557" s="29" t="str">
        <f>IF(B557="","",TRIM(IF(COUNTIF('Registru devize'!$B$5:$B$304,B557)=0,"Deviz inexistent în registru. ","")&amp;IF(AND(D557&lt;&gt;"",E557=""),"Cod necunoscut. ","")&amp;IF(N(H557)&lt;=0,"Lipsește cantitatea. ","")&amp;IF(M557="","Alege etapa. ","")&amp;IF(AND(M557="Suplimentar",N557=""),"Cere acordul clientului. ","")))</f>
        <v/>
      </c>
    </row>
    <row r="558" spans="2:21" x14ac:dyDescent="0.2">
      <c r="B558" s="24"/>
      <c r="C558" s="25" t="str">
        <f>IF(B558="","",COUNTIF(INDEX($B:$B,5):B558,B558))</f>
        <v/>
      </c>
      <c r="D558" s="24"/>
      <c r="E558" s="25" t="str">
        <f t="shared" si="72"/>
        <v/>
      </c>
      <c r="F558" s="13" t="str">
        <f t="shared" si="73"/>
        <v/>
      </c>
      <c r="G558" s="25" t="str">
        <f t="shared" si="74"/>
        <v/>
      </c>
      <c r="H558" s="6"/>
      <c r="I558" s="26" t="str">
        <f t="shared" si="75"/>
        <v/>
      </c>
      <c r="J558" s="27" t="str">
        <f t="shared" si="76"/>
        <v/>
      </c>
      <c r="K558" s="28"/>
      <c r="L558" s="27" t="str">
        <f t="shared" si="77"/>
        <v/>
      </c>
      <c r="M558" s="24"/>
      <c r="N558" s="24"/>
      <c r="O558" s="6"/>
      <c r="P558" s="27" t="str">
        <f t="shared" si="78"/>
        <v/>
      </c>
      <c r="Q558" s="25" t="str">
        <f t="shared" si="79"/>
        <v/>
      </c>
      <c r="R558" s="25" t="str">
        <f t="shared" si="80"/>
        <v/>
      </c>
      <c r="S558" s="13" t="str">
        <f>IF(B558="","",IF(M558="Inițial",B558&amp;"|E|"&amp;COUNTIFS(INDEX($B:$B,5):B558,B558,INDEX($M:$M,5):M558,"Inițial"),""))</f>
        <v/>
      </c>
      <c r="T558" s="13" t="str">
        <f>IF(OR(B558="",Q558&lt;&gt;1),"",B558&amp;"|F|"&amp;COUNTIFS(INDEX($B:$B,5):B558,B558,INDEX($Q:$Q,5):Q558,1))</f>
        <v/>
      </c>
      <c r="U558" s="29" t="str">
        <f>IF(B558="","",TRIM(IF(COUNTIF('Registru devize'!$B$5:$B$304,B558)=0,"Deviz inexistent în registru. ","")&amp;IF(AND(D558&lt;&gt;"",E558=""),"Cod necunoscut. ","")&amp;IF(N(H558)&lt;=0,"Lipsește cantitatea. ","")&amp;IF(M558="","Alege etapa. ","")&amp;IF(AND(M558="Suplimentar",N558=""),"Cere acordul clientului. ","")))</f>
        <v/>
      </c>
    </row>
    <row r="559" spans="2:21" x14ac:dyDescent="0.2">
      <c r="B559" s="24"/>
      <c r="C559" s="25" t="str">
        <f>IF(B559="","",COUNTIF(INDEX($B:$B,5):B559,B559))</f>
        <v/>
      </c>
      <c r="D559" s="24"/>
      <c r="E559" s="25" t="str">
        <f t="shared" si="72"/>
        <v/>
      </c>
      <c r="F559" s="13" t="str">
        <f t="shared" si="73"/>
        <v/>
      </c>
      <c r="G559" s="25" t="str">
        <f t="shared" si="74"/>
        <v/>
      </c>
      <c r="H559" s="6"/>
      <c r="I559" s="26" t="str">
        <f t="shared" si="75"/>
        <v/>
      </c>
      <c r="J559" s="27" t="str">
        <f t="shared" si="76"/>
        <v/>
      </c>
      <c r="K559" s="28"/>
      <c r="L559" s="27" t="str">
        <f t="shared" si="77"/>
        <v/>
      </c>
      <c r="M559" s="24"/>
      <c r="N559" s="24"/>
      <c r="O559" s="6"/>
      <c r="P559" s="27" t="str">
        <f t="shared" si="78"/>
        <v/>
      </c>
      <c r="Q559" s="25" t="str">
        <f t="shared" si="79"/>
        <v/>
      </c>
      <c r="R559" s="25" t="str">
        <f t="shared" si="80"/>
        <v/>
      </c>
      <c r="S559" s="13" t="str">
        <f>IF(B559="","",IF(M559="Inițial",B559&amp;"|E|"&amp;COUNTIFS(INDEX($B:$B,5):B559,B559,INDEX($M:$M,5):M559,"Inițial"),""))</f>
        <v/>
      </c>
      <c r="T559" s="13" t="str">
        <f>IF(OR(B559="",Q559&lt;&gt;1),"",B559&amp;"|F|"&amp;COUNTIFS(INDEX($B:$B,5):B559,B559,INDEX($Q:$Q,5):Q559,1))</f>
        <v/>
      </c>
      <c r="U559" s="29" t="str">
        <f>IF(B559="","",TRIM(IF(COUNTIF('Registru devize'!$B$5:$B$304,B559)=0,"Deviz inexistent în registru. ","")&amp;IF(AND(D559&lt;&gt;"",E559=""),"Cod necunoscut. ","")&amp;IF(N(H559)&lt;=0,"Lipsește cantitatea. ","")&amp;IF(M559="","Alege etapa. ","")&amp;IF(AND(M559="Suplimentar",N559=""),"Cere acordul clientului. ","")))</f>
        <v/>
      </c>
    </row>
    <row r="560" spans="2:21" x14ac:dyDescent="0.2">
      <c r="B560" s="24"/>
      <c r="C560" s="25" t="str">
        <f>IF(B560="","",COUNTIF(INDEX($B:$B,5):B560,B560))</f>
        <v/>
      </c>
      <c r="D560" s="24"/>
      <c r="E560" s="25" t="str">
        <f t="shared" si="72"/>
        <v/>
      </c>
      <c r="F560" s="13" t="str">
        <f t="shared" si="73"/>
        <v/>
      </c>
      <c r="G560" s="25" t="str">
        <f t="shared" si="74"/>
        <v/>
      </c>
      <c r="H560" s="6"/>
      <c r="I560" s="26" t="str">
        <f t="shared" si="75"/>
        <v/>
      </c>
      <c r="J560" s="27" t="str">
        <f t="shared" si="76"/>
        <v/>
      </c>
      <c r="K560" s="28"/>
      <c r="L560" s="27" t="str">
        <f t="shared" si="77"/>
        <v/>
      </c>
      <c r="M560" s="24"/>
      <c r="N560" s="24"/>
      <c r="O560" s="6"/>
      <c r="P560" s="27" t="str">
        <f t="shared" si="78"/>
        <v/>
      </c>
      <c r="Q560" s="25" t="str">
        <f t="shared" si="79"/>
        <v/>
      </c>
      <c r="R560" s="25" t="str">
        <f t="shared" si="80"/>
        <v/>
      </c>
      <c r="S560" s="13" t="str">
        <f>IF(B560="","",IF(M560="Inițial",B560&amp;"|E|"&amp;COUNTIFS(INDEX($B:$B,5):B560,B560,INDEX($M:$M,5):M560,"Inițial"),""))</f>
        <v/>
      </c>
      <c r="T560" s="13" t="str">
        <f>IF(OR(B560="",Q560&lt;&gt;1),"",B560&amp;"|F|"&amp;COUNTIFS(INDEX($B:$B,5):B560,B560,INDEX($Q:$Q,5):Q560,1))</f>
        <v/>
      </c>
      <c r="U560" s="29" t="str">
        <f>IF(B560="","",TRIM(IF(COUNTIF('Registru devize'!$B$5:$B$304,B560)=0,"Deviz inexistent în registru. ","")&amp;IF(AND(D560&lt;&gt;"",E560=""),"Cod necunoscut. ","")&amp;IF(N(H560)&lt;=0,"Lipsește cantitatea. ","")&amp;IF(M560="","Alege etapa. ","")&amp;IF(AND(M560="Suplimentar",N560=""),"Cere acordul clientului. ","")))</f>
        <v/>
      </c>
    </row>
    <row r="561" spans="2:21" x14ac:dyDescent="0.2">
      <c r="B561" s="24"/>
      <c r="C561" s="25" t="str">
        <f>IF(B561="","",COUNTIF(INDEX($B:$B,5):B561,B561))</f>
        <v/>
      </c>
      <c r="D561" s="24"/>
      <c r="E561" s="25" t="str">
        <f t="shared" si="72"/>
        <v/>
      </c>
      <c r="F561" s="13" t="str">
        <f t="shared" si="73"/>
        <v/>
      </c>
      <c r="G561" s="25" t="str">
        <f t="shared" si="74"/>
        <v/>
      </c>
      <c r="H561" s="6"/>
      <c r="I561" s="26" t="str">
        <f t="shared" si="75"/>
        <v/>
      </c>
      <c r="J561" s="27" t="str">
        <f t="shared" si="76"/>
        <v/>
      </c>
      <c r="K561" s="28"/>
      <c r="L561" s="27" t="str">
        <f t="shared" si="77"/>
        <v/>
      </c>
      <c r="M561" s="24"/>
      <c r="N561" s="24"/>
      <c r="O561" s="6"/>
      <c r="P561" s="27" t="str">
        <f t="shared" si="78"/>
        <v/>
      </c>
      <c r="Q561" s="25" t="str">
        <f t="shared" si="79"/>
        <v/>
      </c>
      <c r="R561" s="25" t="str">
        <f t="shared" si="80"/>
        <v/>
      </c>
      <c r="S561" s="13" t="str">
        <f>IF(B561="","",IF(M561="Inițial",B561&amp;"|E|"&amp;COUNTIFS(INDEX($B:$B,5):B561,B561,INDEX($M:$M,5):M561,"Inițial"),""))</f>
        <v/>
      </c>
      <c r="T561" s="13" t="str">
        <f>IF(OR(B561="",Q561&lt;&gt;1),"",B561&amp;"|F|"&amp;COUNTIFS(INDEX($B:$B,5):B561,B561,INDEX($Q:$Q,5):Q561,1))</f>
        <v/>
      </c>
      <c r="U561" s="29" t="str">
        <f>IF(B561="","",TRIM(IF(COUNTIF('Registru devize'!$B$5:$B$304,B561)=0,"Deviz inexistent în registru. ","")&amp;IF(AND(D561&lt;&gt;"",E561=""),"Cod necunoscut. ","")&amp;IF(N(H561)&lt;=0,"Lipsește cantitatea. ","")&amp;IF(M561="","Alege etapa. ","")&amp;IF(AND(M561="Suplimentar",N561=""),"Cere acordul clientului. ","")))</f>
        <v/>
      </c>
    </row>
    <row r="562" spans="2:21" x14ac:dyDescent="0.2">
      <c r="B562" s="24"/>
      <c r="C562" s="25" t="str">
        <f>IF(B562="","",COUNTIF(INDEX($B:$B,5):B562,B562))</f>
        <v/>
      </c>
      <c r="D562" s="24"/>
      <c r="E562" s="25" t="str">
        <f t="shared" si="72"/>
        <v/>
      </c>
      <c r="F562" s="13" t="str">
        <f t="shared" si="73"/>
        <v/>
      </c>
      <c r="G562" s="25" t="str">
        <f t="shared" si="74"/>
        <v/>
      </c>
      <c r="H562" s="6"/>
      <c r="I562" s="26" t="str">
        <f t="shared" si="75"/>
        <v/>
      </c>
      <c r="J562" s="27" t="str">
        <f t="shared" si="76"/>
        <v/>
      </c>
      <c r="K562" s="28"/>
      <c r="L562" s="27" t="str">
        <f t="shared" si="77"/>
        <v/>
      </c>
      <c r="M562" s="24"/>
      <c r="N562" s="24"/>
      <c r="O562" s="6"/>
      <c r="P562" s="27" t="str">
        <f t="shared" si="78"/>
        <v/>
      </c>
      <c r="Q562" s="25" t="str">
        <f t="shared" si="79"/>
        <v/>
      </c>
      <c r="R562" s="25" t="str">
        <f t="shared" si="80"/>
        <v/>
      </c>
      <c r="S562" s="13" t="str">
        <f>IF(B562="","",IF(M562="Inițial",B562&amp;"|E|"&amp;COUNTIFS(INDEX($B:$B,5):B562,B562,INDEX($M:$M,5):M562,"Inițial"),""))</f>
        <v/>
      </c>
      <c r="T562" s="13" t="str">
        <f>IF(OR(B562="",Q562&lt;&gt;1),"",B562&amp;"|F|"&amp;COUNTIFS(INDEX($B:$B,5):B562,B562,INDEX($Q:$Q,5):Q562,1))</f>
        <v/>
      </c>
      <c r="U562" s="29" t="str">
        <f>IF(B562="","",TRIM(IF(COUNTIF('Registru devize'!$B$5:$B$304,B562)=0,"Deviz inexistent în registru. ","")&amp;IF(AND(D562&lt;&gt;"",E562=""),"Cod necunoscut. ","")&amp;IF(N(H562)&lt;=0,"Lipsește cantitatea. ","")&amp;IF(M562="","Alege etapa. ","")&amp;IF(AND(M562="Suplimentar",N562=""),"Cere acordul clientului. ","")))</f>
        <v/>
      </c>
    </row>
    <row r="563" spans="2:21" x14ac:dyDescent="0.2">
      <c r="B563" s="24"/>
      <c r="C563" s="25" t="str">
        <f>IF(B563="","",COUNTIF(INDEX($B:$B,5):B563,B563))</f>
        <v/>
      </c>
      <c r="D563" s="24"/>
      <c r="E563" s="25" t="str">
        <f t="shared" si="72"/>
        <v/>
      </c>
      <c r="F563" s="13" t="str">
        <f t="shared" si="73"/>
        <v/>
      </c>
      <c r="G563" s="25" t="str">
        <f t="shared" si="74"/>
        <v/>
      </c>
      <c r="H563" s="6"/>
      <c r="I563" s="26" t="str">
        <f t="shared" si="75"/>
        <v/>
      </c>
      <c r="J563" s="27" t="str">
        <f t="shared" si="76"/>
        <v/>
      </c>
      <c r="K563" s="28"/>
      <c r="L563" s="27" t="str">
        <f t="shared" si="77"/>
        <v/>
      </c>
      <c r="M563" s="24"/>
      <c r="N563" s="24"/>
      <c r="O563" s="6"/>
      <c r="P563" s="27" t="str">
        <f t="shared" si="78"/>
        <v/>
      </c>
      <c r="Q563" s="25" t="str">
        <f t="shared" si="79"/>
        <v/>
      </c>
      <c r="R563" s="25" t="str">
        <f t="shared" si="80"/>
        <v/>
      </c>
      <c r="S563" s="13" t="str">
        <f>IF(B563="","",IF(M563="Inițial",B563&amp;"|E|"&amp;COUNTIFS(INDEX($B:$B,5):B563,B563,INDEX($M:$M,5):M563,"Inițial"),""))</f>
        <v/>
      </c>
      <c r="T563" s="13" t="str">
        <f>IF(OR(B563="",Q563&lt;&gt;1),"",B563&amp;"|F|"&amp;COUNTIFS(INDEX($B:$B,5):B563,B563,INDEX($Q:$Q,5):Q563,1))</f>
        <v/>
      </c>
      <c r="U563" s="29" t="str">
        <f>IF(B563="","",TRIM(IF(COUNTIF('Registru devize'!$B$5:$B$304,B563)=0,"Deviz inexistent în registru. ","")&amp;IF(AND(D563&lt;&gt;"",E563=""),"Cod necunoscut. ","")&amp;IF(N(H563)&lt;=0,"Lipsește cantitatea. ","")&amp;IF(M563="","Alege etapa. ","")&amp;IF(AND(M563="Suplimentar",N563=""),"Cere acordul clientului. ","")))</f>
        <v/>
      </c>
    </row>
    <row r="564" spans="2:21" x14ac:dyDescent="0.2">
      <c r="B564" s="24"/>
      <c r="C564" s="25" t="str">
        <f>IF(B564="","",COUNTIF(INDEX($B:$B,5):B564,B564))</f>
        <v/>
      </c>
      <c r="D564" s="24"/>
      <c r="E564" s="25" t="str">
        <f t="shared" si="72"/>
        <v/>
      </c>
      <c r="F564" s="13" t="str">
        <f t="shared" si="73"/>
        <v/>
      </c>
      <c r="G564" s="25" t="str">
        <f t="shared" si="74"/>
        <v/>
      </c>
      <c r="H564" s="6"/>
      <c r="I564" s="26" t="str">
        <f t="shared" si="75"/>
        <v/>
      </c>
      <c r="J564" s="27" t="str">
        <f t="shared" si="76"/>
        <v/>
      </c>
      <c r="K564" s="28"/>
      <c r="L564" s="27" t="str">
        <f t="shared" si="77"/>
        <v/>
      </c>
      <c r="M564" s="24"/>
      <c r="N564" s="24"/>
      <c r="O564" s="6"/>
      <c r="P564" s="27" t="str">
        <f t="shared" si="78"/>
        <v/>
      </c>
      <c r="Q564" s="25" t="str">
        <f t="shared" si="79"/>
        <v/>
      </c>
      <c r="R564" s="25" t="str">
        <f t="shared" si="80"/>
        <v/>
      </c>
      <c r="S564" s="13" t="str">
        <f>IF(B564="","",IF(M564="Inițial",B564&amp;"|E|"&amp;COUNTIFS(INDEX($B:$B,5):B564,B564,INDEX($M:$M,5):M564,"Inițial"),""))</f>
        <v/>
      </c>
      <c r="T564" s="13" t="str">
        <f>IF(OR(B564="",Q564&lt;&gt;1),"",B564&amp;"|F|"&amp;COUNTIFS(INDEX($B:$B,5):B564,B564,INDEX($Q:$Q,5):Q564,1))</f>
        <v/>
      </c>
      <c r="U564" s="29" t="str">
        <f>IF(B564="","",TRIM(IF(COUNTIF('Registru devize'!$B$5:$B$304,B564)=0,"Deviz inexistent în registru. ","")&amp;IF(AND(D564&lt;&gt;"",E564=""),"Cod necunoscut. ","")&amp;IF(N(H564)&lt;=0,"Lipsește cantitatea. ","")&amp;IF(M564="","Alege etapa. ","")&amp;IF(AND(M564="Suplimentar",N564=""),"Cere acordul clientului. ","")))</f>
        <v/>
      </c>
    </row>
    <row r="565" spans="2:21" x14ac:dyDescent="0.2">
      <c r="B565" s="24"/>
      <c r="C565" s="25" t="str">
        <f>IF(B565="","",COUNTIF(INDEX($B:$B,5):B565,B565))</f>
        <v/>
      </c>
      <c r="D565" s="24"/>
      <c r="E565" s="25" t="str">
        <f t="shared" si="72"/>
        <v/>
      </c>
      <c r="F565" s="13" t="str">
        <f t="shared" si="73"/>
        <v/>
      </c>
      <c r="G565" s="25" t="str">
        <f t="shared" si="74"/>
        <v/>
      </c>
      <c r="H565" s="6"/>
      <c r="I565" s="26" t="str">
        <f t="shared" si="75"/>
        <v/>
      </c>
      <c r="J565" s="27" t="str">
        <f t="shared" si="76"/>
        <v/>
      </c>
      <c r="K565" s="28"/>
      <c r="L565" s="27" t="str">
        <f t="shared" si="77"/>
        <v/>
      </c>
      <c r="M565" s="24"/>
      <c r="N565" s="24"/>
      <c r="O565" s="6"/>
      <c r="P565" s="27" t="str">
        <f t="shared" si="78"/>
        <v/>
      </c>
      <c r="Q565" s="25" t="str">
        <f t="shared" si="79"/>
        <v/>
      </c>
      <c r="R565" s="25" t="str">
        <f t="shared" si="80"/>
        <v/>
      </c>
      <c r="S565" s="13" t="str">
        <f>IF(B565="","",IF(M565="Inițial",B565&amp;"|E|"&amp;COUNTIFS(INDEX($B:$B,5):B565,B565,INDEX($M:$M,5):M565,"Inițial"),""))</f>
        <v/>
      </c>
      <c r="T565" s="13" t="str">
        <f>IF(OR(B565="",Q565&lt;&gt;1),"",B565&amp;"|F|"&amp;COUNTIFS(INDEX($B:$B,5):B565,B565,INDEX($Q:$Q,5):Q565,1))</f>
        <v/>
      </c>
      <c r="U565" s="29" t="str">
        <f>IF(B565="","",TRIM(IF(COUNTIF('Registru devize'!$B$5:$B$304,B565)=0,"Deviz inexistent în registru. ","")&amp;IF(AND(D565&lt;&gt;"",E565=""),"Cod necunoscut. ","")&amp;IF(N(H565)&lt;=0,"Lipsește cantitatea. ","")&amp;IF(M565="","Alege etapa. ","")&amp;IF(AND(M565="Suplimentar",N565=""),"Cere acordul clientului. ","")))</f>
        <v/>
      </c>
    </row>
    <row r="566" spans="2:21" x14ac:dyDescent="0.2">
      <c r="B566" s="24"/>
      <c r="C566" s="25" t="str">
        <f>IF(B566="","",COUNTIF(INDEX($B:$B,5):B566,B566))</f>
        <v/>
      </c>
      <c r="D566" s="24"/>
      <c r="E566" s="25" t="str">
        <f t="shared" si="72"/>
        <v/>
      </c>
      <c r="F566" s="13" t="str">
        <f t="shared" si="73"/>
        <v/>
      </c>
      <c r="G566" s="25" t="str">
        <f t="shared" si="74"/>
        <v/>
      </c>
      <c r="H566" s="6"/>
      <c r="I566" s="26" t="str">
        <f t="shared" si="75"/>
        <v/>
      </c>
      <c r="J566" s="27" t="str">
        <f t="shared" si="76"/>
        <v/>
      </c>
      <c r="K566" s="28"/>
      <c r="L566" s="27" t="str">
        <f t="shared" si="77"/>
        <v/>
      </c>
      <c r="M566" s="24"/>
      <c r="N566" s="24"/>
      <c r="O566" s="6"/>
      <c r="P566" s="27" t="str">
        <f t="shared" si="78"/>
        <v/>
      </c>
      <c r="Q566" s="25" t="str">
        <f t="shared" si="79"/>
        <v/>
      </c>
      <c r="R566" s="25" t="str">
        <f t="shared" si="80"/>
        <v/>
      </c>
      <c r="S566" s="13" t="str">
        <f>IF(B566="","",IF(M566="Inițial",B566&amp;"|E|"&amp;COUNTIFS(INDEX($B:$B,5):B566,B566,INDEX($M:$M,5):M566,"Inițial"),""))</f>
        <v/>
      </c>
      <c r="T566" s="13" t="str">
        <f>IF(OR(B566="",Q566&lt;&gt;1),"",B566&amp;"|F|"&amp;COUNTIFS(INDEX($B:$B,5):B566,B566,INDEX($Q:$Q,5):Q566,1))</f>
        <v/>
      </c>
      <c r="U566" s="29" t="str">
        <f>IF(B566="","",TRIM(IF(COUNTIF('Registru devize'!$B$5:$B$304,B566)=0,"Deviz inexistent în registru. ","")&amp;IF(AND(D566&lt;&gt;"",E566=""),"Cod necunoscut. ","")&amp;IF(N(H566)&lt;=0,"Lipsește cantitatea. ","")&amp;IF(M566="","Alege etapa. ","")&amp;IF(AND(M566="Suplimentar",N566=""),"Cere acordul clientului. ","")))</f>
        <v/>
      </c>
    </row>
    <row r="567" spans="2:21" x14ac:dyDescent="0.2">
      <c r="B567" s="24"/>
      <c r="C567" s="25" t="str">
        <f>IF(B567="","",COUNTIF(INDEX($B:$B,5):B567,B567))</f>
        <v/>
      </c>
      <c r="D567" s="24"/>
      <c r="E567" s="25" t="str">
        <f t="shared" si="72"/>
        <v/>
      </c>
      <c r="F567" s="13" t="str">
        <f t="shared" si="73"/>
        <v/>
      </c>
      <c r="G567" s="25" t="str">
        <f t="shared" si="74"/>
        <v/>
      </c>
      <c r="H567" s="6"/>
      <c r="I567" s="26" t="str">
        <f t="shared" si="75"/>
        <v/>
      </c>
      <c r="J567" s="27" t="str">
        <f t="shared" si="76"/>
        <v/>
      </c>
      <c r="K567" s="28"/>
      <c r="L567" s="27" t="str">
        <f t="shared" si="77"/>
        <v/>
      </c>
      <c r="M567" s="24"/>
      <c r="N567" s="24"/>
      <c r="O567" s="6"/>
      <c r="P567" s="27" t="str">
        <f t="shared" si="78"/>
        <v/>
      </c>
      <c r="Q567" s="25" t="str">
        <f t="shared" si="79"/>
        <v/>
      </c>
      <c r="R567" s="25" t="str">
        <f t="shared" si="80"/>
        <v/>
      </c>
      <c r="S567" s="13" t="str">
        <f>IF(B567="","",IF(M567="Inițial",B567&amp;"|E|"&amp;COUNTIFS(INDEX($B:$B,5):B567,B567,INDEX($M:$M,5):M567,"Inițial"),""))</f>
        <v/>
      </c>
      <c r="T567" s="13" t="str">
        <f>IF(OR(B567="",Q567&lt;&gt;1),"",B567&amp;"|F|"&amp;COUNTIFS(INDEX($B:$B,5):B567,B567,INDEX($Q:$Q,5):Q567,1))</f>
        <v/>
      </c>
      <c r="U567" s="29" t="str">
        <f>IF(B567="","",TRIM(IF(COUNTIF('Registru devize'!$B$5:$B$304,B567)=0,"Deviz inexistent în registru. ","")&amp;IF(AND(D567&lt;&gt;"",E567=""),"Cod necunoscut. ","")&amp;IF(N(H567)&lt;=0,"Lipsește cantitatea. ","")&amp;IF(M567="","Alege etapa. ","")&amp;IF(AND(M567="Suplimentar",N567=""),"Cere acordul clientului. ","")))</f>
        <v/>
      </c>
    </row>
    <row r="568" spans="2:21" x14ac:dyDescent="0.2">
      <c r="B568" s="24"/>
      <c r="C568" s="25" t="str">
        <f>IF(B568="","",COUNTIF(INDEX($B:$B,5):B568,B568))</f>
        <v/>
      </c>
      <c r="D568" s="24"/>
      <c r="E568" s="25" t="str">
        <f t="shared" si="72"/>
        <v/>
      </c>
      <c r="F568" s="13" t="str">
        <f t="shared" si="73"/>
        <v/>
      </c>
      <c r="G568" s="25" t="str">
        <f t="shared" si="74"/>
        <v/>
      </c>
      <c r="H568" s="6"/>
      <c r="I568" s="26" t="str">
        <f t="shared" si="75"/>
        <v/>
      </c>
      <c r="J568" s="27" t="str">
        <f t="shared" si="76"/>
        <v/>
      </c>
      <c r="K568" s="28"/>
      <c r="L568" s="27" t="str">
        <f t="shared" si="77"/>
        <v/>
      </c>
      <c r="M568" s="24"/>
      <c r="N568" s="24"/>
      <c r="O568" s="6"/>
      <c r="P568" s="27" t="str">
        <f t="shared" si="78"/>
        <v/>
      </c>
      <c r="Q568" s="25" t="str">
        <f t="shared" si="79"/>
        <v/>
      </c>
      <c r="R568" s="25" t="str">
        <f t="shared" si="80"/>
        <v/>
      </c>
      <c r="S568" s="13" t="str">
        <f>IF(B568="","",IF(M568="Inițial",B568&amp;"|E|"&amp;COUNTIFS(INDEX($B:$B,5):B568,B568,INDEX($M:$M,5):M568,"Inițial"),""))</f>
        <v/>
      </c>
      <c r="T568" s="13" t="str">
        <f>IF(OR(B568="",Q568&lt;&gt;1),"",B568&amp;"|F|"&amp;COUNTIFS(INDEX($B:$B,5):B568,B568,INDEX($Q:$Q,5):Q568,1))</f>
        <v/>
      </c>
      <c r="U568" s="29" t="str">
        <f>IF(B568="","",TRIM(IF(COUNTIF('Registru devize'!$B$5:$B$304,B568)=0,"Deviz inexistent în registru. ","")&amp;IF(AND(D568&lt;&gt;"",E568=""),"Cod necunoscut. ","")&amp;IF(N(H568)&lt;=0,"Lipsește cantitatea. ","")&amp;IF(M568="","Alege etapa. ","")&amp;IF(AND(M568="Suplimentar",N568=""),"Cere acordul clientului. ","")))</f>
        <v/>
      </c>
    </row>
    <row r="569" spans="2:21" x14ac:dyDescent="0.2">
      <c r="B569" s="24"/>
      <c r="C569" s="25" t="str">
        <f>IF(B569="","",COUNTIF(INDEX($B:$B,5):B569,B569))</f>
        <v/>
      </c>
      <c r="D569" s="24"/>
      <c r="E569" s="25" t="str">
        <f t="shared" si="72"/>
        <v/>
      </c>
      <c r="F569" s="13" t="str">
        <f t="shared" si="73"/>
        <v/>
      </c>
      <c r="G569" s="25" t="str">
        <f t="shared" si="74"/>
        <v/>
      </c>
      <c r="H569" s="6"/>
      <c r="I569" s="26" t="str">
        <f t="shared" si="75"/>
        <v/>
      </c>
      <c r="J569" s="27" t="str">
        <f t="shared" si="76"/>
        <v/>
      </c>
      <c r="K569" s="28"/>
      <c r="L569" s="27" t="str">
        <f t="shared" si="77"/>
        <v/>
      </c>
      <c r="M569" s="24"/>
      <c r="N569" s="24"/>
      <c r="O569" s="6"/>
      <c r="P569" s="27" t="str">
        <f t="shared" si="78"/>
        <v/>
      </c>
      <c r="Q569" s="25" t="str">
        <f t="shared" si="79"/>
        <v/>
      </c>
      <c r="R569" s="25" t="str">
        <f t="shared" si="80"/>
        <v/>
      </c>
      <c r="S569" s="13" t="str">
        <f>IF(B569="","",IF(M569="Inițial",B569&amp;"|E|"&amp;COUNTIFS(INDEX($B:$B,5):B569,B569,INDEX($M:$M,5):M569,"Inițial"),""))</f>
        <v/>
      </c>
      <c r="T569" s="13" t="str">
        <f>IF(OR(B569="",Q569&lt;&gt;1),"",B569&amp;"|F|"&amp;COUNTIFS(INDEX($B:$B,5):B569,B569,INDEX($Q:$Q,5):Q569,1))</f>
        <v/>
      </c>
      <c r="U569" s="29" t="str">
        <f>IF(B569="","",TRIM(IF(COUNTIF('Registru devize'!$B$5:$B$304,B569)=0,"Deviz inexistent în registru. ","")&amp;IF(AND(D569&lt;&gt;"",E569=""),"Cod necunoscut. ","")&amp;IF(N(H569)&lt;=0,"Lipsește cantitatea. ","")&amp;IF(M569="","Alege etapa. ","")&amp;IF(AND(M569="Suplimentar",N569=""),"Cere acordul clientului. ","")))</f>
        <v/>
      </c>
    </row>
    <row r="570" spans="2:21" x14ac:dyDescent="0.2">
      <c r="B570" s="24"/>
      <c r="C570" s="25" t="str">
        <f>IF(B570="","",COUNTIF(INDEX($B:$B,5):B570,B570))</f>
        <v/>
      </c>
      <c r="D570" s="24"/>
      <c r="E570" s="25" t="str">
        <f t="shared" si="72"/>
        <v/>
      </c>
      <c r="F570" s="13" t="str">
        <f t="shared" si="73"/>
        <v/>
      </c>
      <c r="G570" s="25" t="str">
        <f t="shared" si="74"/>
        <v/>
      </c>
      <c r="H570" s="6"/>
      <c r="I570" s="26" t="str">
        <f t="shared" si="75"/>
        <v/>
      </c>
      <c r="J570" s="27" t="str">
        <f t="shared" si="76"/>
        <v/>
      </c>
      <c r="K570" s="28"/>
      <c r="L570" s="27" t="str">
        <f t="shared" si="77"/>
        <v/>
      </c>
      <c r="M570" s="24"/>
      <c r="N570" s="24"/>
      <c r="O570" s="6"/>
      <c r="P570" s="27" t="str">
        <f t="shared" si="78"/>
        <v/>
      </c>
      <c r="Q570" s="25" t="str">
        <f t="shared" si="79"/>
        <v/>
      </c>
      <c r="R570" s="25" t="str">
        <f t="shared" si="80"/>
        <v/>
      </c>
      <c r="S570" s="13" t="str">
        <f>IF(B570="","",IF(M570="Inițial",B570&amp;"|E|"&amp;COUNTIFS(INDEX($B:$B,5):B570,B570,INDEX($M:$M,5):M570,"Inițial"),""))</f>
        <v/>
      </c>
      <c r="T570" s="13" t="str">
        <f>IF(OR(B570="",Q570&lt;&gt;1),"",B570&amp;"|F|"&amp;COUNTIFS(INDEX($B:$B,5):B570,B570,INDEX($Q:$Q,5):Q570,1))</f>
        <v/>
      </c>
      <c r="U570" s="29" t="str">
        <f>IF(B570="","",TRIM(IF(COUNTIF('Registru devize'!$B$5:$B$304,B570)=0,"Deviz inexistent în registru. ","")&amp;IF(AND(D570&lt;&gt;"",E570=""),"Cod necunoscut. ","")&amp;IF(N(H570)&lt;=0,"Lipsește cantitatea. ","")&amp;IF(M570="","Alege etapa. ","")&amp;IF(AND(M570="Suplimentar",N570=""),"Cere acordul clientului. ","")))</f>
        <v/>
      </c>
    </row>
    <row r="571" spans="2:21" x14ac:dyDescent="0.2">
      <c r="B571" s="24"/>
      <c r="C571" s="25" t="str">
        <f>IF(B571="","",COUNTIF(INDEX($B:$B,5):B571,B571))</f>
        <v/>
      </c>
      <c r="D571" s="24"/>
      <c r="E571" s="25" t="str">
        <f t="shared" si="72"/>
        <v/>
      </c>
      <c r="F571" s="13" t="str">
        <f t="shared" si="73"/>
        <v/>
      </c>
      <c r="G571" s="25" t="str">
        <f t="shared" si="74"/>
        <v/>
      </c>
      <c r="H571" s="6"/>
      <c r="I571" s="26" t="str">
        <f t="shared" si="75"/>
        <v/>
      </c>
      <c r="J571" s="27" t="str">
        <f t="shared" si="76"/>
        <v/>
      </c>
      <c r="K571" s="28"/>
      <c r="L571" s="27" t="str">
        <f t="shared" si="77"/>
        <v/>
      </c>
      <c r="M571" s="24"/>
      <c r="N571" s="24"/>
      <c r="O571" s="6"/>
      <c r="P571" s="27" t="str">
        <f t="shared" si="78"/>
        <v/>
      </c>
      <c r="Q571" s="25" t="str">
        <f t="shared" si="79"/>
        <v/>
      </c>
      <c r="R571" s="25" t="str">
        <f t="shared" si="80"/>
        <v/>
      </c>
      <c r="S571" s="13" t="str">
        <f>IF(B571="","",IF(M571="Inițial",B571&amp;"|E|"&amp;COUNTIFS(INDEX($B:$B,5):B571,B571,INDEX($M:$M,5):M571,"Inițial"),""))</f>
        <v/>
      </c>
      <c r="T571" s="13" t="str">
        <f>IF(OR(B571="",Q571&lt;&gt;1),"",B571&amp;"|F|"&amp;COUNTIFS(INDEX($B:$B,5):B571,B571,INDEX($Q:$Q,5):Q571,1))</f>
        <v/>
      </c>
      <c r="U571" s="29" t="str">
        <f>IF(B571="","",TRIM(IF(COUNTIF('Registru devize'!$B$5:$B$304,B571)=0,"Deviz inexistent în registru. ","")&amp;IF(AND(D571&lt;&gt;"",E571=""),"Cod necunoscut. ","")&amp;IF(N(H571)&lt;=0,"Lipsește cantitatea. ","")&amp;IF(M571="","Alege etapa. ","")&amp;IF(AND(M571="Suplimentar",N571=""),"Cere acordul clientului. ","")))</f>
        <v/>
      </c>
    </row>
    <row r="572" spans="2:21" x14ac:dyDescent="0.2">
      <c r="B572" s="24"/>
      <c r="C572" s="25" t="str">
        <f>IF(B572="","",COUNTIF(INDEX($B:$B,5):B572,B572))</f>
        <v/>
      </c>
      <c r="D572" s="24"/>
      <c r="E572" s="25" t="str">
        <f t="shared" si="72"/>
        <v/>
      </c>
      <c r="F572" s="13" t="str">
        <f t="shared" si="73"/>
        <v/>
      </c>
      <c r="G572" s="25" t="str">
        <f t="shared" si="74"/>
        <v/>
      </c>
      <c r="H572" s="6"/>
      <c r="I572" s="26" t="str">
        <f t="shared" si="75"/>
        <v/>
      </c>
      <c r="J572" s="27" t="str">
        <f t="shared" si="76"/>
        <v/>
      </c>
      <c r="K572" s="28"/>
      <c r="L572" s="27" t="str">
        <f t="shared" si="77"/>
        <v/>
      </c>
      <c r="M572" s="24"/>
      <c r="N572" s="24"/>
      <c r="O572" s="6"/>
      <c r="P572" s="27" t="str">
        <f t="shared" si="78"/>
        <v/>
      </c>
      <c r="Q572" s="25" t="str">
        <f t="shared" si="79"/>
        <v/>
      </c>
      <c r="R572" s="25" t="str">
        <f t="shared" si="80"/>
        <v/>
      </c>
      <c r="S572" s="13" t="str">
        <f>IF(B572="","",IF(M572="Inițial",B572&amp;"|E|"&amp;COUNTIFS(INDEX($B:$B,5):B572,B572,INDEX($M:$M,5):M572,"Inițial"),""))</f>
        <v/>
      </c>
      <c r="T572" s="13" t="str">
        <f>IF(OR(B572="",Q572&lt;&gt;1),"",B572&amp;"|F|"&amp;COUNTIFS(INDEX($B:$B,5):B572,B572,INDEX($Q:$Q,5):Q572,1))</f>
        <v/>
      </c>
      <c r="U572" s="29" t="str">
        <f>IF(B572="","",TRIM(IF(COUNTIF('Registru devize'!$B$5:$B$304,B572)=0,"Deviz inexistent în registru. ","")&amp;IF(AND(D572&lt;&gt;"",E572=""),"Cod necunoscut. ","")&amp;IF(N(H572)&lt;=0,"Lipsește cantitatea. ","")&amp;IF(M572="","Alege etapa. ","")&amp;IF(AND(M572="Suplimentar",N572=""),"Cere acordul clientului. ","")))</f>
        <v/>
      </c>
    </row>
    <row r="573" spans="2:21" x14ac:dyDescent="0.2">
      <c r="B573" s="24"/>
      <c r="C573" s="25" t="str">
        <f>IF(B573="","",COUNTIF(INDEX($B:$B,5):B573,B573))</f>
        <v/>
      </c>
      <c r="D573" s="24"/>
      <c r="E573" s="25" t="str">
        <f t="shared" si="72"/>
        <v/>
      </c>
      <c r="F573" s="13" t="str">
        <f t="shared" si="73"/>
        <v/>
      </c>
      <c r="G573" s="25" t="str">
        <f t="shared" si="74"/>
        <v/>
      </c>
      <c r="H573" s="6"/>
      <c r="I573" s="26" t="str">
        <f t="shared" si="75"/>
        <v/>
      </c>
      <c r="J573" s="27" t="str">
        <f t="shared" si="76"/>
        <v/>
      </c>
      <c r="K573" s="28"/>
      <c r="L573" s="27" t="str">
        <f t="shared" si="77"/>
        <v/>
      </c>
      <c r="M573" s="24"/>
      <c r="N573" s="24"/>
      <c r="O573" s="6"/>
      <c r="P573" s="27" t="str">
        <f t="shared" si="78"/>
        <v/>
      </c>
      <c r="Q573" s="25" t="str">
        <f t="shared" si="79"/>
        <v/>
      </c>
      <c r="R573" s="25" t="str">
        <f t="shared" si="80"/>
        <v/>
      </c>
      <c r="S573" s="13" t="str">
        <f>IF(B573="","",IF(M573="Inițial",B573&amp;"|E|"&amp;COUNTIFS(INDEX($B:$B,5):B573,B573,INDEX($M:$M,5):M573,"Inițial"),""))</f>
        <v/>
      </c>
      <c r="T573" s="13" t="str">
        <f>IF(OR(B573="",Q573&lt;&gt;1),"",B573&amp;"|F|"&amp;COUNTIFS(INDEX($B:$B,5):B573,B573,INDEX($Q:$Q,5):Q573,1))</f>
        <v/>
      </c>
      <c r="U573" s="29" t="str">
        <f>IF(B573="","",TRIM(IF(COUNTIF('Registru devize'!$B$5:$B$304,B573)=0,"Deviz inexistent în registru. ","")&amp;IF(AND(D573&lt;&gt;"",E573=""),"Cod necunoscut. ","")&amp;IF(N(H573)&lt;=0,"Lipsește cantitatea. ","")&amp;IF(M573="","Alege etapa. ","")&amp;IF(AND(M573="Suplimentar",N573=""),"Cere acordul clientului. ","")))</f>
        <v/>
      </c>
    </row>
    <row r="574" spans="2:21" x14ac:dyDescent="0.2">
      <c r="B574" s="24"/>
      <c r="C574" s="25" t="str">
        <f>IF(B574="","",COUNTIF(INDEX($B:$B,5):B574,B574))</f>
        <v/>
      </c>
      <c r="D574" s="24"/>
      <c r="E574" s="25" t="str">
        <f t="shared" si="72"/>
        <v/>
      </c>
      <c r="F574" s="13" t="str">
        <f t="shared" si="73"/>
        <v/>
      </c>
      <c r="G574" s="25" t="str">
        <f t="shared" si="74"/>
        <v/>
      </c>
      <c r="H574" s="6"/>
      <c r="I574" s="26" t="str">
        <f t="shared" si="75"/>
        <v/>
      </c>
      <c r="J574" s="27" t="str">
        <f t="shared" si="76"/>
        <v/>
      </c>
      <c r="K574" s="28"/>
      <c r="L574" s="27" t="str">
        <f t="shared" si="77"/>
        <v/>
      </c>
      <c r="M574" s="24"/>
      <c r="N574" s="24"/>
      <c r="O574" s="6"/>
      <c r="P574" s="27" t="str">
        <f t="shared" si="78"/>
        <v/>
      </c>
      <c r="Q574" s="25" t="str">
        <f t="shared" si="79"/>
        <v/>
      </c>
      <c r="R574" s="25" t="str">
        <f t="shared" si="80"/>
        <v/>
      </c>
      <c r="S574" s="13" t="str">
        <f>IF(B574="","",IF(M574="Inițial",B574&amp;"|E|"&amp;COUNTIFS(INDEX($B:$B,5):B574,B574,INDEX($M:$M,5):M574,"Inițial"),""))</f>
        <v/>
      </c>
      <c r="T574" s="13" t="str">
        <f>IF(OR(B574="",Q574&lt;&gt;1),"",B574&amp;"|F|"&amp;COUNTIFS(INDEX($B:$B,5):B574,B574,INDEX($Q:$Q,5):Q574,1))</f>
        <v/>
      </c>
      <c r="U574" s="29" t="str">
        <f>IF(B574="","",TRIM(IF(COUNTIF('Registru devize'!$B$5:$B$304,B574)=0,"Deviz inexistent în registru. ","")&amp;IF(AND(D574&lt;&gt;"",E574=""),"Cod necunoscut. ","")&amp;IF(N(H574)&lt;=0,"Lipsește cantitatea. ","")&amp;IF(M574="","Alege etapa. ","")&amp;IF(AND(M574="Suplimentar",N574=""),"Cere acordul clientului. ","")))</f>
        <v/>
      </c>
    </row>
    <row r="575" spans="2:21" x14ac:dyDescent="0.2">
      <c r="B575" s="24"/>
      <c r="C575" s="25" t="str">
        <f>IF(B575="","",COUNTIF(INDEX($B:$B,5):B575,B575))</f>
        <v/>
      </c>
      <c r="D575" s="24"/>
      <c r="E575" s="25" t="str">
        <f t="shared" si="72"/>
        <v/>
      </c>
      <c r="F575" s="13" t="str">
        <f t="shared" si="73"/>
        <v/>
      </c>
      <c r="G575" s="25" t="str">
        <f t="shared" si="74"/>
        <v/>
      </c>
      <c r="H575" s="6"/>
      <c r="I575" s="26" t="str">
        <f t="shared" si="75"/>
        <v/>
      </c>
      <c r="J575" s="27" t="str">
        <f t="shared" si="76"/>
        <v/>
      </c>
      <c r="K575" s="28"/>
      <c r="L575" s="27" t="str">
        <f t="shared" si="77"/>
        <v/>
      </c>
      <c r="M575" s="24"/>
      <c r="N575" s="24"/>
      <c r="O575" s="6"/>
      <c r="P575" s="27" t="str">
        <f t="shared" si="78"/>
        <v/>
      </c>
      <c r="Q575" s="25" t="str">
        <f t="shared" si="79"/>
        <v/>
      </c>
      <c r="R575" s="25" t="str">
        <f t="shared" si="80"/>
        <v/>
      </c>
      <c r="S575" s="13" t="str">
        <f>IF(B575="","",IF(M575="Inițial",B575&amp;"|E|"&amp;COUNTIFS(INDEX($B:$B,5):B575,B575,INDEX($M:$M,5):M575,"Inițial"),""))</f>
        <v/>
      </c>
      <c r="T575" s="13" t="str">
        <f>IF(OR(B575="",Q575&lt;&gt;1),"",B575&amp;"|F|"&amp;COUNTIFS(INDEX($B:$B,5):B575,B575,INDEX($Q:$Q,5):Q575,1))</f>
        <v/>
      </c>
      <c r="U575" s="29" t="str">
        <f>IF(B575="","",TRIM(IF(COUNTIF('Registru devize'!$B$5:$B$304,B575)=0,"Deviz inexistent în registru. ","")&amp;IF(AND(D575&lt;&gt;"",E575=""),"Cod necunoscut. ","")&amp;IF(N(H575)&lt;=0,"Lipsește cantitatea. ","")&amp;IF(M575="","Alege etapa. ","")&amp;IF(AND(M575="Suplimentar",N575=""),"Cere acordul clientului. ","")))</f>
        <v/>
      </c>
    </row>
    <row r="576" spans="2:21" x14ac:dyDescent="0.2">
      <c r="B576" s="24"/>
      <c r="C576" s="25" t="str">
        <f>IF(B576="","",COUNTIF(INDEX($B:$B,5):B576,B576))</f>
        <v/>
      </c>
      <c r="D576" s="24"/>
      <c r="E576" s="25" t="str">
        <f t="shared" si="72"/>
        <v/>
      </c>
      <c r="F576" s="13" t="str">
        <f t="shared" si="73"/>
        <v/>
      </c>
      <c r="G576" s="25" t="str">
        <f t="shared" si="74"/>
        <v/>
      </c>
      <c r="H576" s="6"/>
      <c r="I576" s="26" t="str">
        <f t="shared" si="75"/>
        <v/>
      </c>
      <c r="J576" s="27" t="str">
        <f t="shared" si="76"/>
        <v/>
      </c>
      <c r="K576" s="28"/>
      <c r="L576" s="27" t="str">
        <f t="shared" si="77"/>
        <v/>
      </c>
      <c r="M576" s="24"/>
      <c r="N576" s="24"/>
      <c r="O576" s="6"/>
      <c r="P576" s="27" t="str">
        <f t="shared" si="78"/>
        <v/>
      </c>
      <c r="Q576" s="25" t="str">
        <f t="shared" si="79"/>
        <v/>
      </c>
      <c r="R576" s="25" t="str">
        <f t="shared" si="80"/>
        <v/>
      </c>
      <c r="S576" s="13" t="str">
        <f>IF(B576="","",IF(M576="Inițial",B576&amp;"|E|"&amp;COUNTIFS(INDEX($B:$B,5):B576,B576,INDEX($M:$M,5):M576,"Inițial"),""))</f>
        <v/>
      </c>
      <c r="T576" s="13" t="str">
        <f>IF(OR(B576="",Q576&lt;&gt;1),"",B576&amp;"|F|"&amp;COUNTIFS(INDEX($B:$B,5):B576,B576,INDEX($Q:$Q,5):Q576,1))</f>
        <v/>
      </c>
      <c r="U576" s="29" t="str">
        <f>IF(B576="","",TRIM(IF(COUNTIF('Registru devize'!$B$5:$B$304,B576)=0,"Deviz inexistent în registru. ","")&amp;IF(AND(D576&lt;&gt;"",E576=""),"Cod necunoscut. ","")&amp;IF(N(H576)&lt;=0,"Lipsește cantitatea. ","")&amp;IF(M576="","Alege etapa. ","")&amp;IF(AND(M576="Suplimentar",N576=""),"Cere acordul clientului. ","")))</f>
        <v/>
      </c>
    </row>
    <row r="577" spans="2:21" x14ac:dyDescent="0.2">
      <c r="B577" s="24"/>
      <c r="C577" s="25" t="str">
        <f>IF(B577="","",COUNTIF(INDEX($B:$B,5):B577,B577))</f>
        <v/>
      </c>
      <c r="D577" s="24"/>
      <c r="E577" s="25" t="str">
        <f t="shared" si="72"/>
        <v/>
      </c>
      <c r="F577" s="13" t="str">
        <f t="shared" si="73"/>
        <v/>
      </c>
      <c r="G577" s="25" t="str">
        <f t="shared" si="74"/>
        <v/>
      </c>
      <c r="H577" s="6"/>
      <c r="I577" s="26" t="str">
        <f t="shared" si="75"/>
        <v/>
      </c>
      <c r="J577" s="27" t="str">
        <f t="shared" si="76"/>
        <v/>
      </c>
      <c r="K577" s="28"/>
      <c r="L577" s="27" t="str">
        <f t="shared" si="77"/>
        <v/>
      </c>
      <c r="M577" s="24"/>
      <c r="N577" s="24"/>
      <c r="O577" s="6"/>
      <c r="P577" s="27" t="str">
        <f t="shared" si="78"/>
        <v/>
      </c>
      <c r="Q577" s="25" t="str">
        <f t="shared" si="79"/>
        <v/>
      </c>
      <c r="R577" s="25" t="str">
        <f t="shared" si="80"/>
        <v/>
      </c>
      <c r="S577" s="13" t="str">
        <f>IF(B577="","",IF(M577="Inițial",B577&amp;"|E|"&amp;COUNTIFS(INDEX($B:$B,5):B577,B577,INDEX($M:$M,5):M577,"Inițial"),""))</f>
        <v/>
      </c>
      <c r="T577" s="13" t="str">
        <f>IF(OR(B577="",Q577&lt;&gt;1),"",B577&amp;"|F|"&amp;COUNTIFS(INDEX($B:$B,5):B577,B577,INDEX($Q:$Q,5):Q577,1))</f>
        <v/>
      </c>
      <c r="U577" s="29" t="str">
        <f>IF(B577="","",TRIM(IF(COUNTIF('Registru devize'!$B$5:$B$304,B577)=0,"Deviz inexistent în registru. ","")&amp;IF(AND(D577&lt;&gt;"",E577=""),"Cod necunoscut. ","")&amp;IF(N(H577)&lt;=0,"Lipsește cantitatea. ","")&amp;IF(M577="","Alege etapa. ","")&amp;IF(AND(M577="Suplimentar",N577=""),"Cere acordul clientului. ","")))</f>
        <v/>
      </c>
    </row>
    <row r="578" spans="2:21" x14ac:dyDescent="0.2">
      <c r="B578" s="24"/>
      <c r="C578" s="25" t="str">
        <f>IF(B578="","",COUNTIF(INDEX($B:$B,5):B578,B578))</f>
        <v/>
      </c>
      <c r="D578" s="24"/>
      <c r="E578" s="25" t="str">
        <f t="shared" si="72"/>
        <v/>
      </c>
      <c r="F578" s="13" t="str">
        <f t="shared" si="73"/>
        <v/>
      </c>
      <c r="G578" s="25" t="str">
        <f t="shared" si="74"/>
        <v/>
      </c>
      <c r="H578" s="6"/>
      <c r="I578" s="26" t="str">
        <f t="shared" si="75"/>
        <v/>
      </c>
      <c r="J578" s="27" t="str">
        <f t="shared" si="76"/>
        <v/>
      </c>
      <c r="K578" s="28"/>
      <c r="L578" s="27" t="str">
        <f t="shared" si="77"/>
        <v/>
      </c>
      <c r="M578" s="24"/>
      <c r="N578" s="24"/>
      <c r="O578" s="6"/>
      <c r="P578" s="27" t="str">
        <f t="shared" si="78"/>
        <v/>
      </c>
      <c r="Q578" s="25" t="str">
        <f t="shared" si="79"/>
        <v/>
      </c>
      <c r="R578" s="25" t="str">
        <f t="shared" si="80"/>
        <v/>
      </c>
      <c r="S578" s="13" t="str">
        <f>IF(B578="","",IF(M578="Inițial",B578&amp;"|E|"&amp;COUNTIFS(INDEX($B:$B,5):B578,B578,INDEX($M:$M,5):M578,"Inițial"),""))</f>
        <v/>
      </c>
      <c r="T578" s="13" t="str">
        <f>IF(OR(B578="",Q578&lt;&gt;1),"",B578&amp;"|F|"&amp;COUNTIFS(INDEX($B:$B,5):B578,B578,INDEX($Q:$Q,5):Q578,1))</f>
        <v/>
      </c>
      <c r="U578" s="29" t="str">
        <f>IF(B578="","",TRIM(IF(COUNTIF('Registru devize'!$B$5:$B$304,B578)=0,"Deviz inexistent în registru. ","")&amp;IF(AND(D578&lt;&gt;"",E578=""),"Cod necunoscut. ","")&amp;IF(N(H578)&lt;=0,"Lipsește cantitatea. ","")&amp;IF(M578="","Alege etapa. ","")&amp;IF(AND(M578="Suplimentar",N578=""),"Cere acordul clientului. ","")))</f>
        <v/>
      </c>
    </row>
    <row r="579" spans="2:21" x14ac:dyDescent="0.2">
      <c r="B579" s="24"/>
      <c r="C579" s="25" t="str">
        <f>IF(B579="","",COUNTIF(INDEX($B:$B,5):B579,B579))</f>
        <v/>
      </c>
      <c r="D579" s="24"/>
      <c r="E579" s="25" t="str">
        <f t="shared" si="72"/>
        <v/>
      </c>
      <c r="F579" s="13" t="str">
        <f t="shared" si="73"/>
        <v/>
      </c>
      <c r="G579" s="25" t="str">
        <f t="shared" si="74"/>
        <v/>
      </c>
      <c r="H579" s="6"/>
      <c r="I579" s="26" t="str">
        <f t="shared" si="75"/>
        <v/>
      </c>
      <c r="J579" s="27" t="str">
        <f t="shared" si="76"/>
        <v/>
      </c>
      <c r="K579" s="28"/>
      <c r="L579" s="27" t="str">
        <f t="shared" si="77"/>
        <v/>
      </c>
      <c r="M579" s="24"/>
      <c r="N579" s="24"/>
      <c r="O579" s="6"/>
      <c r="P579" s="27" t="str">
        <f t="shared" si="78"/>
        <v/>
      </c>
      <c r="Q579" s="25" t="str">
        <f t="shared" si="79"/>
        <v/>
      </c>
      <c r="R579" s="25" t="str">
        <f t="shared" si="80"/>
        <v/>
      </c>
      <c r="S579" s="13" t="str">
        <f>IF(B579="","",IF(M579="Inițial",B579&amp;"|E|"&amp;COUNTIFS(INDEX($B:$B,5):B579,B579,INDEX($M:$M,5):M579,"Inițial"),""))</f>
        <v/>
      </c>
      <c r="T579" s="13" t="str">
        <f>IF(OR(B579="",Q579&lt;&gt;1),"",B579&amp;"|F|"&amp;COUNTIFS(INDEX($B:$B,5):B579,B579,INDEX($Q:$Q,5):Q579,1))</f>
        <v/>
      </c>
      <c r="U579" s="29" t="str">
        <f>IF(B579="","",TRIM(IF(COUNTIF('Registru devize'!$B$5:$B$304,B579)=0,"Deviz inexistent în registru. ","")&amp;IF(AND(D579&lt;&gt;"",E579=""),"Cod necunoscut. ","")&amp;IF(N(H579)&lt;=0,"Lipsește cantitatea. ","")&amp;IF(M579="","Alege etapa. ","")&amp;IF(AND(M579="Suplimentar",N579=""),"Cere acordul clientului. ","")))</f>
        <v/>
      </c>
    </row>
    <row r="580" spans="2:21" x14ac:dyDescent="0.2">
      <c r="B580" s="24"/>
      <c r="C580" s="25" t="str">
        <f>IF(B580="","",COUNTIF(INDEX($B:$B,5):B580,B580))</f>
        <v/>
      </c>
      <c r="D580" s="24"/>
      <c r="E580" s="25" t="str">
        <f t="shared" si="72"/>
        <v/>
      </c>
      <c r="F580" s="13" t="str">
        <f t="shared" si="73"/>
        <v/>
      </c>
      <c r="G580" s="25" t="str">
        <f t="shared" si="74"/>
        <v/>
      </c>
      <c r="H580" s="6"/>
      <c r="I580" s="26" t="str">
        <f t="shared" si="75"/>
        <v/>
      </c>
      <c r="J580" s="27" t="str">
        <f t="shared" si="76"/>
        <v/>
      </c>
      <c r="K580" s="28"/>
      <c r="L580" s="27" t="str">
        <f t="shared" si="77"/>
        <v/>
      </c>
      <c r="M580" s="24"/>
      <c r="N580" s="24"/>
      <c r="O580" s="6"/>
      <c r="P580" s="27" t="str">
        <f t="shared" si="78"/>
        <v/>
      </c>
      <c r="Q580" s="25" t="str">
        <f t="shared" si="79"/>
        <v/>
      </c>
      <c r="R580" s="25" t="str">
        <f t="shared" si="80"/>
        <v/>
      </c>
      <c r="S580" s="13" t="str">
        <f>IF(B580="","",IF(M580="Inițial",B580&amp;"|E|"&amp;COUNTIFS(INDEX($B:$B,5):B580,B580,INDEX($M:$M,5):M580,"Inițial"),""))</f>
        <v/>
      </c>
      <c r="T580" s="13" t="str">
        <f>IF(OR(B580="",Q580&lt;&gt;1),"",B580&amp;"|F|"&amp;COUNTIFS(INDEX($B:$B,5):B580,B580,INDEX($Q:$Q,5):Q580,1))</f>
        <v/>
      </c>
      <c r="U580" s="29" t="str">
        <f>IF(B580="","",TRIM(IF(COUNTIF('Registru devize'!$B$5:$B$304,B580)=0,"Deviz inexistent în registru. ","")&amp;IF(AND(D580&lt;&gt;"",E580=""),"Cod necunoscut. ","")&amp;IF(N(H580)&lt;=0,"Lipsește cantitatea. ","")&amp;IF(M580="","Alege etapa. ","")&amp;IF(AND(M580="Suplimentar",N580=""),"Cere acordul clientului. ","")))</f>
        <v/>
      </c>
    </row>
    <row r="581" spans="2:21" x14ac:dyDescent="0.2">
      <c r="B581" s="24"/>
      <c r="C581" s="25" t="str">
        <f>IF(B581="","",COUNTIF(INDEX($B:$B,5):B581,B581))</f>
        <v/>
      </c>
      <c r="D581" s="24"/>
      <c r="E581" s="25" t="str">
        <f t="shared" ref="E581:E644" si="81">IF(D581="","",IFERROR(VLOOKUP(D581,Catalog,2,FALSE),""))</f>
        <v/>
      </c>
      <c r="F581" s="13" t="str">
        <f t="shared" ref="F581:F644" si="82">IF(D581="","",IFERROR(VLOOKUP(D581,Catalog,3,FALSE),""))</f>
        <v/>
      </c>
      <c r="G581" s="25" t="str">
        <f t="shared" ref="G581:G644" si="83">IF(D581="","",IFERROR(VLOOKUP(D581,Catalog,4,FALSE),""))</f>
        <v/>
      </c>
      <c r="H581" s="6"/>
      <c r="I581" s="26" t="str">
        <f t="shared" ref="I581:I644" si="84">IF(E581&lt;&gt;"Manoperă","",N(H581)*IFERROR(VLOOKUP(D581,Catalog,6,FALSE),0))</f>
        <v/>
      </c>
      <c r="J581" s="27" t="str">
        <f t="shared" ref="J581:J644" si="85">IF(D581="","",IF(E581="Manoperă",IFERROR(VLOOKUP(D581,Catalog,6,FALSE),0)*TarifOra,IFERROR(VLOOKUP(D581,Catalog,5,FALSE),0)))</f>
        <v/>
      </c>
      <c r="K581" s="28"/>
      <c r="L581" s="27" t="str">
        <f t="shared" ref="L581:L644" si="86">IF(OR(H581="",J581=""),"",ROUND(H581*J581*(1-N(K581)),2))</f>
        <v/>
      </c>
      <c r="M581" s="24"/>
      <c r="N581" s="24"/>
      <c r="O581" s="6"/>
      <c r="P581" s="27" t="str">
        <f t="shared" ref="P581:P644" si="87">IF(L581="","",ROUND(L581*(1+CotaTVA),2))</f>
        <v/>
      </c>
      <c r="Q581" s="25" t="str">
        <f t="shared" ref="Q581:Q644" si="88">IF(B581="","",IF(OR(M581="Inițial",AND(M581="Suplimentar",N581="Da")),1,0))</f>
        <v/>
      </c>
      <c r="R581" s="25" t="str">
        <f t="shared" ref="R581:R644" si="89">IF(OR(D581="",E581&lt;&gt;"Piesă"),"",IFERROR(VLOOKUP(D581,Catalog,7,FALSE)&amp;"",""))</f>
        <v/>
      </c>
      <c r="S581" s="13" t="str">
        <f>IF(B581="","",IF(M581="Inițial",B581&amp;"|E|"&amp;COUNTIFS(INDEX($B:$B,5):B581,B581,INDEX($M:$M,5):M581,"Inițial"),""))</f>
        <v/>
      </c>
      <c r="T581" s="13" t="str">
        <f>IF(OR(B581="",Q581&lt;&gt;1),"",B581&amp;"|F|"&amp;COUNTIFS(INDEX($B:$B,5):B581,B581,INDEX($Q:$Q,5):Q581,1))</f>
        <v/>
      </c>
      <c r="U581" s="29" t="str">
        <f>IF(B581="","",TRIM(IF(COUNTIF('Registru devize'!$B$5:$B$304,B581)=0,"Deviz inexistent în registru. ","")&amp;IF(AND(D581&lt;&gt;"",E581=""),"Cod necunoscut. ","")&amp;IF(N(H581)&lt;=0,"Lipsește cantitatea. ","")&amp;IF(M581="","Alege etapa. ","")&amp;IF(AND(M581="Suplimentar",N581=""),"Cere acordul clientului. ","")))</f>
        <v/>
      </c>
    </row>
    <row r="582" spans="2:21" x14ac:dyDescent="0.2">
      <c r="B582" s="24"/>
      <c r="C582" s="25" t="str">
        <f>IF(B582="","",COUNTIF(INDEX($B:$B,5):B582,B582))</f>
        <v/>
      </c>
      <c r="D582" s="24"/>
      <c r="E582" s="25" t="str">
        <f t="shared" si="81"/>
        <v/>
      </c>
      <c r="F582" s="13" t="str">
        <f t="shared" si="82"/>
        <v/>
      </c>
      <c r="G582" s="25" t="str">
        <f t="shared" si="83"/>
        <v/>
      </c>
      <c r="H582" s="6"/>
      <c r="I582" s="26" t="str">
        <f t="shared" si="84"/>
        <v/>
      </c>
      <c r="J582" s="27" t="str">
        <f t="shared" si="85"/>
        <v/>
      </c>
      <c r="K582" s="28"/>
      <c r="L582" s="27" t="str">
        <f t="shared" si="86"/>
        <v/>
      </c>
      <c r="M582" s="24"/>
      <c r="N582" s="24"/>
      <c r="O582" s="6"/>
      <c r="P582" s="27" t="str">
        <f t="shared" si="87"/>
        <v/>
      </c>
      <c r="Q582" s="25" t="str">
        <f t="shared" si="88"/>
        <v/>
      </c>
      <c r="R582" s="25" t="str">
        <f t="shared" si="89"/>
        <v/>
      </c>
      <c r="S582" s="13" t="str">
        <f>IF(B582="","",IF(M582="Inițial",B582&amp;"|E|"&amp;COUNTIFS(INDEX($B:$B,5):B582,B582,INDEX($M:$M,5):M582,"Inițial"),""))</f>
        <v/>
      </c>
      <c r="T582" s="13" t="str">
        <f>IF(OR(B582="",Q582&lt;&gt;1),"",B582&amp;"|F|"&amp;COUNTIFS(INDEX($B:$B,5):B582,B582,INDEX($Q:$Q,5):Q582,1))</f>
        <v/>
      </c>
      <c r="U582" s="29" t="str">
        <f>IF(B582="","",TRIM(IF(COUNTIF('Registru devize'!$B$5:$B$304,B582)=0,"Deviz inexistent în registru. ","")&amp;IF(AND(D582&lt;&gt;"",E582=""),"Cod necunoscut. ","")&amp;IF(N(H582)&lt;=0,"Lipsește cantitatea. ","")&amp;IF(M582="","Alege etapa. ","")&amp;IF(AND(M582="Suplimentar",N582=""),"Cere acordul clientului. ","")))</f>
        <v/>
      </c>
    </row>
    <row r="583" spans="2:21" x14ac:dyDescent="0.2">
      <c r="B583" s="24"/>
      <c r="C583" s="25" t="str">
        <f>IF(B583="","",COUNTIF(INDEX($B:$B,5):B583,B583))</f>
        <v/>
      </c>
      <c r="D583" s="24"/>
      <c r="E583" s="25" t="str">
        <f t="shared" si="81"/>
        <v/>
      </c>
      <c r="F583" s="13" t="str">
        <f t="shared" si="82"/>
        <v/>
      </c>
      <c r="G583" s="25" t="str">
        <f t="shared" si="83"/>
        <v/>
      </c>
      <c r="H583" s="6"/>
      <c r="I583" s="26" t="str">
        <f t="shared" si="84"/>
        <v/>
      </c>
      <c r="J583" s="27" t="str">
        <f t="shared" si="85"/>
        <v/>
      </c>
      <c r="K583" s="28"/>
      <c r="L583" s="27" t="str">
        <f t="shared" si="86"/>
        <v/>
      </c>
      <c r="M583" s="24"/>
      <c r="N583" s="24"/>
      <c r="O583" s="6"/>
      <c r="P583" s="27" t="str">
        <f t="shared" si="87"/>
        <v/>
      </c>
      <c r="Q583" s="25" t="str">
        <f t="shared" si="88"/>
        <v/>
      </c>
      <c r="R583" s="25" t="str">
        <f t="shared" si="89"/>
        <v/>
      </c>
      <c r="S583" s="13" t="str">
        <f>IF(B583="","",IF(M583="Inițial",B583&amp;"|E|"&amp;COUNTIFS(INDEX($B:$B,5):B583,B583,INDEX($M:$M,5):M583,"Inițial"),""))</f>
        <v/>
      </c>
      <c r="T583" s="13" t="str">
        <f>IF(OR(B583="",Q583&lt;&gt;1),"",B583&amp;"|F|"&amp;COUNTIFS(INDEX($B:$B,5):B583,B583,INDEX($Q:$Q,5):Q583,1))</f>
        <v/>
      </c>
      <c r="U583" s="29" t="str">
        <f>IF(B583="","",TRIM(IF(COUNTIF('Registru devize'!$B$5:$B$304,B583)=0,"Deviz inexistent în registru. ","")&amp;IF(AND(D583&lt;&gt;"",E583=""),"Cod necunoscut. ","")&amp;IF(N(H583)&lt;=0,"Lipsește cantitatea. ","")&amp;IF(M583="","Alege etapa. ","")&amp;IF(AND(M583="Suplimentar",N583=""),"Cere acordul clientului. ","")))</f>
        <v/>
      </c>
    </row>
    <row r="584" spans="2:21" x14ac:dyDescent="0.2">
      <c r="B584" s="24"/>
      <c r="C584" s="25" t="str">
        <f>IF(B584="","",COUNTIF(INDEX($B:$B,5):B584,B584))</f>
        <v/>
      </c>
      <c r="D584" s="24"/>
      <c r="E584" s="25" t="str">
        <f t="shared" si="81"/>
        <v/>
      </c>
      <c r="F584" s="13" t="str">
        <f t="shared" si="82"/>
        <v/>
      </c>
      <c r="G584" s="25" t="str">
        <f t="shared" si="83"/>
        <v/>
      </c>
      <c r="H584" s="6"/>
      <c r="I584" s="26" t="str">
        <f t="shared" si="84"/>
        <v/>
      </c>
      <c r="J584" s="27" t="str">
        <f t="shared" si="85"/>
        <v/>
      </c>
      <c r="K584" s="28"/>
      <c r="L584" s="27" t="str">
        <f t="shared" si="86"/>
        <v/>
      </c>
      <c r="M584" s="24"/>
      <c r="N584" s="24"/>
      <c r="O584" s="6"/>
      <c r="P584" s="27" t="str">
        <f t="shared" si="87"/>
        <v/>
      </c>
      <c r="Q584" s="25" t="str">
        <f t="shared" si="88"/>
        <v/>
      </c>
      <c r="R584" s="25" t="str">
        <f t="shared" si="89"/>
        <v/>
      </c>
      <c r="S584" s="13" t="str">
        <f>IF(B584="","",IF(M584="Inițial",B584&amp;"|E|"&amp;COUNTIFS(INDEX($B:$B,5):B584,B584,INDEX($M:$M,5):M584,"Inițial"),""))</f>
        <v/>
      </c>
      <c r="T584" s="13" t="str">
        <f>IF(OR(B584="",Q584&lt;&gt;1),"",B584&amp;"|F|"&amp;COUNTIFS(INDEX($B:$B,5):B584,B584,INDEX($Q:$Q,5):Q584,1))</f>
        <v/>
      </c>
      <c r="U584" s="29" t="str">
        <f>IF(B584="","",TRIM(IF(COUNTIF('Registru devize'!$B$5:$B$304,B584)=0,"Deviz inexistent în registru. ","")&amp;IF(AND(D584&lt;&gt;"",E584=""),"Cod necunoscut. ","")&amp;IF(N(H584)&lt;=0,"Lipsește cantitatea. ","")&amp;IF(M584="","Alege etapa. ","")&amp;IF(AND(M584="Suplimentar",N584=""),"Cere acordul clientului. ","")))</f>
        <v/>
      </c>
    </row>
    <row r="585" spans="2:21" x14ac:dyDescent="0.2">
      <c r="B585" s="24"/>
      <c r="C585" s="25" t="str">
        <f>IF(B585="","",COUNTIF(INDEX($B:$B,5):B585,B585))</f>
        <v/>
      </c>
      <c r="D585" s="24"/>
      <c r="E585" s="25" t="str">
        <f t="shared" si="81"/>
        <v/>
      </c>
      <c r="F585" s="13" t="str">
        <f t="shared" si="82"/>
        <v/>
      </c>
      <c r="G585" s="25" t="str">
        <f t="shared" si="83"/>
        <v/>
      </c>
      <c r="H585" s="6"/>
      <c r="I585" s="26" t="str">
        <f t="shared" si="84"/>
        <v/>
      </c>
      <c r="J585" s="27" t="str">
        <f t="shared" si="85"/>
        <v/>
      </c>
      <c r="K585" s="28"/>
      <c r="L585" s="27" t="str">
        <f t="shared" si="86"/>
        <v/>
      </c>
      <c r="M585" s="24"/>
      <c r="N585" s="24"/>
      <c r="O585" s="6"/>
      <c r="P585" s="27" t="str">
        <f t="shared" si="87"/>
        <v/>
      </c>
      <c r="Q585" s="25" t="str">
        <f t="shared" si="88"/>
        <v/>
      </c>
      <c r="R585" s="25" t="str">
        <f t="shared" si="89"/>
        <v/>
      </c>
      <c r="S585" s="13" t="str">
        <f>IF(B585="","",IF(M585="Inițial",B585&amp;"|E|"&amp;COUNTIFS(INDEX($B:$B,5):B585,B585,INDEX($M:$M,5):M585,"Inițial"),""))</f>
        <v/>
      </c>
      <c r="T585" s="13" t="str">
        <f>IF(OR(B585="",Q585&lt;&gt;1),"",B585&amp;"|F|"&amp;COUNTIFS(INDEX($B:$B,5):B585,B585,INDEX($Q:$Q,5):Q585,1))</f>
        <v/>
      </c>
      <c r="U585" s="29" t="str">
        <f>IF(B585="","",TRIM(IF(COUNTIF('Registru devize'!$B$5:$B$304,B585)=0,"Deviz inexistent în registru. ","")&amp;IF(AND(D585&lt;&gt;"",E585=""),"Cod necunoscut. ","")&amp;IF(N(H585)&lt;=0,"Lipsește cantitatea. ","")&amp;IF(M585="","Alege etapa. ","")&amp;IF(AND(M585="Suplimentar",N585=""),"Cere acordul clientului. ","")))</f>
        <v/>
      </c>
    </row>
    <row r="586" spans="2:21" x14ac:dyDescent="0.2">
      <c r="B586" s="24"/>
      <c r="C586" s="25" t="str">
        <f>IF(B586="","",COUNTIF(INDEX($B:$B,5):B586,B586))</f>
        <v/>
      </c>
      <c r="D586" s="24"/>
      <c r="E586" s="25" t="str">
        <f t="shared" si="81"/>
        <v/>
      </c>
      <c r="F586" s="13" t="str">
        <f t="shared" si="82"/>
        <v/>
      </c>
      <c r="G586" s="25" t="str">
        <f t="shared" si="83"/>
        <v/>
      </c>
      <c r="H586" s="6"/>
      <c r="I586" s="26" t="str">
        <f t="shared" si="84"/>
        <v/>
      </c>
      <c r="J586" s="27" t="str">
        <f t="shared" si="85"/>
        <v/>
      </c>
      <c r="K586" s="28"/>
      <c r="L586" s="27" t="str">
        <f t="shared" si="86"/>
        <v/>
      </c>
      <c r="M586" s="24"/>
      <c r="N586" s="24"/>
      <c r="O586" s="6"/>
      <c r="P586" s="27" t="str">
        <f t="shared" si="87"/>
        <v/>
      </c>
      <c r="Q586" s="25" t="str">
        <f t="shared" si="88"/>
        <v/>
      </c>
      <c r="R586" s="25" t="str">
        <f t="shared" si="89"/>
        <v/>
      </c>
      <c r="S586" s="13" t="str">
        <f>IF(B586="","",IF(M586="Inițial",B586&amp;"|E|"&amp;COUNTIFS(INDEX($B:$B,5):B586,B586,INDEX($M:$M,5):M586,"Inițial"),""))</f>
        <v/>
      </c>
      <c r="T586" s="13" t="str">
        <f>IF(OR(B586="",Q586&lt;&gt;1),"",B586&amp;"|F|"&amp;COUNTIFS(INDEX($B:$B,5):B586,B586,INDEX($Q:$Q,5):Q586,1))</f>
        <v/>
      </c>
      <c r="U586" s="29" t="str">
        <f>IF(B586="","",TRIM(IF(COUNTIF('Registru devize'!$B$5:$B$304,B586)=0,"Deviz inexistent în registru. ","")&amp;IF(AND(D586&lt;&gt;"",E586=""),"Cod necunoscut. ","")&amp;IF(N(H586)&lt;=0,"Lipsește cantitatea. ","")&amp;IF(M586="","Alege etapa. ","")&amp;IF(AND(M586="Suplimentar",N586=""),"Cere acordul clientului. ","")))</f>
        <v/>
      </c>
    </row>
    <row r="587" spans="2:21" x14ac:dyDescent="0.2">
      <c r="B587" s="24"/>
      <c r="C587" s="25" t="str">
        <f>IF(B587="","",COUNTIF(INDEX($B:$B,5):B587,B587))</f>
        <v/>
      </c>
      <c r="D587" s="24"/>
      <c r="E587" s="25" t="str">
        <f t="shared" si="81"/>
        <v/>
      </c>
      <c r="F587" s="13" t="str">
        <f t="shared" si="82"/>
        <v/>
      </c>
      <c r="G587" s="25" t="str">
        <f t="shared" si="83"/>
        <v/>
      </c>
      <c r="H587" s="6"/>
      <c r="I587" s="26" t="str">
        <f t="shared" si="84"/>
        <v/>
      </c>
      <c r="J587" s="27" t="str">
        <f t="shared" si="85"/>
        <v/>
      </c>
      <c r="K587" s="28"/>
      <c r="L587" s="27" t="str">
        <f t="shared" si="86"/>
        <v/>
      </c>
      <c r="M587" s="24"/>
      <c r="N587" s="24"/>
      <c r="O587" s="6"/>
      <c r="P587" s="27" t="str">
        <f t="shared" si="87"/>
        <v/>
      </c>
      <c r="Q587" s="25" t="str">
        <f t="shared" si="88"/>
        <v/>
      </c>
      <c r="R587" s="25" t="str">
        <f t="shared" si="89"/>
        <v/>
      </c>
      <c r="S587" s="13" t="str">
        <f>IF(B587="","",IF(M587="Inițial",B587&amp;"|E|"&amp;COUNTIFS(INDEX($B:$B,5):B587,B587,INDEX($M:$M,5):M587,"Inițial"),""))</f>
        <v/>
      </c>
      <c r="T587" s="13" t="str">
        <f>IF(OR(B587="",Q587&lt;&gt;1),"",B587&amp;"|F|"&amp;COUNTIFS(INDEX($B:$B,5):B587,B587,INDEX($Q:$Q,5):Q587,1))</f>
        <v/>
      </c>
      <c r="U587" s="29" t="str">
        <f>IF(B587="","",TRIM(IF(COUNTIF('Registru devize'!$B$5:$B$304,B587)=0,"Deviz inexistent în registru. ","")&amp;IF(AND(D587&lt;&gt;"",E587=""),"Cod necunoscut. ","")&amp;IF(N(H587)&lt;=0,"Lipsește cantitatea. ","")&amp;IF(M587="","Alege etapa. ","")&amp;IF(AND(M587="Suplimentar",N587=""),"Cere acordul clientului. ","")))</f>
        <v/>
      </c>
    </row>
    <row r="588" spans="2:21" x14ac:dyDescent="0.2">
      <c r="B588" s="24"/>
      <c r="C588" s="25" t="str">
        <f>IF(B588="","",COUNTIF(INDEX($B:$B,5):B588,B588))</f>
        <v/>
      </c>
      <c r="D588" s="24"/>
      <c r="E588" s="25" t="str">
        <f t="shared" si="81"/>
        <v/>
      </c>
      <c r="F588" s="13" t="str">
        <f t="shared" si="82"/>
        <v/>
      </c>
      <c r="G588" s="25" t="str">
        <f t="shared" si="83"/>
        <v/>
      </c>
      <c r="H588" s="6"/>
      <c r="I588" s="26" t="str">
        <f t="shared" si="84"/>
        <v/>
      </c>
      <c r="J588" s="27" t="str">
        <f t="shared" si="85"/>
        <v/>
      </c>
      <c r="K588" s="28"/>
      <c r="L588" s="27" t="str">
        <f t="shared" si="86"/>
        <v/>
      </c>
      <c r="M588" s="24"/>
      <c r="N588" s="24"/>
      <c r="O588" s="6"/>
      <c r="P588" s="27" t="str">
        <f t="shared" si="87"/>
        <v/>
      </c>
      <c r="Q588" s="25" t="str">
        <f t="shared" si="88"/>
        <v/>
      </c>
      <c r="R588" s="25" t="str">
        <f t="shared" si="89"/>
        <v/>
      </c>
      <c r="S588" s="13" t="str">
        <f>IF(B588="","",IF(M588="Inițial",B588&amp;"|E|"&amp;COUNTIFS(INDEX($B:$B,5):B588,B588,INDEX($M:$M,5):M588,"Inițial"),""))</f>
        <v/>
      </c>
      <c r="T588" s="13" t="str">
        <f>IF(OR(B588="",Q588&lt;&gt;1),"",B588&amp;"|F|"&amp;COUNTIFS(INDEX($B:$B,5):B588,B588,INDEX($Q:$Q,5):Q588,1))</f>
        <v/>
      </c>
      <c r="U588" s="29" t="str">
        <f>IF(B588="","",TRIM(IF(COUNTIF('Registru devize'!$B$5:$B$304,B588)=0,"Deviz inexistent în registru. ","")&amp;IF(AND(D588&lt;&gt;"",E588=""),"Cod necunoscut. ","")&amp;IF(N(H588)&lt;=0,"Lipsește cantitatea. ","")&amp;IF(M588="","Alege etapa. ","")&amp;IF(AND(M588="Suplimentar",N588=""),"Cere acordul clientului. ","")))</f>
        <v/>
      </c>
    </row>
    <row r="589" spans="2:21" x14ac:dyDescent="0.2">
      <c r="B589" s="24"/>
      <c r="C589" s="25" t="str">
        <f>IF(B589="","",COUNTIF(INDEX($B:$B,5):B589,B589))</f>
        <v/>
      </c>
      <c r="D589" s="24"/>
      <c r="E589" s="25" t="str">
        <f t="shared" si="81"/>
        <v/>
      </c>
      <c r="F589" s="13" t="str">
        <f t="shared" si="82"/>
        <v/>
      </c>
      <c r="G589" s="25" t="str">
        <f t="shared" si="83"/>
        <v/>
      </c>
      <c r="H589" s="6"/>
      <c r="I589" s="26" t="str">
        <f t="shared" si="84"/>
        <v/>
      </c>
      <c r="J589" s="27" t="str">
        <f t="shared" si="85"/>
        <v/>
      </c>
      <c r="K589" s="28"/>
      <c r="L589" s="27" t="str">
        <f t="shared" si="86"/>
        <v/>
      </c>
      <c r="M589" s="24"/>
      <c r="N589" s="24"/>
      <c r="O589" s="6"/>
      <c r="P589" s="27" t="str">
        <f t="shared" si="87"/>
        <v/>
      </c>
      <c r="Q589" s="25" t="str">
        <f t="shared" si="88"/>
        <v/>
      </c>
      <c r="R589" s="25" t="str">
        <f t="shared" si="89"/>
        <v/>
      </c>
      <c r="S589" s="13" t="str">
        <f>IF(B589="","",IF(M589="Inițial",B589&amp;"|E|"&amp;COUNTIFS(INDEX($B:$B,5):B589,B589,INDEX($M:$M,5):M589,"Inițial"),""))</f>
        <v/>
      </c>
      <c r="T589" s="13" t="str">
        <f>IF(OR(B589="",Q589&lt;&gt;1),"",B589&amp;"|F|"&amp;COUNTIFS(INDEX($B:$B,5):B589,B589,INDEX($Q:$Q,5):Q589,1))</f>
        <v/>
      </c>
      <c r="U589" s="29" t="str">
        <f>IF(B589="","",TRIM(IF(COUNTIF('Registru devize'!$B$5:$B$304,B589)=0,"Deviz inexistent în registru. ","")&amp;IF(AND(D589&lt;&gt;"",E589=""),"Cod necunoscut. ","")&amp;IF(N(H589)&lt;=0,"Lipsește cantitatea. ","")&amp;IF(M589="","Alege etapa. ","")&amp;IF(AND(M589="Suplimentar",N589=""),"Cere acordul clientului. ","")))</f>
        <v/>
      </c>
    </row>
    <row r="590" spans="2:21" x14ac:dyDescent="0.2">
      <c r="B590" s="24"/>
      <c r="C590" s="25" t="str">
        <f>IF(B590="","",COUNTIF(INDEX($B:$B,5):B590,B590))</f>
        <v/>
      </c>
      <c r="D590" s="24"/>
      <c r="E590" s="25" t="str">
        <f t="shared" si="81"/>
        <v/>
      </c>
      <c r="F590" s="13" t="str">
        <f t="shared" si="82"/>
        <v/>
      </c>
      <c r="G590" s="25" t="str">
        <f t="shared" si="83"/>
        <v/>
      </c>
      <c r="H590" s="6"/>
      <c r="I590" s="26" t="str">
        <f t="shared" si="84"/>
        <v/>
      </c>
      <c r="J590" s="27" t="str">
        <f t="shared" si="85"/>
        <v/>
      </c>
      <c r="K590" s="28"/>
      <c r="L590" s="27" t="str">
        <f t="shared" si="86"/>
        <v/>
      </c>
      <c r="M590" s="24"/>
      <c r="N590" s="24"/>
      <c r="O590" s="6"/>
      <c r="P590" s="27" t="str">
        <f t="shared" si="87"/>
        <v/>
      </c>
      <c r="Q590" s="25" t="str">
        <f t="shared" si="88"/>
        <v/>
      </c>
      <c r="R590" s="25" t="str">
        <f t="shared" si="89"/>
        <v/>
      </c>
      <c r="S590" s="13" t="str">
        <f>IF(B590="","",IF(M590="Inițial",B590&amp;"|E|"&amp;COUNTIFS(INDEX($B:$B,5):B590,B590,INDEX($M:$M,5):M590,"Inițial"),""))</f>
        <v/>
      </c>
      <c r="T590" s="13" t="str">
        <f>IF(OR(B590="",Q590&lt;&gt;1),"",B590&amp;"|F|"&amp;COUNTIFS(INDEX($B:$B,5):B590,B590,INDEX($Q:$Q,5):Q590,1))</f>
        <v/>
      </c>
      <c r="U590" s="29" t="str">
        <f>IF(B590="","",TRIM(IF(COUNTIF('Registru devize'!$B$5:$B$304,B590)=0,"Deviz inexistent în registru. ","")&amp;IF(AND(D590&lt;&gt;"",E590=""),"Cod necunoscut. ","")&amp;IF(N(H590)&lt;=0,"Lipsește cantitatea. ","")&amp;IF(M590="","Alege etapa. ","")&amp;IF(AND(M590="Suplimentar",N590=""),"Cere acordul clientului. ","")))</f>
        <v/>
      </c>
    </row>
    <row r="591" spans="2:21" x14ac:dyDescent="0.2">
      <c r="B591" s="24"/>
      <c r="C591" s="25" t="str">
        <f>IF(B591="","",COUNTIF(INDEX($B:$B,5):B591,B591))</f>
        <v/>
      </c>
      <c r="D591" s="24"/>
      <c r="E591" s="25" t="str">
        <f t="shared" si="81"/>
        <v/>
      </c>
      <c r="F591" s="13" t="str">
        <f t="shared" si="82"/>
        <v/>
      </c>
      <c r="G591" s="25" t="str">
        <f t="shared" si="83"/>
        <v/>
      </c>
      <c r="H591" s="6"/>
      <c r="I591" s="26" t="str">
        <f t="shared" si="84"/>
        <v/>
      </c>
      <c r="J591" s="27" t="str">
        <f t="shared" si="85"/>
        <v/>
      </c>
      <c r="K591" s="28"/>
      <c r="L591" s="27" t="str">
        <f t="shared" si="86"/>
        <v/>
      </c>
      <c r="M591" s="24"/>
      <c r="N591" s="24"/>
      <c r="O591" s="6"/>
      <c r="P591" s="27" t="str">
        <f t="shared" si="87"/>
        <v/>
      </c>
      <c r="Q591" s="25" t="str">
        <f t="shared" si="88"/>
        <v/>
      </c>
      <c r="R591" s="25" t="str">
        <f t="shared" si="89"/>
        <v/>
      </c>
      <c r="S591" s="13" t="str">
        <f>IF(B591="","",IF(M591="Inițial",B591&amp;"|E|"&amp;COUNTIFS(INDEX($B:$B,5):B591,B591,INDEX($M:$M,5):M591,"Inițial"),""))</f>
        <v/>
      </c>
      <c r="T591" s="13" t="str">
        <f>IF(OR(B591="",Q591&lt;&gt;1),"",B591&amp;"|F|"&amp;COUNTIFS(INDEX($B:$B,5):B591,B591,INDEX($Q:$Q,5):Q591,1))</f>
        <v/>
      </c>
      <c r="U591" s="29" t="str">
        <f>IF(B591="","",TRIM(IF(COUNTIF('Registru devize'!$B$5:$B$304,B591)=0,"Deviz inexistent în registru. ","")&amp;IF(AND(D591&lt;&gt;"",E591=""),"Cod necunoscut. ","")&amp;IF(N(H591)&lt;=0,"Lipsește cantitatea. ","")&amp;IF(M591="","Alege etapa. ","")&amp;IF(AND(M591="Suplimentar",N591=""),"Cere acordul clientului. ","")))</f>
        <v/>
      </c>
    </row>
    <row r="592" spans="2:21" x14ac:dyDescent="0.2">
      <c r="B592" s="24"/>
      <c r="C592" s="25" t="str">
        <f>IF(B592="","",COUNTIF(INDEX($B:$B,5):B592,B592))</f>
        <v/>
      </c>
      <c r="D592" s="24"/>
      <c r="E592" s="25" t="str">
        <f t="shared" si="81"/>
        <v/>
      </c>
      <c r="F592" s="13" t="str">
        <f t="shared" si="82"/>
        <v/>
      </c>
      <c r="G592" s="25" t="str">
        <f t="shared" si="83"/>
        <v/>
      </c>
      <c r="H592" s="6"/>
      <c r="I592" s="26" t="str">
        <f t="shared" si="84"/>
        <v/>
      </c>
      <c r="J592" s="27" t="str">
        <f t="shared" si="85"/>
        <v/>
      </c>
      <c r="K592" s="28"/>
      <c r="L592" s="27" t="str">
        <f t="shared" si="86"/>
        <v/>
      </c>
      <c r="M592" s="24"/>
      <c r="N592" s="24"/>
      <c r="O592" s="6"/>
      <c r="P592" s="27" t="str">
        <f t="shared" si="87"/>
        <v/>
      </c>
      <c r="Q592" s="25" t="str">
        <f t="shared" si="88"/>
        <v/>
      </c>
      <c r="R592" s="25" t="str">
        <f t="shared" si="89"/>
        <v/>
      </c>
      <c r="S592" s="13" t="str">
        <f>IF(B592="","",IF(M592="Inițial",B592&amp;"|E|"&amp;COUNTIFS(INDEX($B:$B,5):B592,B592,INDEX($M:$M,5):M592,"Inițial"),""))</f>
        <v/>
      </c>
      <c r="T592" s="13" t="str">
        <f>IF(OR(B592="",Q592&lt;&gt;1),"",B592&amp;"|F|"&amp;COUNTIFS(INDEX($B:$B,5):B592,B592,INDEX($Q:$Q,5):Q592,1))</f>
        <v/>
      </c>
      <c r="U592" s="29" t="str">
        <f>IF(B592="","",TRIM(IF(COUNTIF('Registru devize'!$B$5:$B$304,B592)=0,"Deviz inexistent în registru. ","")&amp;IF(AND(D592&lt;&gt;"",E592=""),"Cod necunoscut. ","")&amp;IF(N(H592)&lt;=0,"Lipsește cantitatea. ","")&amp;IF(M592="","Alege etapa. ","")&amp;IF(AND(M592="Suplimentar",N592=""),"Cere acordul clientului. ","")))</f>
        <v/>
      </c>
    </row>
    <row r="593" spans="2:21" x14ac:dyDescent="0.2">
      <c r="B593" s="24"/>
      <c r="C593" s="25" t="str">
        <f>IF(B593="","",COUNTIF(INDEX($B:$B,5):B593,B593))</f>
        <v/>
      </c>
      <c r="D593" s="24"/>
      <c r="E593" s="25" t="str">
        <f t="shared" si="81"/>
        <v/>
      </c>
      <c r="F593" s="13" t="str">
        <f t="shared" si="82"/>
        <v/>
      </c>
      <c r="G593" s="25" t="str">
        <f t="shared" si="83"/>
        <v/>
      </c>
      <c r="H593" s="6"/>
      <c r="I593" s="26" t="str">
        <f t="shared" si="84"/>
        <v/>
      </c>
      <c r="J593" s="27" t="str">
        <f t="shared" si="85"/>
        <v/>
      </c>
      <c r="K593" s="28"/>
      <c r="L593" s="27" t="str">
        <f t="shared" si="86"/>
        <v/>
      </c>
      <c r="M593" s="24"/>
      <c r="N593" s="24"/>
      <c r="O593" s="6"/>
      <c r="P593" s="27" t="str">
        <f t="shared" si="87"/>
        <v/>
      </c>
      <c r="Q593" s="25" t="str">
        <f t="shared" si="88"/>
        <v/>
      </c>
      <c r="R593" s="25" t="str">
        <f t="shared" si="89"/>
        <v/>
      </c>
      <c r="S593" s="13" t="str">
        <f>IF(B593="","",IF(M593="Inițial",B593&amp;"|E|"&amp;COUNTIFS(INDEX($B:$B,5):B593,B593,INDEX($M:$M,5):M593,"Inițial"),""))</f>
        <v/>
      </c>
      <c r="T593" s="13" t="str">
        <f>IF(OR(B593="",Q593&lt;&gt;1),"",B593&amp;"|F|"&amp;COUNTIFS(INDEX($B:$B,5):B593,B593,INDEX($Q:$Q,5):Q593,1))</f>
        <v/>
      </c>
      <c r="U593" s="29" t="str">
        <f>IF(B593="","",TRIM(IF(COUNTIF('Registru devize'!$B$5:$B$304,B593)=0,"Deviz inexistent în registru. ","")&amp;IF(AND(D593&lt;&gt;"",E593=""),"Cod necunoscut. ","")&amp;IF(N(H593)&lt;=0,"Lipsește cantitatea. ","")&amp;IF(M593="","Alege etapa. ","")&amp;IF(AND(M593="Suplimentar",N593=""),"Cere acordul clientului. ","")))</f>
        <v/>
      </c>
    </row>
    <row r="594" spans="2:21" x14ac:dyDescent="0.2">
      <c r="B594" s="24"/>
      <c r="C594" s="25" t="str">
        <f>IF(B594="","",COUNTIF(INDEX($B:$B,5):B594,B594))</f>
        <v/>
      </c>
      <c r="D594" s="24"/>
      <c r="E594" s="25" t="str">
        <f t="shared" si="81"/>
        <v/>
      </c>
      <c r="F594" s="13" t="str">
        <f t="shared" si="82"/>
        <v/>
      </c>
      <c r="G594" s="25" t="str">
        <f t="shared" si="83"/>
        <v/>
      </c>
      <c r="H594" s="6"/>
      <c r="I594" s="26" t="str">
        <f t="shared" si="84"/>
        <v/>
      </c>
      <c r="J594" s="27" t="str">
        <f t="shared" si="85"/>
        <v/>
      </c>
      <c r="K594" s="28"/>
      <c r="L594" s="27" t="str">
        <f t="shared" si="86"/>
        <v/>
      </c>
      <c r="M594" s="24"/>
      <c r="N594" s="24"/>
      <c r="O594" s="6"/>
      <c r="P594" s="27" t="str">
        <f t="shared" si="87"/>
        <v/>
      </c>
      <c r="Q594" s="25" t="str">
        <f t="shared" si="88"/>
        <v/>
      </c>
      <c r="R594" s="25" t="str">
        <f t="shared" si="89"/>
        <v/>
      </c>
      <c r="S594" s="13" t="str">
        <f>IF(B594="","",IF(M594="Inițial",B594&amp;"|E|"&amp;COUNTIFS(INDEX($B:$B,5):B594,B594,INDEX($M:$M,5):M594,"Inițial"),""))</f>
        <v/>
      </c>
      <c r="T594" s="13" t="str">
        <f>IF(OR(B594="",Q594&lt;&gt;1),"",B594&amp;"|F|"&amp;COUNTIFS(INDEX($B:$B,5):B594,B594,INDEX($Q:$Q,5):Q594,1))</f>
        <v/>
      </c>
      <c r="U594" s="29" t="str">
        <f>IF(B594="","",TRIM(IF(COUNTIF('Registru devize'!$B$5:$B$304,B594)=0,"Deviz inexistent în registru. ","")&amp;IF(AND(D594&lt;&gt;"",E594=""),"Cod necunoscut. ","")&amp;IF(N(H594)&lt;=0,"Lipsește cantitatea. ","")&amp;IF(M594="","Alege etapa. ","")&amp;IF(AND(M594="Suplimentar",N594=""),"Cere acordul clientului. ","")))</f>
        <v/>
      </c>
    </row>
    <row r="595" spans="2:21" x14ac:dyDescent="0.2">
      <c r="B595" s="24"/>
      <c r="C595" s="25" t="str">
        <f>IF(B595="","",COUNTIF(INDEX($B:$B,5):B595,B595))</f>
        <v/>
      </c>
      <c r="D595" s="24"/>
      <c r="E595" s="25" t="str">
        <f t="shared" si="81"/>
        <v/>
      </c>
      <c r="F595" s="13" t="str">
        <f t="shared" si="82"/>
        <v/>
      </c>
      <c r="G595" s="25" t="str">
        <f t="shared" si="83"/>
        <v/>
      </c>
      <c r="H595" s="6"/>
      <c r="I595" s="26" t="str">
        <f t="shared" si="84"/>
        <v/>
      </c>
      <c r="J595" s="27" t="str">
        <f t="shared" si="85"/>
        <v/>
      </c>
      <c r="K595" s="28"/>
      <c r="L595" s="27" t="str">
        <f t="shared" si="86"/>
        <v/>
      </c>
      <c r="M595" s="24"/>
      <c r="N595" s="24"/>
      <c r="O595" s="6"/>
      <c r="P595" s="27" t="str">
        <f t="shared" si="87"/>
        <v/>
      </c>
      <c r="Q595" s="25" t="str">
        <f t="shared" si="88"/>
        <v/>
      </c>
      <c r="R595" s="25" t="str">
        <f t="shared" si="89"/>
        <v/>
      </c>
      <c r="S595" s="13" t="str">
        <f>IF(B595="","",IF(M595="Inițial",B595&amp;"|E|"&amp;COUNTIFS(INDEX($B:$B,5):B595,B595,INDEX($M:$M,5):M595,"Inițial"),""))</f>
        <v/>
      </c>
      <c r="T595" s="13" t="str">
        <f>IF(OR(B595="",Q595&lt;&gt;1),"",B595&amp;"|F|"&amp;COUNTIFS(INDEX($B:$B,5):B595,B595,INDEX($Q:$Q,5):Q595,1))</f>
        <v/>
      </c>
      <c r="U595" s="29" t="str">
        <f>IF(B595="","",TRIM(IF(COUNTIF('Registru devize'!$B$5:$B$304,B595)=0,"Deviz inexistent în registru. ","")&amp;IF(AND(D595&lt;&gt;"",E595=""),"Cod necunoscut. ","")&amp;IF(N(H595)&lt;=0,"Lipsește cantitatea. ","")&amp;IF(M595="","Alege etapa. ","")&amp;IF(AND(M595="Suplimentar",N595=""),"Cere acordul clientului. ","")))</f>
        <v/>
      </c>
    </row>
    <row r="596" spans="2:21" x14ac:dyDescent="0.2">
      <c r="B596" s="24"/>
      <c r="C596" s="25" t="str">
        <f>IF(B596="","",COUNTIF(INDEX($B:$B,5):B596,B596))</f>
        <v/>
      </c>
      <c r="D596" s="24"/>
      <c r="E596" s="25" t="str">
        <f t="shared" si="81"/>
        <v/>
      </c>
      <c r="F596" s="13" t="str">
        <f t="shared" si="82"/>
        <v/>
      </c>
      <c r="G596" s="25" t="str">
        <f t="shared" si="83"/>
        <v/>
      </c>
      <c r="H596" s="6"/>
      <c r="I596" s="26" t="str">
        <f t="shared" si="84"/>
        <v/>
      </c>
      <c r="J596" s="27" t="str">
        <f t="shared" si="85"/>
        <v/>
      </c>
      <c r="K596" s="28"/>
      <c r="L596" s="27" t="str">
        <f t="shared" si="86"/>
        <v/>
      </c>
      <c r="M596" s="24"/>
      <c r="N596" s="24"/>
      <c r="O596" s="6"/>
      <c r="P596" s="27" t="str">
        <f t="shared" si="87"/>
        <v/>
      </c>
      <c r="Q596" s="25" t="str">
        <f t="shared" si="88"/>
        <v/>
      </c>
      <c r="R596" s="25" t="str">
        <f t="shared" si="89"/>
        <v/>
      </c>
      <c r="S596" s="13" t="str">
        <f>IF(B596="","",IF(M596="Inițial",B596&amp;"|E|"&amp;COUNTIFS(INDEX($B:$B,5):B596,B596,INDEX($M:$M,5):M596,"Inițial"),""))</f>
        <v/>
      </c>
      <c r="T596" s="13" t="str">
        <f>IF(OR(B596="",Q596&lt;&gt;1),"",B596&amp;"|F|"&amp;COUNTIFS(INDEX($B:$B,5):B596,B596,INDEX($Q:$Q,5):Q596,1))</f>
        <v/>
      </c>
      <c r="U596" s="29" t="str">
        <f>IF(B596="","",TRIM(IF(COUNTIF('Registru devize'!$B$5:$B$304,B596)=0,"Deviz inexistent în registru. ","")&amp;IF(AND(D596&lt;&gt;"",E596=""),"Cod necunoscut. ","")&amp;IF(N(H596)&lt;=0,"Lipsește cantitatea. ","")&amp;IF(M596="","Alege etapa. ","")&amp;IF(AND(M596="Suplimentar",N596=""),"Cere acordul clientului. ","")))</f>
        <v/>
      </c>
    </row>
    <row r="597" spans="2:21" x14ac:dyDescent="0.2">
      <c r="B597" s="24"/>
      <c r="C597" s="25" t="str">
        <f>IF(B597="","",COUNTIF(INDEX($B:$B,5):B597,B597))</f>
        <v/>
      </c>
      <c r="D597" s="24"/>
      <c r="E597" s="25" t="str">
        <f t="shared" si="81"/>
        <v/>
      </c>
      <c r="F597" s="13" t="str">
        <f t="shared" si="82"/>
        <v/>
      </c>
      <c r="G597" s="25" t="str">
        <f t="shared" si="83"/>
        <v/>
      </c>
      <c r="H597" s="6"/>
      <c r="I597" s="26" t="str">
        <f t="shared" si="84"/>
        <v/>
      </c>
      <c r="J597" s="27" t="str">
        <f t="shared" si="85"/>
        <v/>
      </c>
      <c r="K597" s="28"/>
      <c r="L597" s="27" t="str">
        <f t="shared" si="86"/>
        <v/>
      </c>
      <c r="M597" s="24"/>
      <c r="N597" s="24"/>
      <c r="O597" s="6"/>
      <c r="P597" s="27" t="str">
        <f t="shared" si="87"/>
        <v/>
      </c>
      <c r="Q597" s="25" t="str">
        <f t="shared" si="88"/>
        <v/>
      </c>
      <c r="R597" s="25" t="str">
        <f t="shared" si="89"/>
        <v/>
      </c>
      <c r="S597" s="13" t="str">
        <f>IF(B597="","",IF(M597="Inițial",B597&amp;"|E|"&amp;COUNTIFS(INDEX($B:$B,5):B597,B597,INDEX($M:$M,5):M597,"Inițial"),""))</f>
        <v/>
      </c>
      <c r="T597" s="13" t="str">
        <f>IF(OR(B597="",Q597&lt;&gt;1),"",B597&amp;"|F|"&amp;COUNTIFS(INDEX($B:$B,5):B597,B597,INDEX($Q:$Q,5):Q597,1))</f>
        <v/>
      </c>
      <c r="U597" s="29" t="str">
        <f>IF(B597="","",TRIM(IF(COUNTIF('Registru devize'!$B$5:$B$304,B597)=0,"Deviz inexistent în registru. ","")&amp;IF(AND(D597&lt;&gt;"",E597=""),"Cod necunoscut. ","")&amp;IF(N(H597)&lt;=0,"Lipsește cantitatea. ","")&amp;IF(M597="","Alege etapa. ","")&amp;IF(AND(M597="Suplimentar",N597=""),"Cere acordul clientului. ","")))</f>
        <v/>
      </c>
    </row>
    <row r="598" spans="2:21" x14ac:dyDescent="0.2">
      <c r="B598" s="24"/>
      <c r="C598" s="25" t="str">
        <f>IF(B598="","",COUNTIF(INDEX($B:$B,5):B598,B598))</f>
        <v/>
      </c>
      <c r="D598" s="24"/>
      <c r="E598" s="25" t="str">
        <f t="shared" si="81"/>
        <v/>
      </c>
      <c r="F598" s="13" t="str">
        <f t="shared" si="82"/>
        <v/>
      </c>
      <c r="G598" s="25" t="str">
        <f t="shared" si="83"/>
        <v/>
      </c>
      <c r="H598" s="6"/>
      <c r="I598" s="26" t="str">
        <f t="shared" si="84"/>
        <v/>
      </c>
      <c r="J598" s="27" t="str">
        <f t="shared" si="85"/>
        <v/>
      </c>
      <c r="K598" s="28"/>
      <c r="L598" s="27" t="str">
        <f t="shared" si="86"/>
        <v/>
      </c>
      <c r="M598" s="24"/>
      <c r="N598" s="24"/>
      <c r="O598" s="6"/>
      <c r="P598" s="27" t="str">
        <f t="shared" si="87"/>
        <v/>
      </c>
      <c r="Q598" s="25" t="str">
        <f t="shared" si="88"/>
        <v/>
      </c>
      <c r="R598" s="25" t="str">
        <f t="shared" si="89"/>
        <v/>
      </c>
      <c r="S598" s="13" t="str">
        <f>IF(B598="","",IF(M598="Inițial",B598&amp;"|E|"&amp;COUNTIFS(INDEX($B:$B,5):B598,B598,INDEX($M:$M,5):M598,"Inițial"),""))</f>
        <v/>
      </c>
      <c r="T598" s="13" t="str">
        <f>IF(OR(B598="",Q598&lt;&gt;1),"",B598&amp;"|F|"&amp;COUNTIFS(INDEX($B:$B,5):B598,B598,INDEX($Q:$Q,5):Q598,1))</f>
        <v/>
      </c>
      <c r="U598" s="29" t="str">
        <f>IF(B598="","",TRIM(IF(COUNTIF('Registru devize'!$B$5:$B$304,B598)=0,"Deviz inexistent în registru. ","")&amp;IF(AND(D598&lt;&gt;"",E598=""),"Cod necunoscut. ","")&amp;IF(N(H598)&lt;=0,"Lipsește cantitatea. ","")&amp;IF(M598="","Alege etapa. ","")&amp;IF(AND(M598="Suplimentar",N598=""),"Cere acordul clientului. ","")))</f>
        <v/>
      </c>
    </row>
    <row r="599" spans="2:21" x14ac:dyDescent="0.2">
      <c r="B599" s="24"/>
      <c r="C599" s="25" t="str">
        <f>IF(B599="","",COUNTIF(INDEX($B:$B,5):B599,B599))</f>
        <v/>
      </c>
      <c r="D599" s="24"/>
      <c r="E599" s="25" t="str">
        <f t="shared" si="81"/>
        <v/>
      </c>
      <c r="F599" s="13" t="str">
        <f t="shared" si="82"/>
        <v/>
      </c>
      <c r="G599" s="25" t="str">
        <f t="shared" si="83"/>
        <v/>
      </c>
      <c r="H599" s="6"/>
      <c r="I599" s="26" t="str">
        <f t="shared" si="84"/>
        <v/>
      </c>
      <c r="J599" s="27" t="str">
        <f t="shared" si="85"/>
        <v/>
      </c>
      <c r="K599" s="28"/>
      <c r="L599" s="27" t="str">
        <f t="shared" si="86"/>
        <v/>
      </c>
      <c r="M599" s="24"/>
      <c r="N599" s="24"/>
      <c r="O599" s="6"/>
      <c r="P599" s="27" t="str">
        <f t="shared" si="87"/>
        <v/>
      </c>
      <c r="Q599" s="25" t="str">
        <f t="shared" si="88"/>
        <v/>
      </c>
      <c r="R599" s="25" t="str">
        <f t="shared" si="89"/>
        <v/>
      </c>
      <c r="S599" s="13" t="str">
        <f>IF(B599="","",IF(M599="Inițial",B599&amp;"|E|"&amp;COUNTIFS(INDEX($B:$B,5):B599,B599,INDEX($M:$M,5):M599,"Inițial"),""))</f>
        <v/>
      </c>
      <c r="T599" s="13" t="str">
        <f>IF(OR(B599="",Q599&lt;&gt;1),"",B599&amp;"|F|"&amp;COUNTIFS(INDEX($B:$B,5):B599,B599,INDEX($Q:$Q,5):Q599,1))</f>
        <v/>
      </c>
      <c r="U599" s="29" t="str">
        <f>IF(B599="","",TRIM(IF(COUNTIF('Registru devize'!$B$5:$B$304,B599)=0,"Deviz inexistent în registru. ","")&amp;IF(AND(D599&lt;&gt;"",E599=""),"Cod necunoscut. ","")&amp;IF(N(H599)&lt;=0,"Lipsește cantitatea. ","")&amp;IF(M599="","Alege etapa. ","")&amp;IF(AND(M599="Suplimentar",N599=""),"Cere acordul clientului. ","")))</f>
        <v/>
      </c>
    </row>
    <row r="600" spans="2:21" x14ac:dyDescent="0.2">
      <c r="B600" s="24"/>
      <c r="C600" s="25" t="str">
        <f>IF(B600="","",COUNTIF(INDEX($B:$B,5):B600,B600))</f>
        <v/>
      </c>
      <c r="D600" s="24"/>
      <c r="E600" s="25" t="str">
        <f t="shared" si="81"/>
        <v/>
      </c>
      <c r="F600" s="13" t="str">
        <f t="shared" si="82"/>
        <v/>
      </c>
      <c r="G600" s="25" t="str">
        <f t="shared" si="83"/>
        <v/>
      </c>
      <c r="H600" s="6"/>
      <c r="I600" s="26" t="str">
        <f t="shared" si="84"/>
        <v/>
      </c>
      <c r="J600" s="27" t="str">
        <f t="shared" si="85"/>
        <v/>
      </c>
      <c r="K600" s="28"/>
      <c r="L600" s="27" t="str">
        <f t="shared" si="86"/>
        <v/>
      </c>
      <c r="M600" s="24"/>
      <c r="N600" s="24"/>
      <c r="O600" s="6"/>
      <c r="P600" s="27" t="str">
        <f t="shared" si="87"/>
        <v/>
      </c>
      <c r="Q600" s="25" t="str">
        <f t="shared" si="88"/>
        <v/>
      </c>
      <c r="R600" s="25" t="str">
        <f t="shared" si="89"/>
        <v/>
      </c>
      <c r="S600" s="13" t="str">
        <f>IF(B600="","",IF(M600="Inițial",B600&amp;"|E|"&amp;COUNTIFS(INDEX($B:$B,5):B600,B600,INDEX($M:$M,5):M600,"Inițial"),""))</f>
        <v/>
      </c>
      <c r="T600" s="13" t="str">
        <f>IF(OR(B600="",Q600&lt;&gt;1),"",B600&amp;"|F|"&amp;COUNTIFS(INDEX($B:$B,5):B600,B600,INDEX($Q:$Q,5):Q600,1))</f>
        <v/>
      </c>
      <c r="U600" s="29" t="str">
        <f>IF(B600="","",TRIM(IF(COUNTIF('Registru devize'!$B$5:$B$304,B600)=0,"Deviz inexistent în registru. ","")&amp;IF(AND(D600&lt;&gt;"",E600=""),"Cod necunoscut. ","")&amp;IF(N(H600)&lt;=0,"Lipsește cantitatea. ","")&amp;IF(M600="","Alege etapa. ","")&amp;IF(AND(M600="Suplimentar",N600=""),"Cere acordul clientului. ","")))</f>
        <v/>
      </c>
    </row>
    <row r="601" spans="2:21" x14ac:dyDescent="0.2">
      <c r="B601" s="24"/>
      <c r="C601" s="25" t="str">
        <f>IF(B601="","",COUNTIF(INDEX($B:$B,5):B601,B601))</f>
        <v/>
      </c>
      <c r="D601" s="24"/>
      <c r="E601" s="25" t="str">
        <f t="shared" si="81"/>
        <v/>
      </c>
      <c r="F601" s="13" t="str">
        <f t="shared" si="82"/>
        <v/>
      </c>
      <c r="G601" s="25" t="str">
        <f t="shared" si="83"/>
        <v/>
      </c>
      <c r="H601" s="6"/>
      <c r="I601" s="26" t="str">
        <f t="shared" si="84"/>
        <v/>
      </c>
      <c r="J601" s="27" t="str">
        <f t="shared" si="85"/>
        <v/>
      </c>
      <c r="K601" s="28"/>
      <c r="L601" s="27" t="str">
        <f t="shared" si="86"/>
        <v/>
      </c>
      <c r="M601" s="24"/>
      <c r="N601" s="24"/>
      <c r="O601" s="6"/>
      <c r="P601" s="27" t="str">
        <f t="shared" si="87"/>
        <v/>
      </c>
      <c r="Q601" s="25" t="str">
        <f t="shared" si="88"/>
        <v/>
      </c>
      <c r="R601" s="25" t="str">
        <f t="shared" si="89"/>
        <v/>
      </c>
      <c r="S601" s="13" t="str">
        <f>IF(B601="","",IF(M601="Inițial",B601&amp;"|E|"&amp;COUNTIFS(INDEX($B:$B,5):B601,B601,INDEX($M:$M,5):M601,"Inițial"),""))</f>
        <v/>
      </c>
      <c r="T601" s="13" t="str">
        <f>IF(OR(B601="",Q601&lt;&gt;1),"",B601&amp;"|F|"&amp;COUNTIFS(INDEX($B:$B,5):B601,B601,INDEX($Q:$Q,5):Q601,1))</f>
        <v/>
      </c>
      <c r="U601" s="29" t="str">
        <f>IF(B601="","",TRIM(IF(COUNTIF('Registru devize'!$B$5:$B$304,B601)=0,"Deviz inexistent în registru. ","")&amp;IF(AND(D601&lt;&gt;"",E601=""),"Cod necunoscut. ","")&amp;IF(N(H601)&lt;=0,"Lipsește cantitatea. ","")&amp;IF(M601="","Alege etapa. ","")&amp;IF(AND(M601="Suplimentar",N601=""),"Cere acordul clientului. ","")))</f>
        <v/>
      </c>
    </row>
    <row r="602" spans="2:21" x14ac:dyDescent="0.2">
      <c r="B602" s="24"/>
      <c r="C602" s="25" t="str">
        <f>IF(B602="","",COUNTIF(INDEX($B:$B,5):B602,B602))</f>
        <v/>
      </c>
      <c r="D602" s="24"/>
      <c r="E602" s="25" t="str">
        <f t="shared" si="81"/>
        <v/>
      </c>
      <c r="F602" s="13" t="str">
        <f t="shared" si="82"/>
        <v/>
      </c>
      <c r="G602" s="25" t="str">
        <f t="shared" si="83"/>
        <v/>
      </c>
      <c r="H602" s="6"/>
      <c r="I602" s="26" t="str">
        <f t="shared" si="84"/>
        <v/>
      </c>
      <c r="J602" s="27" t="str">
        <f t="shared" si="85"/>
        <v/>
      </c>
      <c r="K602" s="28"/>
      <c r="L602" s="27" t="str">
        <f t="shared" si="86"/>
        <v/>
      </c>
      <c r="M602" s="24"/>
      <c r="N602" s="24"/>
      <c r="O602" s="6"/>
      <c r="P602" s="27" t="str">
        <f t="shared" si="87"/>
        <v/>
      </c>
      <c r="Q602" s="25" t="str">
        <f t="shared" si="88"/>
        <v/>
      </c>
      <c r="R602" s="25" t="str">
        <f t="shared" si="89"/>
        <v/>
      </c>
      <c r="S602" s="13" t="str">
        <f>IF(B602="","",IF(M602="Inițial",B602&amp;"|E|"&amp;COUNTIFS(INDEX($B:$B,5):B602,B602,INDEX($M:$M,5):M602,"Inițial"),""))</f>
        <v/>
      </c>
      <c r="T602" s="13" t="str">
        <f>IF(OR(B602="",Q602&lt;&gt;1),"",B602&amp;"|F|"&amp;COUNTIFS(INDEX($B:$B,5):B602,B602,INDEX($Q:$Q,5):Q602,1))</f>
        <v/>
      </c>
      <c r="U602" s="29" t="str">
        <f>IF(B602="","",TRIM(IF(COUNTIF('Registru devize'!$B$5:$B$304,B602)=0,"Deviz inexistent în registru. ","")&amp;IF(AND(D602&lt;&gt;"",E602=""),"Cod necunoscut. ","")&amp;IF(N(H602)&lt;=0,"Lipsește cantitatea. ","")&amp;IF(M602="","Alege etapa. ","")&amp;IF(AND(M602="Suplimentar",N602=""),"Cere acordul clientului. ","")))</f>
        <v/>
      </c>
    </row>
    <row r="603" spans="2:21" x14ac:dyDescent="0.2">
      <c r="B603" s="24"/>
      <c r="C603" s="25" t="str">
        <f>IF(B603="","",COUNTIF(INDEX($B:$B,5):B603,B603))</f>
        <v/>
      </c>
      <c r="D603" s="24"/>
      <c r="E603" s="25" t="str">
        <f t="shared" si="81"/>
        <v/>
      </c>
      <c r="F603" s="13" t="str">
        <f t="shared" si="82"/>
        <v/>
      </c>
      <c r="G603" s="25" t="str">
        <f t="shared" si="83"/>
        <v/>
      </c>
      <c r="H603" s="6"/>
      <c r="I603" s="26" t="str">
        <f t="shared" si="84"/>
        <v/>
      </c>
      <c r="J603" s="27" t="str">
        <f t="shared" si="85"/>
        <v/>
      </c>
      <c r="K603" s="28"/>
      <c r="L603" s="27" t="str">
        <f t="shared" si="86"/>
        <v/>
      </c>
      <c r="M603" s="24"/>
      <c r="N603" s="24"/>
      <c r="O603" s="6"/>
      <c r="P603" s="27" t="str">
        <f t="shared" si="87"/>
        <v/>
      </c>
      <c r="Q603" s="25" t="str">
        <f t="shared" si="88"/>
        <v/>
      </c>
      <c r="R603" s="25" t="str">
        <f t="shared" si="89"/>
        <v/>
      </c>
      <c r="S603" s="13" t="str">
        <f>IF(B603="","",IF(M603="Inițial",B603&amp;"|E|"&amp;COUNTIFS(INDEX($B:$B,5):B603,B603,INDEX($M:$M,5):M603,"Inițial"),""))</f>
        <v/>
      </c>
      <c r="T603" s="13" t="str">
        <f>IF(OR(B603="",Q603&lt;&gt;1),"",B603&amp;"|F|"&amp;COUNTIFS(INDEX($B:$B,5):B603,B603,INDEX($Q:$Q,5):Q603,1))</f>
        <v/>
      </c>
      <c r="U603" s="29" t="str">
        <f>IF(B603="","",TRIM(IF(COUNTIF('Registru devize'!$B$5:$B$304,B603)=0,"Deviz inexistent în registru. ","")&amp;IF(AND(D603&lt;&gt;"",E603=""),"Cod necunoscut. ","")&amp;IF(N(H603)&lt;=0,"Lipsește cantitatea. ","")&amp;IF(M603="","Alege etapa. ","")&amp;IF(AND(M603="Suplimentar",N603=""),"Cere acordul clientului. ","")))</f>
        <v/>
      </c>
    </row>
    <row r="604" spans="2:21" x14ac:dyDescent="0.2">
      <c r="B604" s="24"/>
      <c r="C604" s="25" t="str">
        <f>IF(B604="","",COUNTIF(INDEX($B:$B,5):B604,B604))</f>
        <v/>
      </c>
      <c r="D604" s="24"/>
      <c r="E604" s="25" t="str">
        <f t="shared" si="81"/>
        <v/>
      </c>
      <c r="F604" s="13" t="str">
        <f t="shared" si="82"/>
        <v/>
      </c>
      <c r="G604" s="25" t="str">
        <f t="shared" si="83"/>
        <v/>
      </c>
      <c r="H604" s="6"/>
      <c r="I604" s="26" t="str">
        <f t="shared" si="84"/>
        <v/>
      </c>
      <c r="J604" s="27" t="str">
        <f t="shared" si="85"/>
        <v/>
      </c>
      <c r="K604" s="28"/>
      <c r="L604" s="27" t="str">
        <f t="shared" si="86"/>
        <v/>
      </c>
      <c r="M604" s="24"/>
      <c r="N604" s="24"/>
      <c r="O604" s="6"/>
      <c r="P604" s="27" t="str">
        <f t="shared" si="87"/>
        <v/>
      </c>
      <c r="Q604" s="25" t="str">
        <f t="shared" si="88"/>
        <v/>
      </c>
      <c r="R604" s="25" t="str">
        <f t="shared" si="89"/>
        <v/>
      </c>
      <c r="S604" s="13" t="str">
        <f>IF(B604="","",IF(M604="Inițial",B604&amp;"|E|"&amp;COUNTIFS(INDEX($B:$B,5):B604,B604,INDEX($M:$M,5):M604,"Inițial"),""))</f>
        <v/>
      </c>
      <c r="T604" s="13" t="str">
        <f>IF(OR(B604="",Q604&lt;&gt;1),"",B604&amp;"|F|"&amp;COUNTIFS(INDEX($B:$B,5):B604,B604,INDEX($Q:$Q,5):Q604,1))</f>
        <v/>
      </c>
      <c r="U604" s="29" t="str">
        <f>IF(B604="","",TRIM(IF(COUNTIF('Registru devize'!$B$5:$B$304,B604)=0,"Deviz inexistent în registru. ","")&amp;IF(AND(D604&lt;&gt;"",E604=""),"Cod necunoscut. ","")&amp;IF(N(H604)&lt;=0,"Lipsește cantitatea. ","")&amp;IF(M604="","Alege etapa. ","")&amp;IF(AND(M604="Suplimentar",N604=""),"Cere acordul clientului. ","")))</f>
        <v/>
      </c>
    </row>
    <row r="605" spans="2:21" x14ac:dyDescent="0.2">
      <c r="B605" s="24"/>
      <c r="C605" s="25" t="str">
        <f>IF(B605="","",COUNTIF(INDEX($B:$B,5):B605,B605))</f>
        <v/>
      </c>
      <c r="D605" s="24"/>
      <c r="E605" s="25" t="str">
        <f t="shared" si="81"/>
        <v/>
      </c>
      <c r="F605" s="13" t="str">
        <f t="shared" si="82"/>
        <v/>
      </c>
      <c r="G605" s="25" t="str">
        <f t="shared" si="83"/>
        <v/>
      </c>
      <c r="H605" s="6"/>
      <c r="I605" s="26" t="str">
        <f t="shared" si="84"/>
        <v/>
      </c>
      <c r="J605" s="27" t="str">
        <f t="shared" si="85"/>
        <v/>
      </c>
      <c r="K605" s="28"/>
      <c r="L605" s="27" t="str">
        <f t="shared" si="86"/>
        <v/>
      </c>
      <c r="M605" s="24"/>
      <c r="N605" s="24"/>
      <c r="O605" s="6"/>
      <c r="P605" s="27" t="str">
        <f t="shared" si="87"/>
        <v/>
      </c>
      <c r="Q605" s="25" t="str">
        <f t="shared" si="88"/>
        <v/>
      </c>
      <c r="R605" s="25" t="str">
        <f t="shared" si="89"/>
        <v/>
      </c>
      <c r="S605" s="13" t="str">
        <f>IF(B605="","",IF(M605="Inițial",B605&amp;"|E|"&amp;COUNTIFS(INDEX($B:$B,5):B605,B605,INDEX($M:$M,5):M605,"Inițial"),""))</f>
        <v/>
      </c>
      <c r="T605" s="13" t="str">
        <f>IF(OR(B605="",Q605&lt;&gt;1),"",B605&amp;"|F|"&amp;COUNTIFS(INDEX($B:$B,5):B605,B605,INDEX($Q:$Q,5):Q605,1))</f>
        <v/>
      </c>
      <c r="U605" s="29" t="str">
        <f>IF(B605="","",TRIM(IF(COUNTIF('Registru devize'!$B$5:$B$304,B605)=0,"Deviz inexistent în registru. ","")&amp;IF(AND(D605&lt;&gt;"",E605=""),"Cod necunoscut. ","")&amp;IF(N(H605)&lt;=0,"Lipsește cantitatea. ","")&amp;IF(M605="","Alege etapa. ","")&amp;IF(AND(M605="Suplimentar",N605=""),"Cere acordul clientului. ","")))</f>
        <v/>
      </c>
    </row>
    <row r="606" spans="2:21" x14ac:dyDescent="0.2">
      <c r="B606" s="24"/>
      <c r="C606" s="25" t="str">
        <f>IF(B606="","",COUNTIF(INDEX($B:$B,5):B606,B606))</f>
        <v/>
      </c>
      <c r="D606" s="24"/>
      <c r="E606" s="25" t="str">
        <f t="shared" si="81"/>
        <v/>
      </c>
      <c r="F606" s="13" t="str">
        <f t="shared" si="82"/>
        <v/>
      </c>
      <c r="G606" s="25" t="str">
        <f t="shared" si="83"/>
        <v/>
      </c>
      <c r="H606" s="6"/>
      <c r="I606" s="26" t="str">
        <f t="shared" si="84"/>
        <v/>
      </c>
      <c r="J606" s="27" t="str">
        <f t="shared" si="85"/>
        <v/>
      </c>
      <c r="K606" s="28"/>
      <c r="L606" s="27" t="str">
        <f t="shared" si="86"/>
        <v/>
      </c>
      <c r="M606" s="24"/>
      <c r="N606" s="24"/>
      <c r="O606" s="6"/>
      <c r="P606" s="27" t="str">
        <f t="shared" si="87"/>
        <v/>
      </c>
      <c r="Q606" s="25" t="str">
        <f t="shared" si="88"/>
        <v/>
      </c>
      <c r="R606" s="25" t="str">
        <f t="shared" si="89"/>
        <v/>
      </c>
      <c r="S606" s="13" t="str">
        <f>IF(B606="","",IF(M606="Inițial",B606&amp;"|E|"&amp;COUNTIFS(INDEX($B:$B,5):B606,B606,INDEX($M:$M,5):M606,"Inițial"),""))</f>
        <v/>
      </c>
      <c r="T606" s="13" t="str">
        <f>IF(OR(B606="",Q606&lt;&gt;1),"",B606&amp;"|F|"&amp;COUNTIFS(INDEX($B:$B,5):B606,B606,INDEX($Q:$Q,5):Q606,1))</f>
        <v/>
      </c>
      <c r="U606" s="29" t="str">
        <f>IF(B606="","",TRIM(IF(COUNTIF('Registru devize'!$B$5:$B$304,B606)=0,"Deviz inexistent în registru. ","")&amp;IF(AND(D606&lt;&gt;"",E606=""),"Cod necunoscut. ","")&amp;IF(N(H606)&lt;=0,"Lipsește cantitatea. ","")&amp;IF(M606="","Alege etapa. ","")&amp;IF(AND(M606="Suplimentar",N606=""),"Cere acordul clientului. ","")))</f>
        <v/>
      </c>
    </row>
    <row r="607" spans="2:21" x14ac:dyDescent="0.2">
      <c r="B607" s="24"/>
      <c r="C607" s="25" t="str">
        <f>IF(B607="","",COUNTIF(INDEX($B:$B,5):B607,B607))</f>
        <v/>
      </c>
      <c r="D607" s="24"/>
      <c r="E607" s="25" t="str">
        <f t="shared" si="81"/>
        <v/>
      </c>
      <c r="F607" s="13" t="str">
        <f t="shared" si="82"/>
        <v/>
      </c>
      <c r="G607" s="25" t="str">
        <f t="shared" si="83"/>
        <v/>
      </c>
      <c r="H607" s="6"/>
      <c r="I607" s="26" t="str">
        <f t="shared" si="84"/>
        <v/>
      </c>
      <c r="J607" s="27" t="str">
        <f t="shared" si="85"/>
        <v/>
      </c>
      <c r="K607" s="28"/>
      <c r="L607" s="27" t="str">
        <f t="shared" si="86"/>
        <v/>
      </c>
      <c r="M607" s="24"/>
      <c r="N607" s="24"/>
      <c r="O607" s="6"/>
      <c r="P607" s="27" t="str">
        <f t="shared" si="87"/>
        <v/>
      </c>
      <c r="Q607" s="25" t="str">
        <f t="shared" si="88"/>
        <v/>
      </c>
      <c r="R607" s="25" t="str">
        <f t="shared" si="89"/>
        <v/>
      </c>
      <c r="S607" s="13" t="str">
        <f>IF(B607="","",IF(M607="Inițial",B607&amp;"|E|"&amp;COUNTIFS(INDEX($B:$B,5):B607,B607,INDEX($M:$M,5):M607,"Inițial"),""))</f>
        <v/>
      </c>
      <c r="T607" s="13" t="str">
        <f>IF(OR(B607="",Q607&lt;&gt;1),"",B607&amp;"|F|"&amp;COUNTIFS(INDEX($B:$B,5):B607,B607,INDEX($Q:$Q,5):Q607,1))</f>
        <v/>
      </c>
      <c r="U607" s="29" t="str">
        <f>IF(B607="","",TRIM(IF(COUNTIF('Registru devize'!$B$5:$B$304,B607)=0,"Deviz inexistent în registru. ","")&amp;IF(AND(D607&lt;&gt;"",E607=""),"Cod necunoscut. ","")&amp;IF(N(H607)&lt;=0,"Lipsește cantitatea. ","")&amp;IF(M607="","Alege etapa. ","")&amp;IF(AND(M607="Suplimentar",N607=""),"Cere acordul clientului. ","")))</f>
        <v/>
      </c>
    </row>
    <row r="608" spans="2:21" x14ac:dyDescent="0.2">
      <c r="B608" s="24"/>
      <c r="C608" s="25" t="str">
        <f>IF(B608="","",COUNTIF(INDEX($B:$B,5):B608,B608))</f>
        <v/>
      </c>
      <c r="D608" s="24"/>
      <c r="E608" s="25" t="str">
        <f t="shared" si="81"/>
        <v/>
      </c>
      <c r="F608" s="13" t="str">
        <f t="shared" si="82"/>
        <v/>
      </c>
      <c r="G608" s="25" t="str">
        <f t="shared" si="83"/>
        <v/>
      </c>
      <c r="H608" s="6"/>
      <c r="I608" s="26" t="str">
        <f t="shared" si="84"/>
        <v/>
      </c>
      <c r="J608" s="27" t="str">
        <f t="shared" si="85"/>
        <v/>
      </c>
      <c r="K608" s="28"/>
      <c r="L608" s="27" t="str">
        <f t="shared" si="86"/>
        <v/>
      </c>
      <c r="M608" s="24"/>
      <c r="N608" s="24"/>
      <c r="O608" s="6"/>
      <c r="P608" s="27" t="str">
        <f t="shared" si="87"/>
        <v/>
      </c>
      <c r="Q608" s="25" t="str">
        <f t="shared" si="88"/>
        <v/>
      </c>
      <c r="R608" s="25" t="str">
        <f t="shared" si="89"/>
        <v/>
      </c>
      <c r="S608" s="13" t="str">
        <f>IF(B608="","",IF(M608="Inițial",B608&amp;"|E|"&amp;COUNTIFS(INDEX($B:$B,5):B608,B608,INDEX($M:$M,5):M608,"Inițial"),""))</f>
        <v/>
      </c>
      <c r="T608" s="13" t="str">
        <f>IF(OR(B608="",Q608&lt;&gt;1),"",B608&amp;"|F|"&amp;COUNTIFS(INDEX($B:$B,5):B608,B608,INDEX($Q:$Q,5):Q608,1))</f>
        <v/>
      </c>
      <c r="U608" s="29" t="str">
        <f>IF(B608="","",TRIM(IF(COUNTIF('Registru devize'!$B$5:$B$304,B608)=0,"Deviz inexistent în registru. ","")&amp;IF(AND(D608&lt;&gt;"",E608=""),"Cod necunoscut. ","")&amp;IF(N(H608)&lt;=0,"Lipsește cantitatea. ","")&amp;IF(M608="","Alege etapa. ","")&amp;IF(AND(M608="Suplimentar",N608=""),"Cere acordul clientului. ","")))</f>
        <v/>
      </c>
    </row>
    <row r="609" spans="2:21" x14ac:dyDescent="0.2">
      <c r="B609" s="24"/>
      <c r="C609" s="25" t="str">
        <f>IF(B609="","",COUNTIF(INDEX($B:$B,5):B609,B609))</f>
        <v/>
      </c>
      <c r="D609" s="24"/>
      <c r="E609" s="25" t="str">
        <f t="shared" si="81"/>
        <v/>
      </c>
      <c r="F609" s="13" t="str">
        <f t="shared" si="82"/>
        <v/>
      </c>
      <c r="G609" s="25" t="str">
        <f t="shared" si="83"/>
        <v/>
      </c>
      <c r="H609" s="6"/>
      <c r="I609" s="26" t="str">
        <f t="shared" si="84"/>
        <v/>
      </c>
      <c r="J609" s="27" t="str">
        <f t="shared" si="85"/>
        <v/>
      </c>
      <c r="K609" s="28"/>
      <c r="L609" s="27" t="str">
        <f t="shared" si="86"/>
        <v/>
      </c>
      <c r="M609" s="24"/>
      <c r="N609" s="24"/>
      <c r="O609" s="6"/>
      <c r="P609" s="27" t="str">
        <f t="shared" si="87"/>
        <v/>
      </c>
      <c r="Q609" s="25" t="str">
        <f t="shared" si="88"/>
        <v/>
      </c>
      <c r="R609" s="25" t="str">
        <f t="shared" si="89"/>
        <v/>
      </c>
      <c r="S609" s="13" t="str">
        <f>IF(B609="","",IF(M609="Inițial",B609&amp;"|E|"&amp;COUNTIFS(INDEX($B:$B,5):B609,B609,INDEX($M:$M,5):M609,"Inițial"),""))</f>
        <v/>
      </c>
      <c r="T609" s="13" t="str">
        <f>IF(OR(B609="",Q609&lt;&gt;1),"",B609&amp;"|F|"&amp;COUNTIFS(INDEX($B:$B,5):B609,B609,INDEX($Q:$Q,5):Q609,1))</f>
        <v/>
      </c>
      <c r="U609" s="29" t="str">
        <f>IF(B609="","",TRIM(IF(COUNTIF('Registru devize'!$B$5:$B$304,B609)=0,"Deviz inexistent în registru. ","")&amp;IF(AND(D609&lt;&gt;"",E609=""),"Cod necunoscut. ","")&amp;IF(N(H609)&lt;=0,"Lipsește cantitatea. ","")&amp;IF(M609="","Alege etapa. ","")&amp;IF(AND(M609="Suplimentar",N609=""),"Cere acordul clientului. ","")))</f>
        <v/>
      </c>
    </row>
    <row r="610" spans="2:21" x14ac:dyDescent="0.2">
      <c r="B610" s="24"/>
      <c r="C610" s="25" t="str">
        <f>IF(B610="","",COUNTIF(INDEX($B:$B,5):B610,B610))</f>
        <v/>
      </c>
      <c r="D610" s="24"/>
      <c r="E610" s="25" t="str">
        <f t="shared" si="81"/>
        <v/>
      </c>
      <c r="F610" s="13" t="str">
        <f t="shared" si="82"/>
        <v/>
      </c>
      <c r="G610" s="25" t="str">
        <f t="shared" si="83"/>
        <v/>
      </c>
      <c r="H610" s="6"/>
      <c r="I610" s="26" t="str">
        <f t="shared" si="84"/>
        <v/>
      </c>
      <c r="J610" s="27" t="str">
        <f t="shared" si="85"/>
        <v/>
      </c>
      <c r="K610" s="28"/>
      <c r="L610" s="27" t="str">
        <f t="shared" si="86"/>
        <v/>
      </c>
      <c r="M610" s="24"/>
      <c r="N610" s="24"/>
      <c r="O610" s="6"/>
      <c r="P610" s="27" t="str">
        <f t="shared" si="87"/>
        <v/>
      </c>
      <c r="Q610" s="25" t="str">
        <f t="shared" si="88"/>
        <v/>
      </c>
      <c r="R610" s="25" t="str">
        <f t="shared" si="89"/>
        <v/>
      </c>
      <c r="S610" s="13" t="str">
        <f>IF(B610="","",IF(M610="Inițial",B610&amp;"|E|"&amp;COUNTIFS(INDEX($B:$B,5):B610,B610,INDEX($M:$M,5):M610,"Inițial"),""))</f>
        <v/>
      </c>
      <c r="T610" s="13" t="str">
        <f>IF(OR(B610="",Q610&lt;&gt;1),"",B610&amp;"|F|"&amp;COUNTIFS(INDEX($B:$B,5):B610,B610,INDEX($Q:$Q,5):Q610,1))</f>
        <v/>
      </c>
      <c r="U610" s="29" t="str">
        <f>IF(B610="","",TRIM(IF(COUNTIF('Registru devize'!$B$5:$B$304,B610)=0,"Deviz inexistent în registru. ","")&amp;IF(AND(D610&lt;&gt;"",E610=""),"Cod necunoscut. ","")&amp;IF(N(H610)&lt;=0,"Lipsește cantitatea. ","")&amp;IF(M610="","Alege etapa. ","")&amp;IF(AND(M610="Suplimentar",N610=""),"Cere acordul clientului. ","")))</f>
        <v/>
      </c>
    </row>
    <row r="611" spans="2:21" x14ac:dyDescent="0.2">
      <c r="B611" s="24"/>
      <c r="C611" s="25" t="str">
        <f>IF(B611="","",COUNTIF(INDEX($B:$B,5):B611,B611))</f>
        <v/>
      </c>
      <c r="D611" s="24"/>
      <c r="E611" s="25" t="str">
        <f t="shared" si="81"/>
        <v/>
      </c>
      <c r="F611" s="13" t="str">
        <f t="shared" si="82"/>
        <v/>
      </c>
      <c r="G611" s="25" t="str">
        <f t="shared" si="83"/>
        <v/>
      </c>
      <c r="H611" s="6"/>
      <c r="I611" s="26" t="str">
        <f t="shared" si="84"/>
        <v/>
      </c>
      <c r="J611" s="27" t="str">
        <f t="shared" si="85"/>
        <v/>
      </c>
      <c r="K611" s="28"/>
      <c r="L611" s="27" t="str">
        <f t="shared" si="86"/>
        <v/>
      </c>
      <c r="M611" s="24"/>
      <c r="N611" s="24"/>
      <c r="O611" s="6"/>
      <c r="P611" s="27" t="str">
        <f t="shared" si="87"/>
        <v/>
      </c>
      <c r="Q611" s="25" t="str">
        <f t="shared" si="88"/>
        <v/>
      </c>
      <c r="R611" s="25" t="str">
        <f t="shared" si="89"/>
        <v/>
      </c>
      <c r="S611" s="13" t="str">
        <f>IF(B611="","",IF(M611="Inițial",B611&amp;"|E|"&amp;COUNTIFS(INDEX($B:$B,5):B611,B611,INDEX($M:$M,5):M611,"Inițial"),""))</f>
        <v/>
      </c>
      <c r="T611" s="13" t="str">
        <f>IF(OR(B611="",Q611&lt;&gt;1),"",B611&amp;"|F|"&amp;COUNTIFS(INDEX($B:$B,5):B611,B611,INDEX($Q:$Q,5):Q611,1))</f>
        <v/>
      </c>
      <c r="U611" s="29" t="str">
        <f>IF(B611="","",TRIM(IF(COUNTIF('Registru devize'!$B$5:$B$304,B611)=0,"Deviz inexistent în registru. ","")&amp;IF(AND(D611&lt;&gt;"",E611=""),"Cod necunoscut. ","")&amp;IF(N(H611)&lt;=0,"Lipsește cantitatea. ","")&amp;IF(M611="","Alege etapa. ","")&amp;IF(AND(M611="Suplimentar",N611=""),"Cere acordul clientului. ","")))</f>
        <v/>
      </c>
    </row>
    <row r="612" spans="2:21" x14ac:dyDescent="0.2">
      <c r="B612" s="24"/>
      <c r="C612" s="25" t="str">
        <f>IF(B612="","",COUNTIF(INDEX($B:$B,5):B612,B612))</f>
        <v/>
      </c>
      <c r="D612" s="24"/>
      <c r="E612" s="25" t="str">
        <f t="shared" si="81"/>
        <v/>
      </c>
      <c r="F612" s="13" t="str">
        <f t="shared" si="82"/>
        <v/>
      </c>
      <c r="G612" s="25" t="str">
        <f t="shared" si="83"/>
        <v/>
      </c>
      <c r="H612" s="6"/>
      <c r="I612" s="26" t="str">
        <f t="shared" si="84"/>
        <v/>
      </c>
      <c r="J612" s="27" t="str">
        <f t="shared" si="85"/>
        <v/>
      </c>
      <c r="K612" s="28"/>
      <c r="L612" s="27" t="str">
        <f t="shared" si="86"/>
        <v/>
      </c>
      <c r="M612" s="24"/>
      <c r="N612" s="24"/>
      <c r="O612" s="6"/>
      <c r="P612" s="27" t="str">
        <f t="shared" si="87"/>
        <v/>
      </c>
      <c r="Q612" s="25" t="str">
        <f t="shared" si="88"/>
        <v/>
      </c>
      <c r="R612" s="25" t="str">
        <f t="shared" si="89"/>
        <v/>
      </c>
      <c r="S612" s="13" t="str">
        <f>IF(B612="","",IF(M612="Inițial",B612&amp;"|E|"&amp;COUNTIFS(INDEX($B:$B,5):B612,B612,INDEX($M:$M,5):M612,"Inițial"),""))</f>
        <v/>
      </c>
      <c r="T612" s="13" t="str">
        <f>IF(OR(B612="",Q612&lt;&gt;1),"",B612&amp;"|F|"&amp;COUNTIFS(INDEX($B:$B,5):B612,B612,INDEX($Q:$Q,5):Q612,1))</f>
        <v/>
      </c>
      <c r="U612" s="29" t="str">
        <f>IF(B612="","",TRIM(IF(COUNTIF('Registru devize'!$B$5:$B$304,B612)=0,"Deviz inexistent în registru. ","")&amp;IF(AND(D612&lt;&gt;"",E612=""),"Cod necunoscut. ","")&amp;IF(N(H612)&lt;=0,"Lipsește cantitatea. ","")&amp;IF(M612="","Alege etapa. ","")&amp;IF(AND(M612="Suplimentar",N612=""),"Cere acordul clientului. ","")))</f>
        <v/>
      </c>
    </row>
    <row r="613" spans="2:21" x14ac:dyDescent="0.2">
      <c r="B613" s="24"/>
      <c r="C613" s="25" t="str">
        <f>IF(B613="","",COUNTIF(INDEX($B:$B,5):B613,B613))</f>
        <v/>
      </c>
      <c r="D613" s="24"/>
      <c r="E613" s="25" t="str">
        <f t="shared" si="81"/>
        <v/>
      </c>
      <c r="F613" s="13" t="str">
        <f t="shared" si="82"/>
        <v/>
      </c>
      <c r="G613" s="25" t="str">
        <f t="shared" si="83"/>
        <v/>
      </c>
      <c r="H613" s="6"/>
      <c r="I613" s="26" t="str">
        <f t="shared" si="84"/>
        <v/>
      </c>
      <c r="J613" s="27" t="str">
        <f t="shared" si="85"/>
        <v/>
      </c>
      <c r="K613" s="28"/>
      <c r="L613" s="27" t="str">
        <f t="shared" si="86"/>
        <v/>
      </c>
      <c r="M613" s="24"/>
      <c r="N613" s="24"/>
      <c r="O613" s="6"/>
      <c r="P613" s="27" t="str">
        <f t="shared" si="87"/>
        <v/>
      </c>
      <c r="Q613" s="25" t="str">
        <f t="shared" si="88"/>
        <v/>
      </c>
      <c r="R613" s="25" t="str">
        <f t="shared" si="89"/>
        <v/>
      </c>
      <c r="S613" s="13" t="str">
        <f>IF(B613="","",IF(M613="Inițial",B613&amp;"|E|"&amp;COUNTIFS(INDEX($B:$B,5):B613,B613,INDEX($M:$M,5):M613,"Inițial"),""))</f>
        <v/>
      </c>
      <c r="T613" s="13" t="str">
        <f>IF(OR(B613="",Q613&lt;&gt;1),"",B613&amp;"|F|"&amp;COUNTIFS(INDEX($B:$B,5):B613,B613,INDEX($Q:$Q,5):Q613,1))</f>
        <v/>
      </c>
      <c r="U613" s="29" t="str">
        <f>IF(B613="","",TRIM(IF(COUNTIF('Registru devize'!$B$5:$B$304,B613)=0,"Deviz inexistent în registru. ","")&amp;IF(AND(D613&lt;&gt;"",E613=""),"Cod necunoscut. ","")&amp;IF(N(H613)&lt;=0,"Lipsește cantitatea. ","")&amp;IF(M613="","Alege etapa. ","")&amp;IF(AND(M613="Suplimentar",N613=""),"Cere acordul clientului. ","")))</f>
        <v/>
      </c>
    </row>
    <row r="614" spans="2:21" x14ac:dyDescent="0.2">
      <c r="B614" s="24"/>
      <c r="C614" s="25" t="str">
        <f>IF(B614="","",COUNTIF(INDEX($B:$B,5):B614,B614))</f>
        <v/>
      </c>
      <c r="D614" s="24"/>
      <c r="E614" s="25" t="str">
        <f t="shared" si="81"/>
        <v/>
      </c>
      <c r="F614" s="13" t="str">
        <f t="shared" si="82"/>
        <v/>
      </c>
      <c r="G614" s="25" t="str">
        <f t="shared" si="83"/>
        <v/>
      </c>
      <c r="H614" s="6"/>
      <c r="I614" s="26" t="str">
        <f t="shared" si="84"/>
        <v/>
      </c>
      <c r="J614" s="27" t="str">
        <f t="shared" si="85"/>
        <v/>
      </c>
      <c r="K614" s="28"/>
      <c r="L614" s="27" t="str">
        <f t="shared" si="86"/>
        <v/>
      </c>
      <c r="M614" s="24"/>
      <c r="N614" s="24"/>
      <c r="O614" s="6"/>
      <c r="P614" s="27" t="str">
        <f t="shared" si="87"/>
        <v/>
      </c>
      <c r="Q614" s="25" t="str">
        <f t="shared" si="88"/>
        <v/>
      </c>
      <c r="R614" s="25" t="str">
        <f t="shared" si="89"/>
        <v/>
      </c>
      <c r="S614" s="13" t="str">
        <f>IF(B614="","",IF(M614="Inițial",B614&amp;"|E|"&amp;COUNTIFS(INDEX($B:$B,5):B614,B614,INDEX($M:$M,5):M614,"Inițial"),""))</f>
        <v/>
      </c>
      <c r="T614" s="13" t="str">
        <f>IF(OR(B614="",Q614&lt;&gt;1),"",B614&amp;"|F|"&amp;COUNTIFS(INDEX($B:$B,5):B614,B614,INDEX($Q:$Q,5):Q614,1))</f>
        <v/>
      </c>
      <c r="U614" s="29" t="str">
        <f>IF(B614="","",TRIM(IF(COUNTIF('Registru devize'!$B$5:$B$304,B614)=0,"Deviz inexistent în registru. ","")&amp;IF(AND(D614&lt;&gt;"",E614=""),"Cod necunoscut. ","")&amp;IF(N(H614)&lt;=0,"Lipsește cantitatea. ","")&amp;IF(M614="","Alege etapa. ","")&amp;IF(AND(M614="Suplimentar",N614=""),"Cere acordul clientului. ","")))</f>
        <v/>
      </c>
    </row>
    <row r="615" spans="2:21" x14ac:dyDescent="0.2">
      <c r="B615" s="24"/>
      <c r="C615" s="25" t="str">
        <f>IF(B615="","",COUNTIF(INDEX($B:$B,5):B615,B615))</f>
        <v/>
      </c>
      <c r="D615" s="24"/>
      <c r="E615" s="25" t="str">
        <f t="shared" si="81"/>
        <v/>
      </c>
      <c r="F615" s="13" t="str">
        <f t="shared" si="82"/>
        <v/>
      </c>
      <c r="G615" s="25" t="str">
        <f t="shared" si="83"/>
        <v/>
      </c>
      <c r="H615" s="6"/>
      <c r="I615" s="26" t="str">
        <f t="shared" si="84"/>
        <v/>
      </c>
      <c r="J615" s="27" t="str">
        <f t="shared" si="85"/>
        <v/>
      </c>
      <c r="K615" s="28"/>
      <c r="L615" s="27" t="str">
        <f t="shared" si="86"/>
        <v/>
      </c>
      <c r="M615" s="24"/>
      <c r="N615" s="24"/>
      <c r="O615" s="6"/>
      <c r="P615" s="27" t="str">
        <f t="shared" si="87"/>
        <v/>
      </c>
      <c r="Q615" s="25" t="str">
        <f t="shared" si="88"/>
        <v/>
      </c>
      <c r="R615" s="25" t="str">
        <f t="shared" si="89"/>
        <v/>
      </c>
      <c r="S615" s="13" t="str">
        <f>IF(B615="","",IF(M615="Inițial",B615&amp;"|E|"&amp;COUNTIFS(INDEX($B:$B,5):B615,B615,INDEX($M:$M,5):M615,"Inițial"),""))</f>
        <v/>
      </c>
      <c r="T615" s="13" t="str">
        <f>IF(OR(B615="",Q615&lt;&gt;1),"",B615&amp;"|F|"&amp;COUNTIFS(INDEX($B:$B,5):B615,B615,INDEX($Q:$Q,5):Q615,1))</f>
        <v/>
      </c>
      <c r="U615" s="29" t="str">
        <f>IF(B615="","",TRIM(IF(COUNTIF('Registru devize'!$B$5:$B$304,B615)=0,"Deviz inexistent în registru. ","")&amp;IF(AND(D615&lt;&gt;"",E615=""),"Cod necunoscut. ","")&amp;IF(N(H615)&lt;=0,"Lipsește cantitatea. ","")&amp;IF(M615="","Alege etapa. ","")&amp;IF(AND(M615="Suplimentar",N615=""),"Cere acordul clientului. ","")))</f>
        <v/>
      </c>
    </row>
    <row r="616" spans="2:21" x14ac:dyDescent="0.2">
      <c r="B616" s="24"/>
      <c r="C616" s="25" t="str">
        <f>IF(B616="","",COUNTIF(INDEX($B:$B,5):B616,B616))</f>
        <v/>
      </c>
      <c r="D616" s="24"/>
      <c r="E616" s="25" t="str">
        <f t="shared" si="81"/>
        <v/>
      </c>
      <c r="F616" s="13" t="str">
        <f t="shared" si="82"/>
        <v/>
      </c>
      <c r="G616" s="25" t="str">
        <f t="shared" si="83"/>
        <v/>
      </c>
      <c r="H616" s="6"/>
      <c r="I616" s="26" t="str">
        <f t="shared" si="84"/>
        <v/>
      </c>
      <c r="J616" s="27" t="str">
        <f t="shared" si="85"/>
        <v/>
      </c>
      <c r="K616" s="28"/>
      <c r="L616" s="27" t="str">
        <f t="shared" si="86"/>
        <v/>
      </c>
      <c r="M616" s="24"/>
      <c r="N616" s="24"/>
      <c r="O616" s="6"/>
      <c r="P616" s="27" t="str">
        <f t="shared" si="87"/>
        <v/>
      </c>
      <c r="Q616" s="25" t="str">
        <f t="shared" si="88"/>
        <v/>
      </c>
      <c r="R616" s="25" t="str">
        <f t="shared" si="89"/>
        <v/>
      </c>
      <c r="S616" s="13" t="str">
        <f>IF(B616="","",IF(M616="Inițial",B616&amp;"|E|"&amp;COUNTIFS(INDEX($B:$B,5):B616,B616,INDEX($M:$M,5):M616,"Inițial"),""))</f>
        <v/>
      </c>
      <c r="T616" s="13" t="str">
        <f>IF(OR(B616="",Q616&lt;&gt;1),"",B616&amp;"|F|"&amp;COUNTIFS(INDEX($B:$B,5):B616,B616,INDEX($Q:$Q,5):Q616,1))</f>
        <v/>
      </c>
      <c r="U616" s="29" t="str">
        <f>IF(B616="","",TRIM(IF(COUNTIF('Registru devize'!$B$5:$B$304,B616)=0,"Deviz inexistent în registru. ","")&amp;IF(AND(D616&lt;&gt;"",E616=""),"Cod necunoscut. ","")&amp;IF(N(H616)&lt;=0,"Lipsește cantitatea. ","")&amp;IF(M616="","Alege etapa. ","")&amp;IF(AND(M616="Suplimentar",N616=""),"Cere acordul clientului. ","")))</f>
        <v/>
      </c>
    </row>
    <row r="617" spans="2:21" x14ac:dyDescent="0.2">
      <c r="B617" s="24"/>
      <c r="C617" s="25" t="str">
        <f>IF(B617="","",COUNTIF(INDEX($B:$B,5):B617,B617))</f>
        <v/>
      </c>
      <c r="D617" s="24"/>
      <c r="E617" s="25" t="str">
        <f t="shared" si="81"/>
        <v/>
      </c>
      <c r="F617" s="13" t="str">
        <f t="shared" si="82"/>
        <v/>
      </c>
      <c r="G617" s="25" t="str">
        <f t="shared" si="83"/>
        <v/>
      </c>
      <c r="H617" s="6"/>
      <c r="I617" s="26" t="str">
        <f t="shared" si="84"/>
        <v/>
      </c>
      <c r="J617" s="27" t="str">
        <f t="shared" si="85"/>
        <v/>
      </c>
      <c r="K617" s="28"/>
      <c r="L617" s="27" t="str">
        <f t="shared" si="86"/>
        <v/>
      </c>
      <c r="M617" s="24"/>
      <c r="N617" s="24"/>
      <c r="O617" s="6"/>
      <c r="P617" s="27" t="str">
        <f t="shared" si="87"/>
        <v/>
      </c>
      <c r="Q617" s="25" t="str">
        <f t="shared" si="88"/>
        <v/>
      </c>
      <c r="R617" s="25" t="str">
        <f t="shared" si="89"/>
        <v/>
      </c>
      <c r="S617" s="13" t="str">
        <f>IF(B617="","",IF(M617="Inițial",B617&amp;"|E|"&amp;COUNTIFS(INDEX($B:$B,5):B617,B617,INDEX($M:$M,5):M617,"Inițial"),""))</f>
        <v/>
      </c>
      <c r="T617" s="13" t="str">
        <f>IF(OR(B617="",Q617&lt;&gt;1),"",B617&amp;"|F|"&amp;COUNTIFS(INDEX($B:$B,5):B617,B617,INDEX($Q:$Q,5):Q617,1))</f>
        <v/>
      </c>
      <c r="U617" s="29" t="str">
        <f>IF(B617="","",TRIM(IF(COUNTIF('Registru devize'!$B$5:$B$304,B617)=0,"Deviz inexistent în registru. ","")&amp;IF(AND(D617&lt;&gt;"",E617=""),"Cod necunoscut. ","")&amp;IF(N(H617)&lt;=0,"Lipsește cantitatea. ","")&amp;IF(M617="","Alege etapa. ","")&amp;IF(AND(M617="Suplimentar",N617=""),"Cere acordul clientului. ","")))</f>
        <v/>
      </c>
    </row>
    <row r="618" spans="2:21" x14ac:dyDescent="0.2">
      <c r="B618" s="24"/>
      <c r="C618" s="25" t="str">
        <f>IF(B618="","",COUNTIF(INDEX($B:$B,5):B618,B618))</f>
        <v/>
      </c>
      <c r="D618" s="24"/>
      <c r="E618" s="25" t="str">
        <f t="shared" si="81"/>
        <v/>
      </c>
      <c r="F618" s="13" t="str">
        <f t="shared" si="82"/>
        <v/>
      </c>
      <c r="G618" s="25" t="str">
        <f t="shared" si="83"/>
        <v/>
      </c>
      <c r="H618" s="6"/>
      <c r="I618" s="26" t="str">
        <f t="shared" si="84"/>
        <v/>
      </c>
      <c r="J618" s="27" t="str">
        <f t="shared" si="85"/>
        <v/>
      </c>
      <c r="K618" s="28"/>
      <c r="L618" s="27" t="str">
        <f t="shared" si="86"/>
        <v/>
      </c>
      <c r="M618" s="24"/>
      <c r="N618" s="24"/>
      <c r="O618" s="6"/>
      <c r="P618" s="27" t="str">
        <f t="shared" si="87"/>
        <v/>
      </c>
      <c r="Q618" s="25" t="str">
        <f t="shared" si="88"/>
        <v/>
      </c>
      <c r="R618" s="25" t="str">
        <f t="shared" si="89"/>
        <v/>
      </c>
      <c r="S618" s="13" t="str">
        <f>IF(B618="","",IF(M618="Inițial",B618&amp;"|E|"&amp;COUNTIFS(INDEX($B:$B,5):B618,B618,INDEX($M:$M,5):M618,"Inițial"),""))</f>
        <v/>
      </c>
      <c r="T618" s="13" t="str">
        <f>IF(OR(B618="",Q618&lt;&gt;1),"",B618&amp;"|F|"&amp;COUNTIFS(INDEX($B:$B,5):B618,B618,INDEX($Q:$Q,5):Q618,1))</f>
        <v/>
      </c>
      <c r="U618" s="29" t="str">
        <f>IF(B618="","",TRIM(IF(COUNTIF('Registru devize'!$B$5:$B$304,B618)=0,"Deviz inexistent în registru. ","")&amp;IF(AND(D618&lt;&gt;"",E618=""),"Cod necunoscut. ","")&amp;IF(N(H618)&lt;=0,"Lipsește cantitatea. ","")&amp;IF(M618="","Alege etapa. ","")&amp;IF(AND(M618="Suplimentar",N618=""),"Cere acordul clientului. ","")))</f>
        <v/>
      </c>
    </row>
    <row r="619" spans="2:21" x14ac:dyDescent="0.2">
      <c r="B619" s="24"/>
      <c r="C619" s="25" t="str">
        <f>IF(B619="","",COUNTIF(INDEX($B:$B,5):B619,B619))</f>
        <v/>
      </c>
      <c r="D619" s="24"/>
      <c r="E619" s="25" t="str">
        <f t="shared" si="81"/>
        <v/>
      </c>
      <c r="F619" s="13" t="str">
        <f t="shared" si="82"/>
        <v/>
      </c>
      <c r="G619" s="25" t="str">
        <f t="shared" si="83"/>
        <v/>
      </c>
      <c r="H619" s="6"/>
      <c r="I619" s="26" t="str">
        <f t="shared" si="84"/>
        <v/>
      </c>
      <c r="J619" s="27" t="str">
        <f t="shared" si="85"/>
        <v/>
      </c>
      <c r="K619" s="28"/>
      <c r="L619" s="27" t="str">
        <f t="shared" si="86"/>
        <v/>
      </c>
      <c r="M619" s="24"/>
      <c r="N619" s="24"/>
      <c r="O619" s="6"/>
      <c r="P619" s="27" t="str">
        <f t="shared" si="87"/>
        <v/>
      </c>
      <c r="Q619" s="25" t="str">
        <f t="shared" si="88"/>
        <v/>
      </c>
      <c r="R619" s="25" t="str">
        <f t="shared" si="89"/>
        <v/>
      </c>
      <c r="S619" s="13" t="str">
        <f>IF(B619="","",IF(M619="Inițial",B619&amp;"|E|"&amp;COUNTIFS(INDEX($B:$B,5):B619,B619,INDEX($M:$M,5):M619,"Inițial"),""))</f>
        <v/>
      </c>
      <c r="T619" s="13" t="str">
        <f>IF(OR(B619="",Q619&lt;&gt;1),"",B619&amp;"|F|"&amp;COUNTIFS(INDEX($B:$B,5):B619,B619,INDEX($Q:$Q,5):Q619,1))</f>
        <v/>
      </c>
      <c r="U619" s="29" t="str">
        <f>IF(B619="","",TRIM(IF(COUNTIF('Registru devize'!$B$5:$B$304,B619)=0,"Deviz inexistent în registru. ","")&amp;IF(AND(D619&lt;&gt;"",E619=""),"Cod necunoscut. ","")&amp;IF(N(H619)&lt;=0,"Lipsește cantitatea. ","")&amp;IF(M619="","Alege etapa. ","")&amp;IF(AND(M619="Suplimentar",N619=""),"Cere acordul clientului. ","")))</f>
        <v/>
      </c>
    </row>
    <row r="620" spans="2:21" x14ac:dyDescent="0.2">
      <c r="B620" s="24"/>
      <c r="C620" s="25" t="str">
        <f>IF(B620="","",COUNTIF(INDEX($B:$B,5):B620,B620))</f>
        <v/>
      </c>
      <c r="D620" s="24"/>
      <c r="E620" s="25" t="str">
        <f t="shared" si="81"/>
        <v/>
      </c>
      <c r="F620" s="13" t="str">
        <f t="shared" si="82"/>
        <v/>
      </c>
      <c r="G620" s="25" t="str">
        <f t="shared" si="83"/>
        <v/>
      </c>
      <c r="H620" s="6"/>
      <c r="I620" s="26" t="str">
        <f t="shared" si="84"/>
        <v/>
      </c>
      <c r="J620" s="27" t="str">
        <f t="shared" si="85"/>
        <v/>
      </c>
      <c r="K620" s="28"/>
      <c r="L620" s="27" t="str">
        <f t="shared" si="86"/>
        <v/>
      </c>
      <c r="M620" s="24"/>
      <c r="N620" s="24"/>
      <c r="O620" s="6"/>
      <c r="P620" s="27" t="str">
        <f t="shared" si="87"/>
        <v/>
      </c>
      <c r="Q620" s="25" t="str">
        <f t="shared" si="88"/>
        <v/>
      </c>
      <c r="R620" s="25" t="str">
        <f t="shared" si="89"/>
        <v/>
      </c>
      <c r="S620" s="13" t="str">
        <f>IF(B620="","",IF(M620="Inițial",B620&amp;"|E|"&amp;COUNTIFS(INDEX($B:$B,5):B620,B620,INDEX($M:$M,5):M620,"Inițial"),""))</f>
        <v/>
      </c>
      <c r="T620" s="13" t="str">
        <f>IF(OR(B620="",Q620&lt;&gt;1),"",B620&amp;"|F|"&amp;COUNTIFS(INDEX($B:$B,5):B620,B620,INDEX($Q:$Q,5):Q620,1))</f>
        <v/>
      </c>
      <c r="U620" s="29" t="str">
        <f>IF(B620="","",TRIM(IF(COUNTIF('Registru devize'!$B$5:$B$304,B620)=0,"Deviz inexistent în registru. ","")&amp;IF(AND(D620&lt;&gt;"",E620=""),"Cod necunoscut. ","")&amp;IF(N(H620)&lt;=0,"Lipsește cantitatea. ","")&amp;IF(M620="","Alege etapa. ","")&amp;IF(AND(M620="Suplimentar",N620=""),"Cere acordul clientului. ","")))</f>
        <v/>
      </c>
    </row>
    <row r="621" spans="2:21" x14ac:dyDescent="0.2">
      <c r="B621" s="24"/>
      <c r="C621" s="25" t="str">
        <f>IF(B621="","",COUNTIF(INDEX($B:$B,5):B621,B621))</f>
        <v/>
      </c>
      <c r="D621" s="24"/>
      <c r="E621" s="25" t="str">
        <f t="shared" si="81"/>
        <v/>
      </c>
      <c r="F621" s="13" t="str">
        <f t="shared" si="82"/>
        <v/>
      </c>
      <c r="G621" s="25" t="str">
        <f t="shared" si="83"/>
        <v/>
      </c>
      <c r="H621" s="6"/>
      <c r="I621" s="26" t="str">
        <f t="shared" si="84"/>
        <v/>
      </c>
      <c r="J621" s="27" t="str">
        <f t="shared" si="85"/>
        <v/>
      </c>
      <c r="K621" s="28"/>
      <c r="L621" s="27" t="str">
        <f t="shared" si="86"/>
        <v/>
      </c>
      <c r="M621" s="24"/>
      <c r="N621" s="24"/>
      <c r="O621" s="6"/>
      <c r="P621" s="27" t="str">
        <f t="shared" si="87"/>
        <v/>
      </c>
      <c r="Q621" s="25" t="str">
        <f t="shared" si="88"/>
        <v/>
      </c>
      <c r="R621" s="25" t="str">
        <f t="shared" si="89"/>
        <v/>
      </c>
      <c r="S621" s="13" t="str">
        <f>IF(B621="","",IF(M621="Inițial",B621&amp;"|E|"&amp;COUNTIFS(INDEX($B:$B,5):B621,B621,INDEX($M:$M,5):M621,"Inițial"),""))</f>
        <v/>
      </c>
      <c r="T621" s="13" t="str">
        <f>IF(OR(B621="",Q621&lt;&gt;1),"",B621&amp;"|F|"&amp;COUNTIFS(INDEX($B:$B,5):B621,B621,INDEX($Q:$Q,5):Q621,1))</f>
        <v/>
      </c>
      <c r="U621" s="29" t="str">
        <f>IF(B621="","",TRIM(IF(COUNTIF('Registru devize'!$B$5:$B$304,B621)=0,"Deviz inexistent în registru. ","")&amp;IF(AND(D621&lt;&gt;"",E621=""),"Cod necunoscut. ","")&amp;IF(N(H621)&lt;=0,"Lipsește cantitatea. ","")&amp;IF(M621="","Alege etapa. ","")&amp;IF(AND(M621="Suplimentar",N621=""),"Cere acordul clientului. ","")))</f>
        <v/>
      </c>
    </row>
    <row r="622" spans="2:21" x14ac:dyDescent="0.2">
      <c r="B622" s="24"/>
      <c r="C622" s="25" t="str">
        <f>IF(B622="","",COUNTIF(INDEX($B:$B,5):B622,B622))</f>
        <v/>
      </c>
      <c r="D622" s="24"/>
      <c r="E622" s="25" t="str">
        <f t="shared" si="81"/>
        <v/>
      </c>
      <c r="F622" s="13" t="str">
        <f t="shared" si="82"/>
        <v/>
      </c>
      <c r="G622" s="25" t="str">
        <f t="shared" si="83"/>
        <v/>
      </c>
      <c r="H622" s="6"/>
      <c r="I622" s="26" t="str">
        <f t="shared" si="84"/>
        <v/>
      </c>
      <c r="J622" s="27" t="str">
        <f t="shared" si="85"/>
        <v/>
      </c>
      <c r="K622" s="28"/>
      <c r="L622" s="27" t="str">
        <f t="shared" si="86"/>
        <v/>
      </c>
      <c r="M622" s="24"/>
      <c r="N622" s="24"/>
      <c r="O622" s="6"/>
      <c r="P622" s="27" t="str">
        <f t="shared" si="87"/>
        <v/>
      </c>
      <c r="Q622" s="25" t="str">
        <f t="shared" si="88"/>
        <v/>
      </c>
      <c r="R622" s="25" t="str">
        <f t="shared" si="89"/>
        <v/>
      </c>
      <c r="S622" s="13" t="str">
        <f>IF(B622="","",IF(M622="Inițial",B622&amp;"|E|"&amp;COUNTIFS(INDEX($B:$B,5):B622,B622,INDEX($M:$M,5):M622,"Inițial"),""))</f>
        <v/>
      </c>
      <c r="T622" s="13" t="str">
        <f>IF(OR(B622="",Q622&lt;&gt;1),"",B622&amp;"|F|"&amp;COUNTIFS(INDEX($B:$B,5):B622,B622,INDEX($Q:$Q,5):Q622,1))</f>
        <v/>
      </c>
      <c r="U622" s="29" t="str">
        <f>IF(B622="","",TRIM(IF(COUNTIF('Registru devize'!$B$5:$B$304,B622)=0,"Deviz inexistent în registru. ","")&amp;IF(AND(D622&lt;&gt;"",E622=""),"Cod necunoscut. ","")&amp;IF(N(H622)&lt;=0,"Lipsește cantitatea. ","")&amp;IF(M622="","Alege etapa. ","")&amp;IF(AND(M622="Suplimentar",N622=""),"Cere acordul clientului. ","")))</f>
        <v/>
      </c>
    </row>
    <row r="623" spans="2:21" x14ac:dyDescent="0.2">
      <c r="B623" s="24"/>
      <c r="C623" s="25" t="str">
        <f>IF(B623="","",COUNTIF(INDEX($B:$B,5):B623,B623))</f>
        <v/>
      </c>
      <c r="D623" s="24"/>
      <c r="E623" s="25" t="str">
        <f t="shared" si="81"/>
        <v/>
      </c>
      <c r="F623" s="13" t="str">
        <f t="shared" si="82"/>
        <v/>
      </c>
      <c r="G623" s="25" t="str">
        <f t="shared" si="83"/>
        <v/>
      </c>
      <c r="H623" s="6"/>
      <c r="I623" s="26" t="str">
        <f t="shared" si="84"/>
        <v/>
      </c>
      <c r="J623" s="27" t="str">
        <f t="shared" si="85"/>
        <v/>
      </c>
      <c r="K623" s="28"/>
      <c r="L623" s="27" t="str">
        <f t="shared" si="86"/>
        <v/>
      </c>
      <c r="M623" s="24"/>
      <c r="N623" s="24"/>
      <c r="O623" s="6"/>
      <c r="P623" s="27" t="str">
        <f t="shared" si="87"/>
        <v/>
      </c>
      <c r="Q623" s="25" t="str">
        <f t="shared" si="88"/>
        <v/>
      </c>
      <c r="R623" s="25" t="str">
        <f t="shared" si="89"/>
        <v/>
      </c>
      <c r="S623" s="13" t="str">
        <f>IF(B623="","",IF(M623="Inițial",B623&amp;"|E|"&amp;COUNTIFS(INDEX($B:$B,5):B623,B623,INDEX($M:$M,5):M623,"Inițial"),""))</f>
        <v/>
      </c>
      <c r="T623" s="13" t="str">
        <f>IF(OR(B623="",Q623&lt;&gt;1),"",B623&amp;"|F|"&amp;COUNTIFS(INDEX($B:$B,5):B623,B623,INDEX($Q:$Q,5):Q623,1))</f>
        <v/>
      </c>
      <c r="U623" s="29" t="str">
        <f>IF(B623="","",TRIM(IF(COUNTIF('Registru devize'!$B$5:$B$304,B623)=0,"Deviz inexistent în registru. ","")&amp;IF(AND(D623&lt;&gt;"",E623=""),"Cod necunoscut. ","")&amp;IF(N(H623)&lt;=0,"Lipsește cantitatea. ","")&amp;IF(M623="","Alege etapa. ","")&amp;IF(AND(M623="Suplimentar",N623=""),"Cere acordul clientului. ","")))</f>
        <v/>
      </c>
    </row>
    <row r="624" spans="2:21" x14ac:dyDescent="0.2">
      <c r="B624" s="24"/>
      <c r="C624" s="25" t="str">
        <f>IF(B624="","",COUNTIF(INDEX($B:$B,5):B624,B624))</f>
        <v/>
      </c>
      <c r="D624" s="24"/>
      <c r="E624" s="25" t="str">
        <f t="shared" si="81"/>
        <v/>
      </c>
      <c r="F624" s="13" t="str">
        <f t="shared" si="82"/>
        <v/>
      </c>
      <c r="G624" s="25" t="str">
        <f t="shared" si="83"/>
        <v/>
      </c>
      <c r="H624" s="6"/>
      <c r="I624" s="26" t="str">
        <f t="shared" si="84"/>
        <v/>
      </c>
      <c r="J624" s="27" t="str">
        <f t="shared" si="85"/>
        <v/>
      </c>
      <c r="K624" s="28"/>
      <c r="L624" s="27" t="str">
        <f t="shared" si="86"/>
        <v/>
      </c>
      <c r="M624" s="24"/>
      <c r="N624" s="24"/>
      <c r="O624" s="6"/>
      <c r="P624" s="27" t="str">
        <f t="shared" si="87"/>
        <v/>
      </c>
      <c r="Q624" s="25" t="str">
        <f t="shared" si="88"/>
        <v/>
      </c>
      <c r="R624" s="25" t="str">
        <f t="shared" si="89"/>
        <v/>
      </c>
      <c r="S624" s="13" t="str">
        <f>IF(B624="","",IF(M624="Inițial",B624&amp;"|E|"&amp;COUNTIFS(INDEX($B:$B,5):B624,B624,INDEX($M:$M,5):M624,"Inițial"),""))</f>
        <v/>
      </c>
      <c r="T624" s="13" t="str">
        <f>IF(OR(B624="",Q624&lt;&gt;1),"",B624&amp;"|F|"&amp;COUNTIFS(INDEX($B:$B,5):B624,B624,INDEX($Q:$Q,5):Q624,1))</f>
        <v/>
      </c>
      <c r="U624" s="29" t="str">
        <f>IF(B624="","",TRIM(IF(COUNTIF('Registru devize'!$B$5:$B$304,B624)=0,"Deviz inexistent în registru. ","")&amp;IF(AND(D624&lt;&gt;"",E624=""),"Cod necunoscut. ","")&amp;IF(N(H624)&lt;=0,"Lipsește cantitatea. ","")&amp;IF(M624="","Alege etapa. ","")&amp;IF(AND(M624="Suplimentar",N624=""),"Cere acordul clientului. ","")))</f>
        <v/>
      </c>
    </row>
    <row r="625" spans="2:21" x14ac:dyDescent="0.2">
      <c r="B625" s="24"/>
      <c r="C625" s="25" t="str">
        <f>IF(B625="","",COUNTIF(INDEX($B:$B,5):B625,B625))</f>
        <v/>
      </c>
      <c r="D625" s="24"/>
      <c r="E625" s="25" t="str">
        <f t="shared" si="81"/>
        <v/>
      </c>
      <c r="F625" s="13" t="str">
        <f t="shared" si="82"/>
        <v/>
      </c>
      <c r="G625" s="25" t="str">
        <f t="shared" si="83"/>
        <v/>
      </c>
      <c r="H625" s="6"/>
      <c r="I625" s="26" t="str">
        <f t="shared" si="84"/>
        <v/>
      </c>
      <c r="J625" s="27" t="str">
        <f t="shared" si="85"/>
        <v/>
      </c>
      <c r="K625" s="28"/>
      <c r="L625" s="27" t="str">
        <f t="shared" si="86"/>
        <v/>
      </c>
      <c r="M625" s="24"/>
      <c r="N625" s="24"/>
      <c r="O625" s="6"/>
      <c r="P625" s="27" t="str">
        <f t="shared" si="87"/>
        <v/>
      </c>
      <c r="Q625" s="25" t="str">
        <f t="shared" si="88"/>
        <v/>
      </c>
      <c r="R625" s="25" t="str">
        <f t="shared" si="89"/>
        <v/>
      </c>
      <c r="S625" s="13" t="str">
        <f>IF(B625="","",IF(M625="Inițial",B625&amp;"|E|"&amp;COUNTIFS(INDEX($B:$B,5):B625,B625,INDEX($M:$M,5):M625,"Inițial"),""))</f>
        <v/>
      </c>
      <c r="T625" s="13" t="str">
        <f>IF(OR(B625="",Q625&lt;&gt;1),"",B625&amp;"|F|"&amp;COUNTIFS(INDEX($B:$B,5):B625,B625,INDEX($Q:$Q,5):Q625,1))</f>
        <v/>
      </c>
      <c r="U625" s="29" t="str">
        <f>IF(B625="","",TRIM(IF(COUNTIF('Registru devize'!$B$5:$B$304,B625)=0,"Deviz inexistent în registru. ","")&amp;IF(AND(D625&lt;&gt;"",E625=""),"Cod necunoscut. ","")&amp;IF(N(H625)&lt;=0,"Lipsește cantitatea. ","")&amp;IF(M625="","Alege etapa. ","")&amp;IF(AND(M625="Suplimentar",N625=""),"Cere acordul clientului. ","")))</f>
        <v/>
      </c>
    </row>
    <row r="626" spans="2:21" x14ac:dyDescent="0.2">
      <c r="B626" s="24"/>
      <c r="C626" s="25" t="str">
        <f>IF(B626="","",COUNTIF(INDEX($B:$B,5):B626,B626))</f>
        <v/>
      </c>
      <c r="D626" s="24"/>
      <c r="E626" s="25" t="str">
        <f t="shared" si="81"/>
        <v/>
      </c>
      <c r="F626" s="13" t="str">
        <f t="shared" si="82"/>
        <v/>
      </c>
      <c r="G626" s="25" t="str">
        <f t="shared" si="83"/>
        <v/>
      </c>
      <c r="H626" s="6"/>
      <c r="I626" s="26" t="str">
        <f t="shared" si="84"/>
        <v/>
      </c>
      <c r="J626" s="27" t="str">
        <f t="shared" si="85"/>
        <v/>
      </c>
      <c r="K626" s="28"/>
      <c r="L626" s="27" t="str">
        <f t="shared" si="86"/>
        <v/>
      </c>
      <c r="M626" s="24"/>
      <c r="N626" s="24"/>
      <c r="O626" s="6"/>
      <c r="P626" s="27" t="str">
        <f t="shared" si="87"/>
        <v/>
      </c>
      <c r="Q626" s="25" t="str">
        <f t="shared" si="88"/>
        <v/>
      </c>
      <c r="R626" s="25" t="str">
        <f t="shared" si="89"/>
        <v/>
      </c>
      <c r="S626" s="13" t="str">
        <f>IF(B626="","",IF(M626="Inițial",B626&amp;"|E|"&amp;COUNTIFS(INDEX($B:$B,5):B626,B626,INDEX($M:$M,5):M626,"Inițial"),""))</f>
        <v/>
      </c>
      <c r="T626" s="13" t="str">
        <f>IF(OR(B626="",Q626&lt;&gt;1),"",B626&amp;"|F|"&amp;COUNTIFS(INDEX($B:$B,5):B626,B626,INDEX($Q:$Q,5):Q626,1))</f>
        <v/>
      </c>
      <c r="U626" s="29" t="str">
        <f>IF(B626="","",TRIM(IF(COUNTIF('Registru devize'!$B$5:$B$304,B626)=0,"Deviz inexistent în registru. ","")&amp;IF(AND(D626&lt;&gt;"",E626=""),"Cod necunoscut. ","")&amp;IF(N(H626)&lt;=0,"Lipsește cantitatea. ","")&amp;IF(M626="","Alege etapa. ","")&amp;IF(AND(M626="Suplimentar",N626=""),"Cere acordul clientului. ","")))</f>
        <v/>
      </c>
    </row>
    <row r="627" spans="2:21" x14ac:dyDescent="0.2">
      <c r="B627" s="24"/>
      <c r="C627" s="25" t="str">
        <f>IF(B627="","",COUNTIF(INDEX($B:$B,5):B627,B627))</f>
        <v/>
      </c>
      <c r="D627" s="24"/>
      <c r="E627" s="25" t="str">
        <f t="shared" si="81"/>
        <v/>
      </c>
      <c r="F627" s="13" t="str">
        <f t="shared" si="82"/>
        <v/>
      </c>
      <c r="G627" s="25" t="str">
        <f t="shared" si="83"/>
        <v/>
      </c>
      <c r="H627" s="6"/>
      <c r="I627" s="26" t="str">
        <f t="shared" si="84"/>
        <v/>
      </c>
      <c r="J627" s="27" t="str">
        <f t="shared" si="85"/>
        <v/>
      </c>
      <c r="K627" s="28"/>
      <c r="L627" s="27" t="str">
        <f t="shared" si="86"/>
        <v/>
      </c>
      <c r="M627" s="24"/>
      <c r="N627" s="24"/>
      <c r="O627" s="6"/>
      <c r="P627" s="27" t="str">
        <f t="shared" si="87"/>
        <v/>
      </c>
      <c r="Q627" s="25" t="str">
        <f t="shared" si="88"/>
        <v/>
      </c>
      <c r="R627" s="25" t="str">
        <f t="shared" si="89"/>
        <v/>
      </c>
      <c r="S627" s="13" t="str">
        <f>IF(B627="","",IF(M627="Inițial",B627&amp;"|E|"&amp;COUNTIFS(INDEX($B:$B,5):B627,B627,INDEX($M:$M,5):M627,"Inițial"),""))</f>
        <v/>
      </c>
      <c r="T627" s="13" t="str">
        <f>IF(OR(B627="",Q627&lt;&gt;1),"",B627&amp;"|F|"&amp;COUNTIFS(INDEX($B:$B,5):B627,B627,INDEX($Q:$Q,5):Q627,1))</f>
        <v/>
      </c>
      <c r="U627" s="29" t="str">
        <f>IF(B627="","",TRIM(IF(COUNTIF('Registru devize'!$B$5:$B$304,B627)=0,"Deviz inexistent în registru. ","")&amp;IF(AND(D627&lt;&gt;"",E627=""),"Cod necunoscut. ","")&amp;IF(N(H627)&lt;=0,"Lipsește cantitatea. ","")&amp;IF(M627="","Alege etapa. ","")&amp;IF(AND(M627="Suplimentar",N627=""),"Cere acordul clientului. ","")))</f>
        <v/>
      </c>
    </row>
    <row r="628" spans="2:21" x14ac:dyDescent="0.2">
      <c r="B628" s="24"/>
      <c r="C628" s="25" t="str">
        <f>IF(B628="","",COUNTIF(INDEX($B:$B,5):B628,B628))</f>
        <v/>
      </c>
      <c r="D628" s="24"/>
      <c r="E628" s="25" t="str">
        <f t="shared" si="81"/>
        <v/>
      </c>
      <c r="F628" s="13" t="str">
        <f t="shared" si="82"/>
        <v/>
      </c>
      <c r="G628" s="25" t="str">
        <f t="shared" si="83"/>
        <v/>
      </c>
      <c r="H628" s="6"/>
      <c r="I628" s="26" t="str">
        <f t="shared" si="84"/>
        <v/>
      </c>
      <c r="J628" s="27" t="str">
        <f t="shared" si="85"/>
        <v/>
      </c>
      <c r="K628" s="28"/>
      <c r="L628" s="27" t="str">
        <f t="shared" si="86"/>
        <v/>
      </c>
      <c r="M628" s="24"/>
      <c r="N628" s="24"/>
      <c r="O628" s="6"/>
      <c r="P628" s="27" t="str">
        <f t="shared" si="87"/>
        <v/>
      </c>
      <c r="Q628" s="25" t="str">
        <f t="shared" si="88"/>
        <v/>
      </c>
      <c r="R628" s="25" t="str">
        <f t="shared" si="89"/>
        <v/>
      </c>
      <c r="S628" s="13" t="str">
        <f>IF(B628="","",IF(M628="Inițial",B628&amp;"|E|"&amp;COUNTIFS(INDEX($B:$B,5):B628,B628,INDEX($M:$M,5):M628,"Inițial"),""))</f>
        <v/>
      </c>
      <c r="T628" s="13" t="str">
        <f>IF(OR(B628="",Q628&lt;&gt;1),"",B628&amp;"|F|"&amp;COUNTIFS(INDEX($B:$B,5):B628,B628,INDEX($Q:$Q,5):Q628,1))</f>
        <v/>
      </c>
      <c r="U628" s="29" t="str">
        <f>IF(B628="","",TRIM(IF(COUNTIF('Registru devize'!$B$5:$B$304,B628)=0,"Deviz inexistent în registru. ","")&amp;IF(AND(D628&lt;&gt;"",E628=""),"Cod necunoscut. ","")&amp;IF(N(H628)&lt;=0,"Lipsește cantitatea. ","")&amp;IF(M628="","Alege etapa. ","")&amp;IF(AND(M628="Suplimentar",N628=""),"Cere acordul clientului. ","")))</f>
        <v/>
      </c>
    </row>
    <row r="629" spans="2:21" x14ac:dyDescent="0.2">
      <c r="B629" s="24"/>
      <c r="C629" s="25" t="str">
        <f>IF(B629="","",COUNTIF(INDEX($B:$B,5):B629,B629))</f>
        <v/>
      </c>
      <c r="D629" s="24"/>
      <c r="E629" s="25" t="str">
        <f t="shared" si="81"/>
        <v/>
      </c>
      <c r="F629" s="13" t="str">
        <f t="shared" si="82"/>
        <v/>
      </c>
      <c r="G629" s="25" t="str">
        <f t="shared" si="83"/>
        <v/>
      </c>
      <c r="H629" s="6"/>
      <c r="I629" s="26" t="str">
        <f t="shared" si="84"/>
        <v/>
      </c>
      <c r="J629" s="27" t="str">
        <f t="shared" si="85"/>
        <v/>
      </c>
      <c r="K629" s="28"/>
      <c r="L629" s="27" t="str">
        <f t="shared" si="86"/>
        <v/>
      </c>
      <c r="M629" s="24"/>
      <c r="N629" s="24"/>
      <c r="O629" s="6"/>
      <c r="P629" s="27" t="str">
        <f t="shared" si="87"/>
        <v/>
      </c>
      <c r="Q629" s="25" t="str">
        <f t="shared" si="88"/>
        <v/>
      </c>
      <c r="R629" s="25" t="str">
        <f t="shared" si="89"/>
        <v/>
      </c>
      <c r="S629" s="13" t="str">
        <f>IF(B629="","",IF(M629="Inițial",B629&amp;"|E|"&amp;COUNTIFS(INDEX($B:$B,5):B629,B629,INDEX($M:$M,5):M629,"Inițial"),""))</f>
        <v/>
      </c>
      <c r="T629" s="13" t="str">
        <f>IF(OR(B629="",Q629&lt;&gt;1),"",B629&amp;"|F|"&amp;COUNTIFS(INDEX($B:$B,5):B629,B629,INDEX($Q:$Q,5):Q629,1))</f>
        <v/>
      </c>
      <c r="U629" s="29" t="str">
        <f>IF(B629="","",TRIM(IF(COUNTIF('Registru devize'!$B$5:$B$304,B629)=0,"Deviz inexistent în registru. ","")&amp;IF(AND(D629&lt;&gt;"",E629=""),"Cod necunoscut. ","")&amp;IF(N(H629)&lt;=0,"Lipsește cantitatea. ","")&amp;IF(M629="","Alege etapa. ","")&amp;IF(AND(M629="Suplimentar",N629=""),"Cere acordul clientului. ","")))</f>
        <v/>
      </c>
    </row>
    <row r="630" spans="2:21" x14ac:dyDescent="0.2">
      <c r="B630" s="24"/>
      <c r="C630" s="25" t="str">
        <f>IF(B630="","",COUNTIF(INDEX($B:$B,5):B630,B630))</f>
        <v/>
      </c>
      <c r="D630" s="24"/>
      <c r="E630" s="25" t="str">
        <f t="shared" si="81"/>
        <v/>
      </c>
      <c r="F630" s="13" t="str">
        <f t="shared" si="82"/>
        <v/>
      </c>
      <c r="G630" s="25" t="str">
        <f t="shared" si="83"/>
        <v/>
      </c>
      <c r="H630" s="6"/>
      <c r="I630" s="26" t="str">
        <f t="shared" si="84"/>
        <v/>
      </c>
      <c r="J630" s="27" t="str">
        <f t="shared" si="85"/>
        <v/>
      </c>
      <c r="K630" s="28"/>
      <c r="L630" s="27" t="str">
        <f t="shared" si="86"/>
        <v/>
      </c>
      <c r="M630" s="24"/>
      <c r="N630" s="24"/>
      <c r="O630" s="6"/>
      <c r="P630" s="27" t="str">
        <f t="shared" si="87"/>
        <v/>
      </c>
      <c r="Q630" s="25" t="str">
        <f t="shared" si="88"/>
        <v/>
      </c>
      <c r="R630" s="25" t="str">
        <f t="shared" si="89"/>
        <v/>
      </c>
      <c r="S630" s="13" t="str">
        <f>IF(B630="","",IF(M630="Inițial",B630&amp;"|E|"&amp;COUNTIFS(INDEX($B:$B,5):B630,B630,INDEX($M:$M,5):M630,"Inițial"),""))</f>
        <v/>
      </c>
      <c r="T630" s="13" t="str">
        <f>IF(OR(B630="",Q630&lt;&gt;1),"",B630&amp;"|F|"&amp;COUNTIFS(INDEX($B:$B,5):B630,B630,INDEX($Q:$Q,5):Q630,1))</f>
        <v/>
      </c>
      <c r="U630" s="29" t="str">
        <f>IF(B630="","",TRIM(IF(COUNTIF('Registru devize'!$B$5:$B$304,B630)=0,"Deviz inexistent în registru. ","")&amp;IF(AND(D630&lt;&gt;"",E630=""),"Cod necunoscut. ","")&amp;IF(N(H630)&lt;=0,"Lipsește cantitatea. ","")&amp;IF(M630="","Alege etapa. ","")&amp;IF(AND(M630="Suplimentar",N630=""),"Cere acordul clientului. ","")))</f>
        <v/>
      </c>
    </row>
    <row r="631" spans="2:21" x14ac:dyDescent="0.2">
      <c r="B631" s="24"/>
      <c r="C631" s="25" t="str">
        <f>IF(B631="","",COUNTIF(INDEX($B:$B,5):B631,B631))</f>
        <v/>
      </c>
      <c r="D631" s="24"/>
      <c r="E631" s="25" t="str">
        <f t="shared" si="81"/>
        <v/>
      </c>
      <c r="F631" s="13" t="str">
        <f t="shared" si="82"/>
        <v/>
      </c>
      <c r="G631" s="25" t="str">
        <f t="shared" si="83"/>
        <v/>
      </c>
      <c r="H631" s="6"/>
      <c r="I631" s="26" t="str">
        <f t="shared" si="84"/>
        <v/>
      </c>
      <c r="J631" s="27" t="str">
        <f t="shared" si="85"/>
        <v/>
      </c>
      <c r="K631" s="28"/>
      <c r="L631" s="27" t="str">
        <f t="shared" si="86"/>
        <v/>
      </c>
      <c r="M631" s="24"/>
      <c r="N631" s="24"/>
      <c r="O631" s="6"/>
      <c r="P631" s="27" t="str">
        <f t="shared" si="87"/>
        <v/>
      </c>
      <c r="Q631" s="25" t="str">
        <f t="shared" si="88"/>
        <v/>
      </c>
      <c r="R631" s="25" t="str">
        <f t="shared" si="89"/>
        <v/>
      </c>
      <c r="S631" s="13" t="str">
        <f>IF(B631="","",IF(M631="Inițial",B631&amp;"|E|"&amp;COUNTIFS(INDEX($B:$B,5):B631,B631,INDEX($M:$M,5):M631,"Inițial"),""))</f>
        <v/>
      </c>
      <c r="T631" s="13" t="str">
        <f>IF(OR(B631="",Q631&lt;&gt;1),"",B631&amp;"|F|"&amp;COUNTIFS(INDEX($B:$B,5):B631,B631,INDEX($Q:$Q,5):Q631,1))</f>
        <v/>
      </c>
      <c r="U631" s="29" t="str">
        <f>IF(B631="","",TRIM(IF(COUNTIF('Registru devize'!$B$5:$B$304,B631)=0,"Deviz inexistent în registru. ","")&amp;IF(AND(D631&lt;&gt;"",E631=""),"Cod necunoscut. ","")&amp;IF(N(H631)&lt;=0,"Lipsește cantitatea. ","")&amp;IF(M631="","Alege etapa. ","")&amp;IF(AND(M631="Suplimentar",N631=""),"Cere acordul clientului. ","")))</f>
        <v/>
      </c>
    </row>
    <row r="632" spans="2:21" x14ac:dyDescent="0.2">
      <c r="B632" s="24"/>
      <c r="C632" s="25" t="str">
        <f>IF(B632="","",COUNTIF(INDEX($B:$B,5):B632,B632))</f>
        <v/>
      </c>
      <c r="D632" s="24"/>
      <c r="E632" s="25" t="str">
        <f t="shared" si="81"/>
        <v/>
      </c>
      <c r="F632" s="13" t="str">
        <f t="shared" si="82"/>
        <v/>
      </c>
      <c r="G632" s="25" t="str">
        <f t="shared" si="83"/>
        <v/>
      </c>
      <c r="H632" s="6"/>
      <c r="I632" s="26" t="str">
        <f t="shared" si="84"/>
        <v/>
      </c>
      <c r="J632" s="27" t="str">
        <f t="shared" si="85"/>
        <v/>
      </c>
      <c r="K632" s="28"/>
      <c r="L632" s="27" t="str">
        <f t="shared" si="86"/>
        <v/>
      </c>
      <c r="M632" s="24"/>
      <c r="N632" s="24"/>
      <c r="O632" s="6"/>
      <c r="P632" s="27" t="str">
        <f t="shared" si="87"/>
        <v/>
      </c>
      <c r="Q632" s="25" t="str">
        <f t="shared" si="88"/>
        <v/>
      </c>
      <c r="R632" s="25" t="str">
        <f t="shared" si="89"/>
        <v/>
      </c>
      <c r="S632" s="13" t="str">
        <f>IF(B632="","",IF(M632="Inițial",B632&amp;"|E|"&amp;COUNTIFS(INDEX($B:$B,5):B632,B632,INDEX($M:$M,5):M632,"Inițial"),""))</f>
        <v/>
      </c>
      <c r="T632" s="13" t="str">
        <f>IF(OR(B632="",Q632&lt;&gt;1),"",B632&amp;"|F|"&amp;COUNTIFS(INDEX($B:$B,5):B632,B632,INDEX($Q:$Q,5):Q632,1))</f>
        <v/>
      </c>
      <c r="U632" s="29" t="str">
        <f>IF(B632="","",TRIM(IF(COUNTIF('Registru devize'!$B$5:$B$304,B632)=0,"Deviz inexistent în registru. ","")&amp;IF(AND(D632&lt;&gt;"",E632=""),"Cod necunoscut. ","")&amp;IF(N(H632)&lt;=0,"Lipsește cantitatea. ","")&amp;IF(M632="","Alege etapa. ","")&amp;IF(AND(M632="Suplimentar",N632=""),"Cere acordul clientului. ","")))</f>
        <v/>
      </c>
    </row>
    <row r="633" spans="2:21" x14ac:dyDescent="0.2">
      <c r="B633" s="24"/>
      <c r="C633" s="25" t="str">
        <f>IF(B633="","",COUNTIF(INDEX($B:$B,5):B633,B633))</f>
        <v/>
      </c>
      <c r="D633" s="24"/>
      <c r="E633" s="25" t="str">
        <f t="shared" si="81"/>
        <v/>
      </c>
      <c r="F633" s="13" t="str">
        <f t="shared" si="82"/>
        <v/>
      </c>
      <c r="G633" s="25" t="str">
        <f t="shared" si="83"/>
        <v/>
      </c>
      <c r="H633" s="6"/>
      <c r="I633" s="26" t="str">
        <f t="shared" si="84"/>
        <v/>
      </c>
      <c r="J633" s="27" t="str">
        <f t="shared" si="85"/>
        <v/>
      </c>
      <c r="K633" s="28"/>
      <c r="L633" s="27" t="str">
        <f t="shared" si="86"/>
        <v/>
      </c>
      <c r="M633" s="24"/>
      <c r="N633" s="24"/>
      <c r="O633" s="6"/>
      <c r="P633" s="27" t="str">
        <f t="shared" si="87"/>
        <v/>
      </c>
      <c r="Q633" s="25" t="str">
        <f t="shared" si="88"/>
        <v/>
      </c>
      <c r="R633" s="25" t="str">
        <f t="shared" si="89"/>
        <v/>
      </c>
      <c r="S633" s="13" t="str">
        <f>IF(B633="","",IF(M633="Inițial",B633&amp;"|E|"&amp;COUNTIFS(INDEX($B:$B,5):B633,B633,INDEX($M:$M,5):M633,"Inițial"),""))</f>
        <v/>
      </c>
      <c r="T633" s="13" t="str">
        <f>IF(OR(B633="",Q633&lt;&gt;1),"",B633&amp;"|F|"&amp;COUNTIFS(INDEX($B:$B,5):B633,B633,INDEX($Q:$Q,5):Q633,1))</f>
        <v/>
      </c>
      <c r="U633" s="29" t="str">
        <f>IF(B633="","",TRIM(IF(COUNTIF('Registru devize'!$B$5:$B$304,B633)=0,"Deviz inexistent în registru. ","")&amp;IF(AND(D633&lt;&gt;"",E633=""),"Cod necunoscut. ","")&amp;IF(N(H633)&lt;=0,"Lipsește cantitatea. ","")&amp;IF(M633="","Alege etapa. ","")&amp;IF(AND(M633="Suplimentar",N633=""),"Cere acordul clientului. ","")))</f>
        <v/>
      </c>
    </row>
    <row r="634" spans="2:21" x14ac:dyDescent="0.2">
      <c r="B634" s="24"/>
      <c r="C634" s="25" t="str">
        <f>IF(B634="","",COUNTIF(INDEX($B:$B,5):B634,B634))</f>
        <v/>
      </c>
      <c r="D634" s="24"/>
      <c r="E634" s="25" t="str">
        <f t="shared" si="81"/>
        <v/>
      </c>
      <c r="F634" s="13" t="str">
        <f t="shared" si="82"/>
        <v/>
      </c>
      <c r="G634" s="25" t="str">
        <f t="shared" si="83"/>
        <v/>
      </c>
      <c r="H634" s="6"/>
      <c r="I634" s="26" t="str">
        <f t="shared" si="84"/>
        <v/>
      </c>
      <c r="J634" s="27" t="str">
        <f t="shared" si="85"/>
        <v/>
      </c>
      <c r="K634" s="28"/>
      <c r="L634" s="27" t="str">
        <f t="shared" si="86"/>
        <v/>
      </c>
      <c r="M634" s="24"/>
      <c r="N634" s="24"/>
      <c r="O634" s="6"/>
      <c r="P634" s="27" t="str">
        <f t="shared" si="87"/>
        <v/>
      </c>
      <c r="Q634" s="25" t="str">
        <f t="shared" si="88"/>
        <v/>
      </c>
      <c r="R634" s="25" t="str">
        <f t="shared" si="89"/>
        <v/>
      </c>
      <c r="S634" s="13" t="str">
        <f>IF(B634="","",IF(M634="Inițial",B634&amp;"|E|"&amp;COUNTIFS(INDEX($B:$B,5):B634,B634,INDEX($M:$M,5):M634,"Inițial"),""))</f>
        <v/>
      </c>
      <c r="T634" s="13" t="str">
        <f>IF(OR(B634="",Q634&lt;&gt;1),"",B634&amp;"|F|"&amp;COUNTIFS(INDEX($B:$B,5):B634,B634,INDEX($Q:$Q,5):Q634,1))</f>
        <v/>
      </c>
      <c r="U634" s="29" t="str">
        <f>IF(B634="","",TRIM(IF(COUNTIF('Registru devize'!$B$5:$B$304,B634)=0,"Deviz inexistent în registru. ","")&amp;IF(AND(D634&lt;&gt;"",E634=""),"Cod necunoscut. ","")&amp;IF(N(H634)&lt;=0,"Lipsește cantitatea. ","")&amp;IF(M634="","Alege etapa. ","")&amp;IF(AND(M634="Suplimentar",N634=""),"Cere acordul clientului. ","")))</f>
        <v/>
      </c>
    </row>
    <row r="635" spans="2:21" x14ac:dyDescent="0.2">
      <c r="B635" s="24"/>
      <c r="C635" s="25" t="str">
        <f>IF(B635="","",COUNTIF(INDEX($B:$B,5):B635,B635))</f>
        <v/>
      </c>
      <c r="D635" s="24"/>
      <c r="E635" s="25" t="str">
        <f t="shared" si="81"/>
        <v/>
      </c>
      <c r="F635" s="13" t="str">
        <f t="shared" si="82"/>
        <v/>
      </c>
      <c r="G635" s="25" t="str">
        <f t="shared" si="83"/>
        <v/>
      </c>
      <c r="H635" s="6"/>
      <c r="I635" s="26" t="str">
        <f t="shared" si="84"/>
        <v/>
      </c>
      <c r="J635" s="27" t="str">
        <f t="shared" si="85"/>
        <v/>
      </c>
      <c r="K635" s="28"/>
      <c r="L635" s="27" t="str">
        <f t="shared" si="86"/>
        <v/>
      </c>
      <c r="M635" s="24"/>
      <c r="N635" s="24"/>
      <c r="O635" s="6"/>
      <c r="P635" s="27" t="str">
        <f t="shared" si="87"/>
        <v/>
      </c>
      <c r="Q635" s="25" t="str">
        <f t="shared" si="88"/>
        <v/>
      </c>
      <c r="R635" s="25" t="str">
        <f t="shared" si="89"/>
        <v/>
      </c>
      <c r="S635" s="13" t="str">
        <f>IF(B635="","",IF(M635="Inițial",B635&amp;"|E|"&amp;COUNTIFS(INDEX($B:$B,5):B635,B635,INDEX($M:$M,5):M635,"Inițial"),""))</f>
        <v/>
      </c>
      <c r="T635" s="13" t="str">
        <f>IF(OR(B635="",Q635&lt;&gt;1),"",B635&amp;"|F|"&amp;COUNTIFS(INDEX($B:$B,5):B635,B635,INDEX($Q:$Q,5):Q635,1))</f>
        <v/>
      </c>
      <c r="U635" s="29" t="str">
        <f>IF(B635="","",TRIM(IF(COUNTIF('Registru devize'!$B$5:$B$304,B635)=0,"Deviz inexistent în registru. ","")&amp;IF(AND(D635&lt;&gt;"",E635=""),"Cod necunoscut. ","")&amp;IF(N(H635)&lt;=0,"Lipsește cantitatea. ","")&amp;IF(M635="","Alege etapa. ","")&amp;IF(AND(M635="Suplimentar",N635=""),"Cere acordul clientului. ","")))</f>
        <v/>
      </c>
    </row>
    <row r="636" spans="2:21" x14ac:dyDescent="0.2">
      <c r="B636" s="24"/>
      <c r="C636" s="25" t="str">
        <f>IF(B636="","",COUNTIF(INDEX($B:$B,5):B636,B636))</f>
        <v/>
      </c>
      <c r="D636" s="24"/>
      <c r="E636" s="25" t="str">
        <f t="shared" si="81"/>
        <v/>
      </c>
      <c r="F636" s="13" t="str">
        <f t="shared" si="82"/>
        <v/>
      </c>
      <c r="G636" s="25" t="str">
        <f t="shared" si="83"/>
        <v/>
      </c>
      <c r="H636" s="6"/>
      <c r="I636" s="26" t="str">
        <f t="shared" si="84"/>
        <v/>
      </c>
      <c r="J636" s="27" t="str">
        <f t="shared" si="85"/>
        <v/>
      </c>
      <c r="K636" s="28"/>
      <c r="L636" s="27" t="str">
        <f t="shared" si="86"/>
        <v/>
      </c>
      <c r="M636" s="24"/>
      <c r="N636" s="24"/>
      <c r="O636" s="6"/>
      <c r="P636" s="27" t="str">
        <f t="shared" si="87"/>
        <v/>
      </c>
      <c r="Q636" s="25" t="str">
        <f t="shared" si="88"/>
        <v/>
      </c>
      <c r="R636" s="25" t="str">
        <f t="shared" si="89"/>
        <v/>
      </c>
      <c r="S636" s="13" t="str">
        <f>IF(B636="","",IF(M636="Inițial",B636&amp;"|E|"&amp;COUNTIFS(INDEX($B:$B,5):B636,B636,INDEX($M:$M,5):M636,"Inițial"),""))</f>
        <v/>
      </c>
      <c r="T636" s="13" t="str">
        <f>IF(OR(B636="",Q636&lt;&gt;1),"",B636&amp;"|F|"&amp;COUNTIFS(INDEX($B:$B,5):B636,B636,INDEX($Q:$Q,5):Q636,1))</f>
        <v/>
      </c>
      <c r="U636" s="29" t="str">
        <f>IF(B636="","",TRIM(IF(COUNTIF('Registru devize'!$B$5:$B$304,B636)=0,"Deviz inexistent în registru. ","")&amp;IF(AND(D636&lt;&gt;"",E636=""),"Cod necunoscut. ","")&amp;IF(N(H636)&lt;=0,"Lipsește cantitatea. ","")&amp;IF(M636="","Alege etapa. ","")&amp;IF(AND(M636="Suplimentar",N636=""),"Cere acordul clientului. ","")))</f>
        <v/>
      </c>
    </row>
    <row r="637" spans="2:21" x14ac:dyDescent="0.2">
      <c r="B637" s="24"/>
      <c r="C637" s="25" t="str">
        <f>IF(B637="","",COUNTIF(INDEX($B:$B,5):B637,B637))</f>
        <v/>
      </c>
      <c r="D637" s="24"/>
      <c r="E637" s="25" t="str">
        <f t="shared" si="81"/>
        <v/>
      </c>
      <c r="F637" s="13" t="str">
        <f t="shared" si="82"/>
        <v/>
      </c>
      <c r="G637" s="25" t="str">
        <f t="shared" si="83"/>
        <v/>
      </c>
      <c r="H637" s="6"/>
      <c r="I637" s="26" t="str">
        <f t="shared" si="84"/>
        <v/>
      </c>
      <c r="J637" s="27" t="str">
        <f t="shared" si="85"/>
        <v/>
      </c>
      <c r="K637" s="28"/>
      <c r="L637" s="27" t="str">
        <f t="shared" si="86"/>
        <v/>
      </c>
      <c r="M637" s="24"/>
      <c r="N637" s="24"/>
      <c r="O637" s="6"/>
      <c r="P637" s="27" t="str">
        <f t="shared" si="87"/>
        <v/>
      </c>
      <c r="Q637" s="25" t="str">
        <f t="shared" si="88"/>
        <v/>
      </c>
      <c r="R637" s="25" t="str">
        <f t="shared" si="89"/>
        <v/>
      </c>
      <c r="S637" s="13" t="str">
        <f>IF(B637="","",IF(M637="Inițial",B637&amp;"|E|"&amp;COUNTIFS(INDEX($B:$B,5):B637,B637,INDEX($M:$M,5):M637,"Inițial"),""))</f>
        <v/>
      </c>
      <c r="T637" s="13" t="str">
        <f>IF(OR(B637="",Q637&lt;&gt;1),"",B637&amp;"|F|"&amp;COUNTIFS(INDEX($B:$B,5):B637,B637,INDEX($Q:$Q,5):Q637,1))</f>
        <v/>
      </c>
      <c r="U637" s="29" t="str">
        <f>IF(B637="","",TRIM(IF(COUNTIF('Registru devize'!$B$5:$B$304,B637)=0,"Deviz inexistent în registru. ","")&amp;IF(AND(D637&lt;&gt;"",E637=""),"Cod necunoscut. ","")&amp;IF(N(H637)&lt;=0,"Lipsește cantitatea. ","")&amp;IF(M637="","Alege etapa. ","")&amp;IF(AND(M637="Suplimentar",N637=""),"Cere acordul clientului. ","")))</f>
        <v/>
      </c>
    </row>
    <row r="638" spans="2:21" x14ac:dyDescent="0.2">
      <c r="B638" s="24"/>
      <c r="C638" s="25" t="str">
        <f>IF(B638="","",COUNTIF(INDEX($B:$B,5):B638,B638))</f>
        <v/>
      </c>
      <c r="D638" s="24"/>
      <c r="E638" s="25" t="str">
        <f t="shared" si="81"/>
        <v/>
      </c>
      <c r="F638" s="13" t="str">
        <f t="shared" si="82"/>
        <v/>
      </c>
      <c r="G638" s="25" t="str">
        <f t="shared" si="83"/>
        <v/>
      </c>
      <c r="H638" s="6"/>
      <c r="I638" s="26" t="str">
        <f t="shared" si="84"/>
        <v/>
      </c>
      <c r="J638" s="27" t="str">
        <f t="shared" si="85"/>
        <v/>
      </c>
      <c r="K638" s="28"/>
      <c r="L638" s="27" t="str">
        <f t="shared" si="86"/>
        <v/>
      </c>
      <c r="M638" s="24"/>
      <c r="N638" s="24"/>
      <c r="O638" s="6"/>
      <c r="P638" s="27" t="str">
        <f t="shared" si="87"/>
        <v/>
      </c>
      <c r="Q638" s="25" t="str">
        <f t="shared" si="88"/>
        <v/>
      </c>
      <c r="R638" s="25" t="str">
        <f t="shared" si="89"/>
        <v/>
      </c>
      <c r="S638" s="13" t="str">
        <f>IF(B638="","",IF(M638="Inițial",B638&amp;"|E|"&amp;COUNTIFS(INDEX($B:$B,5):B638,B638,INDEX($M:$M,5):M638,"Inițial"),""))</f>
        <v/>
      </c>
      <c r="T638" s="13" t="str">
        <f>IF(OR(B638="",Q638&lt;&gt;1),"",B638&amp;"|F|"&amp;COUNTIFS(INDEX($B:$B,5):B638,B638,INDEX($Q:$Q,5):Q638,1))</f>
        <v/>
      </c>
      <c r="U638" s="29" t="str">
        <f>IF(B638="","",TRIM(IF(COUNTIF('Registru devize'!$B$5:$B$304,B638)=0,"Deviz inexistent în registru. ","")&amp;IF(AND(D638&lt;&gt;"",E638=""),"Cod necunoscut. ","")&amp;IF(N(H638)&lt;=0,"Lipsește cantitatea. ","")&amp;IF(M638="","Alege etapa. ","")&amp;IF(AND(M638="Suplimentar",N638=""),"Cere acordul clientului. ","")))</f>
        <v/>
      </c>
    </row>
    <row r="639" spans="2:21" x14ac:dyDescent="0.2">
      <c r="B639" s="24"/>
      <c r="C639" s="25" t="str">
        <f>IF(B639="","",COUNTIF(INDEX($B:$B,5):B639,B639))</f>
        <v/>
      </c>
      <c r="D639" s="24"/>
      <c r="E639" s="25" t="str">
        <f t="shared" si="81"/>
        <v/>
      </c>
      <c r="F639" s="13" t="str">
        <f t="shared" si="82"/>
        <v/>
      </c>
      <c r="G639" s="25" t="str">
        <f t="shared" si="83"/>
        <v/>
      </c>
      <c r="H639" s="6"/>
      <c r="I639" s="26" t="str">
        <f t="shared" si="84"/>
        <v/>
      </c>
      <c r="J639" s="27" t="str">
        <f t="shared" si="85"/>
        <v/>
      </c>
      <c r="K639" s="28"/>
      <c r="L639" s="27" t="str">
        <f t="shared" si="86"/>
        <v/>
      </c>
      <c r="M639" s="24"/>
      <c r="N639" s="24"/>
      <c r="O639" s="6"/>
      <c r="P639" s="27" t="str">
        <f t="shared" si="87"/>
        <v/>
      </c>
      <c r="Q639" s="25" t="str">
        <f t="shared" si="88"/>
        <v/>
      </c>
      <c r="R639" s="25" t="str">
        <f t="shared" si="89"/>
        <v/>
      </c>
      <c r="S639" s="13" t="str">
        <f>IF(B639="","",IF(M639="Inițial",B639&amp;"|E|"&amp;COUNTIFS(INDEX($B:$B,5):B639,B639,INDEX($M:$M,5):M639,"Inițial"),""))</f>
        <v/>
      </c>
      <c r="T639" s="13" t="str">
        <f>IF(OR(B639="",Q639&lt;&gt;1),"",B639&amp;"|F|"&amp;COUNTIFS(INDEX($B:$B,5):B639,B639,INDEX($Q:$Q,5):Q639,1))</f>
        <v/>
      </c>
      <c r="U639" s="29" t="str">
        <f>IF(B639="","",TRIM(IF(COUNTIF('Registru devize'!$B$5:$B$304,B639)=0,"Deviz inexistent în registru. ","")&amp;IF(AND(D639&lt;&gt;"",E639=""),"Cod necunoscut. ","")&amp;IF(N(H639)&lt;=0,"Lipsește cantitatea. ","")&amp;IF(M639="","Alege etapa. ","")&amp;IF(AND(M639="Suplimentar",N639=""),"Cere acordul clientului. ","")))</f>
        <v/>
      </c>
    </row>
    <row r="640" spans="2:21" x14ac:dyDescent="0.2">
      <c r="B640" s="24"/>
      <c r="C640" s="25" t="str">
        <f>IF(B640="","",COUNTIF(INDEX($B:$B,5):B640,B640))</f>
        <v/>
      </c>
      <c r="D640" s="24"/>
      <c r="E640" s="25" t="str">
        <f t="shared" si="81"/>
        <v/>
      </c>
      <c r="F640" s="13" t="str">
        <f t="shared" si="82"/>
        <v/>
      </c>
      <c r="G640" s="25" t="str">
        <f t="shared" si="83"/>
        <v/>
      </c>
      <c r="H640" s="6"/>
      <c r="I640" s="26" t="str">
        <f t="shared" si="84"/>
        <v/>
      </c>
      <c r="J640" s="27" t="str">
        <f t="shared" si="85"/>
        <v/>
      </c>
      <c r="K640" s="28"/>
      <c r="L640" s="27" t="str">
        <f t="shared" si="86"/>
        <v/>
      </c>
      <c r="M640" s="24"/>
      <c r="N640" s="24"/>
      <c r="O640" s="6"/>
      <c r="P640" s="27" t="str">
        <f t="shared" si="87"/>
        <v/>
      </c>
      <c r="Q640" s="25" t="str">
        <f t="shared" si="88"/>
        <v/>
      </c>
      <c r="R640" s="25" t="str">
        <f t="shared" si="89"/>
        <v/>
      </c>
      <c r="S640" s="13" t="str">
        <f>IF(B640="","",IF(M640="Inițial",B640&amp;"|E|"&amp;COUNTIFS(INDEX($B:$B,5):B640,B640,INDEX($M:$M,5):M640,"Inițial"),""))</f>
        <v/>
      </c>
      <c r="T640" s="13" t="str">
        <f>IF(OR(B640="",Q640&lt;&gt;1),"",B640&amp;"|F|"&amp;COUNTIFS(INDEX($B:$B,5):B640,B640,INDEX($Q:$Q,5):Q640,1))</f>
        <v/>
      </c>
      <c r="U640" s="29" t="str">
        <f>IF(B640="","",TRIM(IF(COUNTIF('Registru devize'!$B$5:$B$304,B640)=0,"Deviz inexistent în registru. ","")&amp;IF(AND(D640&lt;&gt;"",E640=""),"Cod necunoscut. ","")&amp;IF(N(H640)&lt;=0,"Lipsește cantitatea. ","")&amp;IF(M640="","Alege etapa. ","")&amp;IF(AND(M640="Suplimentar",N640=""),"Cere acordul clientului. ","")))</f>
        <v/>
      </c>
    </row>
    <row r="641" spans="2:21" x14ac:dyDescent="0.2">
      <c r="B641" s="24"/>
      <c r="C641" s="25" t="str">
        <f>IF(B641="","",COUNTIF(INDEX($B:$B,5):B641,B641))</f>
        <v/>
      </c>
      <c r="D641" s="24"/>
      <c r="E641" s="25" t="str">
        <f t="shared" si="81"/>
        <v/>
      </c>
      <c r="F641" s="13" t="str">
        <f t="shared" si="82"/>
        <v/>
      </c>
      <c r="G641" s="25" t="str">
        <f t="shared" si="83"/>
        <v/>
      </c>
      <c r="H641" s="6"/>
      <c r="I641" s="26" t="str">
        <f t="shared" si="84"/>
        <v/>
      </c>
      <c r="J641" s="27" t="str">
        <f t="shared" si="85"/>
        <v/>
      </c>
      <c r="K641" s="28"/>
      <c r="L641" s="27" t="str">
        <f t="shared" si="86"/>
        <v/>
      </c>
      <c r="M641" s="24"/>
      <c r="N641" s="24"/>
      <c r="O641" s="6"/>
      <c r="P641" s="27" t="str">
        <f t="shared" si="87"/>
        <v/>
      </c>
      <c r="Q641" s="25" t="str">
        <f t="shared" si="88"/>
        <v/>
      </c>
      <c r="R641" s="25" t="str">
        <f t="shared" si="89"/>
        <v/>
      </c>
      <c r="S641" s="13" t="str">
        <f>IF(B641="","",IF(M641="Inițial",B641&amp;"|E|"&amp;COUNTIFS(INDEX($B:$B,5):B641,B641,INDEX($M:$M,5):M641,"Inițial"),""))</f>
        <v/>
      </c>
      <c r="T641" s="13" t="str">
        <f>IF(OR(B641="",Q641&lt;&gt;1),"",B641&amp;"|F|"&amp;COUNTIFS(INDEX($B:$B,5):B641,B641,INDEX($Q:$Q,5):Q641,1))</f>
        <v/>
      </c>
      <c r="U641" s="29" t="str">
        <f>IF(B641="","",TRIM(IF(COUNTIF('Registru devize'!$B$5:$B$304,B641)=0,"Deviz inexistent în registru. ","")&amp;IF(AND(D641&lt;&gt;"",E641=""),"Cod necunoscut. ","")&amp;IF(N(H641)&lt;=0,"Lipsește cantitatea. ","")&amp;IF(M641="","Alege etapa. ","")&amp;IF(AND(M641="Suplimentar",N641=""),"Cere acordul clientului. ","")))</f>
        <v/>
      </c>
    </row>
    <row r="642" spans="2:21" x14ac:dyDescent="0.2">
      <c r="B642" s="24"/>
      <c r="C642" s="25" t="str">
        <f>IF(B642="","",COUNTIF(INDEX($B:$B,5):B642,B642))</f>
        <v/>
      </c>
      <c r="D642" s="24"/>
      <c r="E642" s="25" t="str">
        <f t="shared" si="81"/>
        <v/>
      </c>
      <c r="F642" s="13" t="str">
        <f t="shared" si="82"/>
        <v/>
      </c>
      <c r="G642" s="25" t="str">
        <f t="shared" si="83"/>
        <v/>
      </c>
      <c r="H642" s="6"/>
      <c r="I642" s="26" t="str">
        <f t="shared" si="84"/>
        <v/>
      </c>
      <c r="J642" s="27" t="str">
        <f t="shared" si="85"/>
        <v/>
      </c>
      <c r="K642" s="28"/>
      <c r="L642" s="27" t="str">
        <f t="shared" si="86"/>
        <v/>
      </c>
      <c r="M642" s="24"/>
      <c r="N642" s="24"/>
      <c r="O642" s="6"/>
      <c r="P642" s="27" t="str">
        <f t="shared" si="87"/>
        <v/>
      </c>
      <c r="Q642" s="25" t="str">
        <f t="shared" si="88"/>
        <v/>
      </c>
      <c r="R642" s="25" t="str">
        <f t="shared" si="89"/>
        <v/>
      </c>
      <c r="S642" s="13" t="str">
        <f>IF(B642="","",IF(M642="Inițial",B642&amp;"|E|"&amp;COUNTIFS(INDEX($B:$B,5):B642,B642,INDEX($M:$M,5):M642,"Inițial"),""))</f>
        <v/>
      </c>
      <c r="T642" s="13" t="str">
        <f>IF(OR(B642="",Q642&lt;&gt;1),"",B642&amp;"|F|"&amp;COUNTIFS(INDEX($B:$B,5):B642,B642,INDEX($Q:$Q,5):Q642,1))</f>
        <v/>
      </c>
      <c r="U642" s="29" t="str">
        <f>IF(B642="","",TRIM(IF(COUNTIF('Registru devize'!$B$5:$B$304,B642)=0,"Deviz inexistent în registru. ","")&amp;IF(AND(D642&lt;&gt;"",E642=""),"Cod necunoscut. ","")&amp;IF(N(H642)&lt;=0,"Lipsește cantitatea. ","")&amp;IF(M642="","Alege etapa. ","")&amp;IF(AND(M642="Suplimentar",N642=""),"Cere acordul clientului. ","")))</f>
        <v/>
      </c>
    </row>
    <row r="643" spans="2:21" x14ac:dyDescent="0.2">
      <c r="B643" s="24"/>
      <c r="C643" s="25" t="str">
        <f>IF(B643="","",COUNTIF(INDEX($B:$B,5):B643,B643))</f>
        <v/>
      </c>
      <c r="D643" s="24"/>
      <c r="E643" s="25" t="str">
        <f t="shared" si="81"/>
        <v/>
      </c>
      <c r="F643" s="13" t="str">
        <f t="shared" si="82"/>
        <v/>
      </c>
      <c r="G643" s="25" t="str">
        <f t="shared" si="83"/>
        <v/>
      </c>
      <c r="H643" s="6"/>
      <c r="I643" s="26" t="str">
        <f t="shared" si="84"/>
        <v/>
      </c>
      <c r="J643" s="27" t="str">
        <f t="shared" si="85"/>
        <v/>
      </c>
      <c r="K643" s="28"/>
      <c r="L643" s="27" t="str">
        <f t="shared" si="86"/>
        <v/>
      </c>
      <c r="M643" s="24"/>
      <c r="N643" s="24"/>
      <c r="O643" s="6"/>
      <c r="P643" s="27" t="str">
        <f t="shared" si="87"/>
        <v/>
      </c>
      <c r="Q643" s="25" t="str">
        <f t="shared" si="88"/>
        <v/>
      </c>
      <c r="R643" s="25" t="str">
        <f t="shared" si="89"/>
        <v/>
      </c>
      <c r="S643" s="13" t="str">
        <f>IF(B643="","",IF(M643="Inițial",B643&amp;"|E|"&amp;COUNTIFS(INDEX($B:$B,5):B643,B643,INDEX($M:$M,5):M643,"Inițial"),""))</f>
        <v/>
      </c>
      <c r="T643" s="13" t="str">
        <f>IF(OR(B643="",Q643&lt;&gt;1),"",B643&amp;"|F|"&amp;COUNTIFS(INDEX($B:$B,5):B643,B643,INDEX($Q:$Q,5):Q643,1))</f>
        <v/>
      </c>
      <c r="U643" s="29" t="str">
        <f>IF(B643="","",TRIM(IF(COUNTIF('Registru devize'!$B$5:$B$304,B643)=0,"Deviz inexistent în registru. ","")&amp;IF(AND(D643&lt;&gt;"",E643=""),"Cod necunoscut. ","")&amp;IF(N(H643)&lt;=0,"Lipsește cantitatea. ","")&amp;IF(M643="","Alege etapa. ","")&amp;IF(AND(M643="Suplimentar",N643=""),"Cere acordul clientului. ","")))</f>
        <v/>
      </c>
    </row>
    <row r="644" spans="2:21" x14ac:dyDescent="0.2">
      <c r="B644" s="24"/>
      <c r="C644" s="25" t="str">
        <f>IF(B644="","",COUNTIF(INDEX($B:$B,5):B644,B644))</f>
        <v/>
      </c>
      <c r="D644" s="24"/>
      <c r="E644" s="25" t="str">
        <f t="shared" si="81"/>
        <v/>
      </c>
      <c r="F644" s="13" t="str">
        <f t="shared" si="82"/>
        <v/>
      </c>
      <c r="G644" s="25" t="str">
        <f t="shared" si="83"/>
        <v/>
      </c>
      <c r="H644" s="6"/>
      <c r="I644" s="26" t="str">
        <f t="shared" si="84"/>
        <v/>
      </c>
      <c r="J644" s="27" t="str">
        <f t="shared" si="85"/>
        <v/>
      </c>
      <c r="K644" s="28"/>
      <c r="L644" s="27" t="str">
        <f t="shared" si="86"/>
        <v/>
      </c>
      <c r="M644" s="24"/>
      <c r="N644" s="24"/>
      <c r="O644" s="6"/>
      <c r="P644" s="27" t="str">
        <f t="shared" si="87"/>
        <v/>
      </c>
      <c r="Q644" s="25" t="str">
        <f t="shared" si="88"/>
        <v/>
      </c>
      <c r="R644" s="25" t="str">
        <f t="shared" si="89"/>
        <v/>
      </c>
      <c r="S644" s="13" t="str">
        <f>IF(B644="","",IF(M644="Inițial",B644&amp;"|E|"&amp;COUNTIFS(INDEX($B:$B,5):B644,B644,INDEX($M:$M,5):M644,"Inițial"),""))</f>
        <v/>
      </c>
      <c r="T644" s="13" t="str">
        <f>IF(OR(B644="",Q644&lt;&gt;1),"",B644&amp;"|F|"&amp;COUNTIFS(INDEX($B:$B,5):B644,B644,INDEX($Q:$Q,5):Q644,1))</f>
        <v/>
      </c>
      <c r="U644" s="29" t="str">
        <f>IF(B644="","",TRIM(IF(COUNTIF('Registru devize'!$B$5:$B$304,B644)=0,"Deviz inexistent în registru. ","")&amp;IF(AND(D644&lt;&gt;"",E644=""),"Cod necunoscut. ","")&amp;IF(N(H644)&lt;=0,"Lipsește cantitatea. ","")&amp;IF(M644="","Alege etapa. ","")&amp;IF(AND(M644="Suplimentar",N644=""),"Cere acordul clientului. ","")))</f>
        <v/>
      </c>
    </row>
    <row r="645" spans="2:21" x14ac:dyDescent="0.2">
      <c r="B645" s="24"/>
      <c r="C645" s="25" t="str">
        <f>IF(B645="","",COUNTIF(INDEX($B:$B,5):B645,B645))</f>
        <v/>
      </c>
      <c r="D645" s="24"/>
      <c r="E645" s="25" t="str">
        <f t="shared" ref="E645:E708" si="90">IF(D645="","",IFERROR(VLOOKUP(D645,Catalog,2,FALSE),""))</f>
        <v/>
      </c>
      <c r="F645" s="13" t="str">
        <f t="shared" ref="F645:F708" si="91">IF(D645="","",IFERROR(VLOOKUP(D645,Catalog,3,FALSE),""))</f>
        <v/>
      </c>
      <c r="G645" s="25" t="str">
        <f t="shared" ref="G645:G708" si="92">IF(D645="","",IFERROR(VLOOKUP(D645,Catalog,4,FALSE),""))</f>
        <v/>
      </c>
      <c r="H645" s="6"/>
      <c r="I645" s="26" t="str">
        <f t="shared" ref="I645:I708" si="93">IF(E645&lt;&gt;"Manoperă","",N(H645)*IFERROR(VLOOKUP(D645,Catalog,6,FALSE),0))</f>
        <v/>
      </c>
      <c r="J645" s="27" t="str">
        <f t="shared" ref="J645:J708" si="94">IF(D645="","",IF(E645="Manoperă",IFERROR(VLOOKUP(D645,Catalog,6,FALSE),0)*TarifOra,IFERROR(VLOOKUP(D645,Catalog,5,FALSE),0)))</f>
        <v/>
      </c>
      <c r="K645" s="28"/>
      <c r="L645" s="27" t="str">
        <f t="shared" ref="L645:L708" si="95">IF(OR(H645="",J645=""),"",ROUND(H645*J645*(1-N(K645)),2))</f>
        <v/>
      </c>
      <c r="M645" s="24"/>
      <c r="N645" s="24"/>
      <c r="O645" s="6"/>
      <c r="P645" s="27" t="str">
        <f t="shared" ref="P645:P708" si="96">IF(L645="","",ROUND(L645*(1+CotaTVA),2))</f>
        <v/>
      </c>
      <c r="Q645" s="25" t="str">
        <f t="shared" ref="Q645:Q708" si="97">IF(B645="","",IF(OR(M645="Inițial",AND(M645="Suplimentar",N645="Da")),1,0))</f>
        <v/>
      </c>
      <c r="R645" s="25" t="str">
        <f t="shared" ref="R645:R708" si="98">IF(OR(D645="",E645&lt;&gt;"Piesă"),"",IFERROR(VLOOKUP(D645,Catalog,7,FALSE)&amp;"",""))</f>
        <v/>
      </c>
      <c r="S645" s="13" t="str">
        <f>IF(B645="","",IF(M645="Inițial",B645&amp;"|E|"&amp;COUNTIFS(INDEX($B:$B,5):B645,B645,INDEX($M:$M,5):M645,"Inițial"),""))</f>
        <v/>
      </c>
      <c r="T645" s="13" t="str">
        <f>IF(OR(B645="",Q645&lt;&gt;1),"",B645&amp;"|F|"&amp;COUNTIFS(INDEX($B:$B,5):B645,B645,INDEX($Q:$Q,5):Q645,1))</f>
        <v/>
      </c>
      <c r="U645" s="29" t="str">
        <f>IF(B645="","",TRIM(IF(COUNTIF('Registru devize'!$B$5:$B$304,B645)=0,"Deviz inexistent în registru. ","")&amp;IF(AND(D645&lt;&gt;"",E645=""),"Cod necunoscut. ","")&amp;IF(N(H645)&lt;=0,"Lipsește cantitatea. ","")&amp;IF(M645="","Alege etapa. ","")&amp;IF(AND(M645="Suplimentar",N645=""),"Cere acordul clientului. ","")))</f>
        <v/>
      </c>
    </row>
    <row r="646" spans="2:21" x14ac:dyDescent="0.2">
      <c r="B646" s="24"/>
      <c r="C646" s="25" t="str">
        <f>IF(B646="","",COUNTIF(INDEX($B:$B,5):B646,B646))</f>
        <v/>
      </c>
      <c r="D646" s="24"/>
      <c r="E646" s="25" t="str">
        <f t="shared" si="90"/>
        <v/>
      </c>
      <c r="F646" s="13" t="str">
        <f t="shared" si="91"/>
        <v/>
      </c>
      <c r="G646" s="25" t="str">
        <f t="shared" si="92"/>
        <v/>
      </c>
      <c r="H646" s="6"/>
      <c r="I646" s="26" t="str">
        <f t="shared" si="93"/>
        <v/>
      </c>
      <c r="J646" s="27" t="str">
        <f t="shared" si="94"/>
        <v/>
      </c>
      <c r="K646" s="28"/>
      <c r="L646" s="27" t="str">
        <f t="shared" si="95"/>
        <v/>
      </c>
      <c r="M646" s="24"/>
      <c r="N646" s="24"/>
      <c r="O646" s="6"/>
      <c r="P646" s="27" t="str">
        <f t="shared" si="96"/>
        <v/>
      </c>
      <c r="Q646" s="25" t="str">
        <f t="shared" si="97"/>
        <v/>
      </c>
      <c r="R646" s="25" t="str">
        <f t="shared" si="98"/>
        <v/>
      </c>
      <c r="S646" s="13" t="str">
        <f>IF(B646="","",IF(M646="Inițial",B646&amp;"|E|"&amp;COUNTIFS(INDEX($B:$B,5):B646,B646,INDEX($M:$M,5):M646,"Inițial"),""))</f>
        <v/>
      </c>
      <c r="T646" s="13" t="str">
        <f>IF(OR(B646="",Q646&lt;&gt;1),"",B646&amp;"|F|"&amp;COUNTIFS(INDEX($B:$B,5):B646,B646,INDEX($Q:$Q,5):Q646,1))</f>
        <v/>
      </c>
      <c r="U646" s="29" t="str">
        <f>IF(B646="","",TRIM(IF(COUNTIF('Registru devize'!$B$5:$B$304,B646)=0,"Deviz inexistent în registru. ","")&amp;IF(AND(D646&lt;&gt;"",E646=""),"Cod necunoscut. ","")&amp;IF(N(H646)&lt;=0,"Lipsește cantitatea. ","")&amp;IF(M646="","Alege etapa. ","")&amp;IF(AND(M646="Suplimentar",N646=""),"Cere acordul clientului. ","")))</f>
        <v/>
      </c>
    </row>
    <row r="647" spans="2:21" x14ac:dyDescent="0.2">
      <c r="B647" s="24"/>
      <c r="C647" s="25" t="str">
        <f>IF(B647="","",COUNTIF(INDEX($B:$B,5):B647,B647))</f>
        <v/>
      </c>
      <c r="D647" s="24"/>
      <c r="E647" s="25" t="str">
        <f t="shared" si="90"/>
        <v/>
      </c>
      <c r="F647" s="13" t="str">
        <f t="shared" si="91"/>
        <v/>
      </c>
      <c r="G647" s="25" t="str">
        <f t="shared" si="92"/>
        <v/>
      </c>
      <c r="H647" s="6"/>
      <c r="I647" s="26" t="str">
        <f t="shared" si="93"/>
        <v/>
      </c>
      <c r="J647" s="27" t="str">
        <f t="shared" si="94"/>
        <v/>
      </c>
      <c r="K647" s="28"/>
      <c r="L647" s="27" t="str">
        <f t="shared" si="95"/>
        <v/>
      </c>
      <c r="M647" s="24"/>
      <c r="N647" s="24"/>
      <c r="O647" s="6"/>
      <c r="P647" s="27" t="str">
        <f t="shared" si="96"/>
        <v/>
      </c>
      <c r="Q647" s="25" t="str">
        <f t="shared" si="97"/>
        <v/>
      </c>
      <c r="R647" s="25" t="str">
        <f t="shared" si="98"/>
        <v/>
      </c>
      <c r="S647" s="13" t="str">
        <f>IF(B647="","",IF(M647="Inițial",B647&amp;"|E|"&amp;COUNTIFS(INDEX($B:$B,5):B647,B647,INDEX($M:$M,5):M647,"Inițial"),""))</f>
        <v/>
      </c>
      <c r="T647" s="13" t="str">
        <f>IF(OR(B647="",Q647&lt;&gt;1),"",B647&amp;"|F|"&amp;COUNTIFS(INDEX($B:$B,5):B647,B647,INDEX($Q:$Q,5):Q647,1))</f>
        <v/>
      </c>
      <c r="U647" s="29" t="str">
        <f>IF(B647="","",TRIM(IF(COUNTIF('Registru devize'!$B$5:$B$304,B647)=0,"Deviz inexistent în registru. ","")&amp;IF(AND(D647&lt;&gt;"",E647=""),"Cod necunoscut. ","")&amp;IF(N(H647)&lt;=0,"Lipsește cantitatea. ","")&amp;IF(M647="","Alege etapa. ","")&amp;IF(AND(M647="Suplimentar",N647=""),"Cere acordul clientului. ","")))</f>
        <v/>
      </c>
    </row>
    <row r="648" spans="2:21" x14ac:dyDescent="0.2">
      <c r="B648" s="24"/>
      <c r="C648" s="25" t="str">
        <f>IF(B648="","",COUNTIF(INDEX($B:$B,5):B648,B648))</f>
        <v/>
      </c>
      <c r="D648" s="24"/>
      <c r="E648" s="25" t="str">
        <f t="shared" si="90"/>
        <v/>
      </c>
      <c r="F648" s="13" t="str">
        <f t="shared" si="91"/>
        <v/>
      </c>
      <c r="G648" s="25" t="str">
        <f t="shared" si="92"/>
        <v/>
      </c>
      <c r="H648" s="6"/>
      <c r="I648" s="26" t="str">
        <f t="shared" si="93"/>
        <v/>
      </c>
      <c r="J648" s="27" t="str">
        <f t="shared" si="94"/>
        <v/>
      </c>
      <c r="K648" s="28"/>
      <c r="L648" s="27" t="str">
        <f t="shared" si="95"/>
        <v/>
      </c>
      <c r="M648" s="24"/>
      <c r="N648" s="24"/>
      <c r="O648" s="6"/>
      <c r="P648" s="27" t="str">
        <f t="shared" si="96"/>
        <v/>
      </c>
      <c r="Q648" s="25" t="str">
        <f t="shared" si="97"/>
        <v/>
      </c>
      <c r="R648" s="25" t="str">
        <f t="shared" si="98"/>
        <v/>
      </c>
      <c r="S648" s="13" t="str">
        <f>IF(B648="","",IF(M648="Inițial",B648&amp;"|E|"&amp;COUNTIFS(INDEX($B:$B,5):B648,B648,INDEX($M:$M,5):M648,"Inițial"),""))</f>
        <v/>
      </c>
      <c r="T648" s="13" t="str">
        <f>IF(OR(B648="",Q648&lt;&gt;1),"",B648&amp;"|F|"&amp;COUNTIFS(INDEX($B:$B,5):B648,B648,INDEX($Q:$Q,5):Q648,1))</f>
        <v/>
      </c>
      <c r="U648" s="29" t="str">
        <f>IF(B648="","",TRIM(IF(COUNTIF('Registru devize'!$B$5:$B$304,B648)=0,"Deviz inexistent în registru. ","")&amp;IF(AND(D648&lt;&gt;"",E648=""),"Cod necunoscut. ","")&amp;IF(N(H648)&lt;=0,"Lipsește cantitatea. ","")&amp;IF(M648="","Alege etapa. ","")&amp;IF(AND(M648="Suplimentar",N648=""),"Cere acordul clientului. ","")))</f>
        <v/>
      </c>
    </row>
    <row r="649" spans="2:21" x14ac:dyDescent="0.2">
      <c r="B649" s="24"/>
      <c r="C649" s="25" t="str">
        <f>IF(B649="","",COUNTIF(INDEX($B:$B,5):B649,B649))</f>
        <v/>
      </c>
      <c r="D649" s="24"/>
      <c r="E649" s="25" t="str">
        <f t="shared" si="90"/>
        <v/>
      </c>
      <c r="F649" s="13" t="str">
        <f t="shared" si="91"/>
        <v/>
      </c>
      <c r="G649" s="25" t="str">
        <f t="shared" si="92"/>
        <v/>
      </c>
      <c r="H649" s="6"/>
      <c r="I649" s="26" t="str">
        <f t="shared" si="93"/>
        <v/>
      </c>
      <c r="J649" s="27" t="str">
        <f t="shared" si="94"/>
        <v/>
      </c>
      <c r="K649" s="28"/>
      <c r="L649" s="27" t="str">
        <f t="shared" si="95"/>
        <v/>
      </c>
      <c r="M649" s="24"/>
      <c r="N649" s="24"/>
      <c r="O649" s="6"/>
      <c r="P649" s="27" t="str">
        <f t="shared" si="96"/>
        <v/>
      </c>
      <c r="Q649" s="25" t="str">
        <f t="shared" si="97"/>
        <v/>
      </c>
      <c r="R649" s="25" t="str">
        <f t="shared" si="98"/>
        <v/>
      </c>
      <c r="S649" s="13" t="str">
        <f>IF(B649="","",IF(M649="Inițial",B649&amp;"|E|"&amp;COUNTIFS(INDEX($B:$B,5):B649,B649,INDEX($M:$M,5):M649,"Inițial"),""))</f>
        <v/>
      </c>
      <c r="T649" s="13" t="str">
        <f>IF(OR(B649="",Q649&lt;&gt;1),"",B649&amp;"|F|"&amp;COUNTIFS(INDEX($B:$B,5):B649,B649,INDEX($Q:$Q,5):Q649,1))</f>
        <v/>
      </c>
      <c r="U649" s="29" t="str">
        <f>IF(B649="","",TRIM(IF(COUNTIF('Registru devize'!$B$5:$B$304,B649)=0,"Deviz inexistent în registru. ","")&amp;IF(AND(D649&lt;&gt;"",E649=""),"Cod necunoscut. ","")&amp;IF(N(H649)&lt;=0,"Lipsește cantitatea. ","")&amp;IF(M649="","Alege etapa. ","")&amp;IF(AND(M649="Suplimentar",N649=""),"Cere acordul clientului. ","")))</f>
        <v/>
      </c>
    </row>
    <row r="650" spans="2:21" x14ac:dyDescent="0.2">
      <c r="B650" s="24"/>
      <c r="C650" s="25" t="str">
        <f>IF(B650="","",COUNTIF(INDEX($B:$B,5):B650,B650))</f>
        <v/>
      </c>
      <c r="D650" s="24"/>
      <c r="E650" s="25" t="str">
        <f t="shared" si="90"/>
        <v/>
      </c>
      <c r="F650" s="13" t="str">
        <f t="shared" si="91"/>
        <v/>
      </c>
      <c r="G650" s="25" t="str">
        <f t="shared" si="92"/>
        <v/>
      </c>
      <c r="H650" s="6"/>
      <c r="I650" s="26" t="str">
        <f t="shared" si="93"/>
        <v/>
      </c>
      <c r="J650" s="27" t="str">
        <f t="shared" si="94"/>
        <v/>
      </c>
      <c r="K650" s="28"/>
      <c r="L650" s="27" t="str">
        <f t="shared" si="95"/>
        <v/>
      </c>
      <c r="M650" s="24"/>
      <c r="N650" s="24"/>
      <c r="O650" s="6"/>
      <c r="P650" s="27" t="str">
        <f t="shared" si="96"/>
        <v/>
      </c>
      <c r="Q650" s="25" t="str">
        <f t="shared" si="97"/>
        <v/>
      </c>
      <c r="R650" s="25" t="str">
        <f t="shared" si="98"/>
        <v/>
      </c>
      <c r="S650" s="13" t="str">
        <f>IF(B650="","",IF(M650="Inițial",B650&amp;"|E|"&amp;COUNTIFS(INDEX($B:$B,5):B650,B650,INDEX($M:$M,5):M650,"Inițial"),""))</f>
        <v/>
      </c>
      <c r="T650" s="13" t="str">
        <f>IF(OR(B650="",Q650&lt;&gt;1),"",B650&amp;"|F|"&amp;COUNTIFS(INDEX($B:$B,5):B650,B650,INDEX($Q:$Q,5):Q650,1))</f>
        <v/>
      </c>
      <c r="U650" s="29" t="str">
        <f>IF(B650="","",TRIM(IF(COUNTIF('Registru devize'!$B$5:$B$304,B650)=0,"Deviz inexistent în registru. ","")&amp;IF(AND(D650&lt;&gt;"",E650=""),"Cod necunoscut. ","")&amp;IF(N(H650)&lt;=0,"Lipsește cantitatea. ","")&amp;IF(M650="","Alege etapa. ","")&amp;IF(AND(M650="Suplimentar",N650=""),"Cere acordul clientului. ","")))</f>
        <v/>
      </c>
    </row>
    <row r="651" spans="2:21" x14ac:dyDescent="0.2">
      <c r="B651" s="24"/>
      <c r="C651" s="25" t="str">
        <f>IF(B651="","",COUNTIF(INDEX($B:$B,5):B651,B651))</f>
        <v/>
      </c>
      <c r="D651" s="24"/>
      <c r="E651" s="25" t="str">
        <f t="shared" si="90"/>
        <v/>
      </c>
      <c r="F651" s="13" t="str">
        <f t="shared" si="91"/>
        <v/>
      </c>
      <c r="G651" s="25" t="str">
        <f t="shared" si="92"/>
        <v/>
      </c>
      <c r="H651" s="6"/>
      <c r="I651" s="26" t="str">
        <f t="shared" si="93"/>
        <v/>
      </c>
      <c r="J651" s="27" t="str">
        <f t="shared" si="94"/>
        <v/>
      </c>
      <c r="K651" s="28"/>
      <c r="L651" s="27" t="str">
        <f t="shared" si="95"/>
        <v/>
      </c>
      <c r="M651" s="24"/>
      <c r="N651" s="24"/>
      <c r="O651" s="6"/>
      <c r="P651" s="27" t="str">
        <f t="shared" si="96"/>
        <v/>
      </c>
      <c r="Q651" s="25" t="str">
        <f t="shared" si="97"/>
        <v/>
      </c>
      <c r="R651" s="25" t="str">
        <f t="shared" si="98"/>
        <v/>
      </c>
      <c r="S651" s="13" t="str">
        <f>IF(B651="","",IF(M651="Inițial",B651&amp;"|E|"&amp;COUNTIFS(INDEX($B:$B,5):B651,B651,INDEX($M:$M,5):M651,"Inițial"),""))</f>
        <v/>
      </c>
      <c r="T651" s="13" t="str">
        <f>IF(OR(B651="",Q651&lt;&gt;1),"",B651&amp;"|F|"&amp;COUNTIFS(INDEX($B:$B,5):B651,B651,INDEX($Q:$Q,5):Q651,1))</f>
        <v/>
      </c>
      <c r="U651" s="29" t="str">
        <f>IF(B651="","",TRIM(IF(COUNTIF('Registru devize'!$B$5:$B$304,B651)=0,"Deviz inexistent în registru. ","")&amp;IF(AND(D651&lt;&gt;"",E651=""),"Cod necunoscut. ","")&amp;IF(N(H651)&lt;=0,"Lipsește cantitatea. ","")&amp;IF(M651="","Alege etapa. ","")&amp;IF(AND(M651="Suplimentar",N651=""),"Cere acordul clientului. ","")))</f>
        <v/>
      </c>
    </row>
    <row r="652" spans="2:21" x14ac:dyDescent="0.2">
      <c r="B652" s="24"/>
      <c r="C652" s="25" t="str">
        <f>IF(B652="","",COUNTIF(INDEX($B:$B,5):B652,B652))</f>
        <v/>
      </c>
      <c r="D652" s="24"/>
      <c r="E652" s="25" t="str">
        <f t="shared" si="90"/>
        <v/>
      </c>
      <c r="F652" s="13" t="str">
        <f t="shared" si="91"/>
        <v/>
      </c>
      <c r="G652" s="25" t="str">
        <f t="shared" si="92"/>
        <v/>
      </c>
      <c r="H652" s="6"/>
      <c r="I652" s="26" t="str">
        <f t="shared" si="93"/>
        <v/>
      </c>
      <c r="J652" s="27" t="str">
        <f t="shared" si="94"/>
        <v/>
      </c>
      <c r="K652" s="28"/>
      <c r="L652" s="27" t="str">
        <f t="shared" si="95"/>
        <v/>
      </c>
      <c r="M652" s="24"/>
      <c r="N652" s="24"/>
      <c r="O652" s="6"/>
      <c r="P652" s="27" t="str">
        <f t="shared" si="96"/>
        <v/>
      </c>
      <c r="Q652" s="25" t="str">
        <f t="shared" si="97"/>
        <v/>
      </c>
      <c r="R652" s="25" t="str">
        <f t="shared" si="98"/>
        <v/>
      </c>
      <c r="S652" s="13" t="str">
        <f>IF(B652="","",IF(M652="Inițial",B652&amp;"|E|"&amp;COUNTIFS(INDEX($B:$B,5):B652,B652,INDEX($M:$M,5):M652,"Inițial"),""))</f>
        <v/>
      </c>
      <c r="T652" s="13" t="str">
        <f>IF(OR(B652="",Q652&lt;&gt;1),"",B652&amp;"|F|"&amp;COUNTIFS(INDEX($B:$B,5):B652,B652,INDEX($Q:$Q,5):Q652,1))</f>
        <v/>
      </c>
      <c r="U652" s="29" t="str">
        <f>IF(B652="","",TRIM(IF(COUNTIF('Registru devize'!$B$5:$B$304,B652)=0,"Deviz inexistent în registru. ","")&amp;IF(AND(D652&lt;&gt;"",E652=""),"Cod necunoscut. ","")&amp;IF(N(H652)&lt;=0,"Lipsește cantitatea. ","")&amp;IF(M652="","Alege etapa. ","")&amp;IF(AND(M652="Suplimentar",N652=""),"Cere acordul clientului. ","")))</f>
        <v/>
      </c>
    </row>
    <row r="653" spans="2:21" x14ac:dyDescent="0.2">
      <c r="B653" s="24"/>
      <c r="C653" s="25" t="str">
        <f>IF(B653="","",COUNTIF(INDEX($B:$B,5):B653,B653))</f>
        <v/>
      </c>
      <c r="D653" s="24"/>
      <c r="E653" s="25" t="str">
        <f t="shared" si="90"/>
        <v/>
      </c>
      <c r="F653" s="13" t="str">
        <f t="shared" si="91"/>
        <v/>
      </c>
      <c r="G653" s="25" t="str">
        <f t="shared" si="92"/>
        <v/>
      </c>
      <c r="H653" s="6"/>
      <c r="I653" s="26" t="str">
        <f t="shared" si="93"/>
        <v/>
      </c>
      <c r="J653" s="27" t="str">
        <f t="shared" si="94"/>
        <v/>
      </c>
      <c r="K653" s="28"/>
      <c r="L653" s="27" t="str">
        <f t="shared" si="95"/>
        <v/>
      </c>
      <c r="M653" s="24"/>
      <c r="N653" s="24"/>
      <c r="O653" s="6"/>
      <c r="P653" s="27" t="str">
        <f t="shared" si="96"/>
        <v/>
      </c>
      <c r="Q653" s="25" t="str">
        <f t="shared" si="97"/>
        <v/>
      </c>
      <c r="R653" s="25" t="str">
        <f t="shared" si="98"/>
        <v/>
      </c>
      <c r="S653" s="13" t="str">
        <f>IF(B653="","",IF(M653="Inițial",B653&amp;"|E|"&amp;COUNTIFS(INDEX($B:$B,5):B653,B653,INDEX($M:$M,5):M653,"Inițial"),""))</f>
        <v/>
      </c>
      <c r="T653" s="13" t="str">
        <f>IF(OR(B653="",Q653&lt;&gt;1),"",B653&amp;"|F|"&amp;COUNTIFS(INDEX($B:$B,5):B653,B653,INDEX($Q:$Q,5):Q653,1))</f>
        <v/>
      </c>
      <c r="U653" s="29" t="str">
        <f>IF(B653="","",TRIM(IF(COUNTIF('Registru devize'!$B$5:$B$304,B653)=0,"Deviz inexistent în registru. ","")&amp;IF(AND(D653&lt;&gt;"",E653=""),"Cod necunoscut. ","")&amp;IF(N(H653)&lt;=0,"Lipsește cantitatea. ","")&amp;IF(M653="","Alege etapa. ","")&amp;IF(AND(M653="Suplimentar",N653=""),"Cere acordul clientului. ","")))</f>
        <v/>
      </c>
    </row>
    <row r="654" spans="2:21" x14ac:dyDescent="0.2">
      <c r="B654" s="24"/>
      <c r="C654" s="25" t="str">
        <f>IF(B654="","",COUNTIF(INDEX($B:$B,5):B654,B654))</f>
        <v/>
      </c>
      <c r="D654" s="24"/>
      <c r="E654" s="25" t="str">
        <f t="shared" si="90"/>
        <v/>
      </c>
      <c r="F654" s="13" t="str">
        <f t="shared" si="91"/>
        <v/>
      </c>
      <c r="G654" s="25" t="str">
        <f t="shared" si="92"/>
        <v/>
      </c>
      <c r="H654" s="6"/>
      <c r="I654" s="26" t="str">
        <f t="shared" si="93"/>
        <v/>
      </c>
      <c r="J654" s="27" t="str">
        <f t="shared" si="94"/>
        <v/>
      </c>
      <c r="K654" s="28"/>
      <c r="L654" s="27" t="str">
        <f t="shared" si="95"/>
        <v/>
      </c>
      <c r="M654" s="24"/>
      <c r="N654" s="24"/>
      <c r="O654" s="6"/>
      <c r="P654" s="27" t="str">
        <f t="shared" si="96"/>
        <v/>
      </c>
      <c r="Q654" s="25" t="str">
        <f t="shared" si="97"/>
        <v/>
      </c>
      <c r="R654" s="25" t="str">
        <f t="shared" si="98"/>
        <v/>
      </c>
      <c r="S654" s="13" t="str">
        <f>IF(B654="","",IF(M654="Inițial",B654&amp;"|E|"&amp;COUNTIFS(INDEX($B:$B,5):B654,B654,INDEX($M:$M,5):M654,"Inițial"),""))</f>
        <v/>
      </c>
      <c r="T654" s="13" t="str">
        <f>IF(OR(B654="",Q654&lt;&gt;1),"",B654&amp;"|F|"&amp;COUNTIFS(INDEX($B:$B,5):B654,B654,INDEX($Q:$Q,5):Q654,1))</f>
        <v/>
      </c>
      <c r="U654" s="29" t="str">
        <f>IF(B654="","",TRIM(IF(COUNTIF('Registru devize'!$B$5:$B$304,B654)=0,"Deviz inexistent în registru. ","")&amp;IF(AND(D654&lt;&gt;"",E654=""),"Cod necunoscut. ","")&amp;IF(N(H654)&lt;=0,"Lipsește cantitatea. ","")&amp;IF(M654="","Alege etapa. ","")&amp;IF(AND(M654="Suplimentar",N654=""),"Cere acordul clientului. ","")))</f>
        <v/>
      </c>
    </row>
    <row r="655" spans="2:21" x14ac:dyDescent="0.2">
      <c r="B655" s="24"/>
      <c r="C655" s="25" t="str">
        <f>IF(B655="","",COUNTIF(INDEX($B:$B,5):B655,B655))</f>
        <v/>
      </c>
      <c r="D655" s="24"/>
      <c r="E655" s="25" t="str">
        <f t="shared" si="90"/>
        <v/>
      </c>
      <c r="F655" s="13" t="str">
        <f t="shared" si="91"/>
        <v/>
      </c>
      <c r="G655" s="25" t="str">
        <f t="shared" si="92"/>
        <v/>
      </c>
      <c r="H655" s="6"/>
      <c r="I655" s="26" t="str">
        <f t="shared" si="93"/>
        <v/>
      </c>
      <c r="J655" s="27" t="str">
        <f t="shared" si="94"/>
        <v/>
      </c>
      <c r="K655" s="28"/>
      <c r="L655" s="27" t="str">
        <f t="shared" si="95"/>
        <v/>
      </c>
      <c r="M655" s="24"/>
      <c r="N655" s="24"/>
      <c r="O655" s="6"/>
      <c r="P655" s="27" t="str">
        <f t="shared" si="96"/>
        <v/>
      </c>
      <c r="Q655" s="25" t="str">
        <f t="shared" si="97"/>
        <v/>
      </c>
      <c r="R655" s="25" t="str">
        <f t="shared" si="98"/>
        <v/>
      </c>
      <c r="S655" s="13" t="str">
        <f>IF(B655="","",IF(M655="Inițial",B655&amp;"|E|"&amp;COUNTIFS(INDEX($B:$B,5):B655,B655,INDEX($M:$M,5):M655,"Inițial"),""))</f>
        <v/>
      </c>
      <c r="T655" s="13" t="str">
        <f>IF(OR(B655="",Q655&lt;&gt;1),"",B655&amp;"|F|"&amp;COUNTIFS(INDEX($B:$B,5):B655,B655,INDEX($Q:$Q,5):Q655,1))</f>
        <v/>
      </c>
      <c r="U655" s="29" t="str">
        <f>IF(B655="","",TRIM(IF(COUNTIF('Registru devize'!$B$5:$B$304,B655)=0,"Deviz inexistent în registru. ","")&amp;IF(AND(D655&lt;&gt;"",E655=""),"Cod necunoscut. ","")&amp;IF(N(H655)&lt;=0,"Lipsește cantitatea. ","")&amp;IF(M655="","Alege etapa. ","")&amp;IF(AND(M655="Suplimentar",N655=""),"Cere acordul clientului. ","")))</f>
        <v/>
      </c>
    </row>
    <row r="656" spans="2:21" x14ac:dyDescent="0.2">
      <c r="B656" s="24"/>
      <c r="C656" s="25" t="str">
        <f>IF(B656="","",COUNTIF(INDEX($B:$B,5):B656,B656))</f>
        <v/>
      </c>
      <c r="D656" s="24"/>
      <c r="E656" s="25" t="str">
        <f t="shared" si="90"/>
        <v/>
      </c>
      <c r="F656" s="13" t="str">
        <f t="shared" si="91"/>
        <v/>
      </c>
      <c r="G656" s="25" t="str">
        <f t="shared" si="92"/>
        <v/>
      </c>
      <c r="H656" s="6"/>
      <c r="I656" s="26" t="str">
        <f t="shared" si="93"/>
        <v/>
      </c>
      <c r="J656" s="27" t="str">
        <f t="shared" si="94"/>
        <v/>
      </c>
      <c r="K656" s="28"/>
      <c r="L656" s="27" t="str">
        <f t="shared" si="95"/>
        <v/>
      </c>
      <c r="M656" s="24"/>
      <c r="N656" s="24"/>
      <c r="O656" s="6"/>
      <c r="P656" s="27" t="str">
        <f t="shared" si="96"/>
        <v/>
      </c>
      <c r="Q656" s="25" t="str">
        <f t="shared" si="97"/>
        <v/>
      </c>
      <c r="R656" s="25" t="str">
        <f t="shared" si="98"/>
        <v/>
      </c>
      <c r="S656" s="13" t="str">
        <f>IF(B656="","",IF(M656="Inițial",B656&amp;"|E|"&amp;COUNTIFS(INDEX($B:$B,5):B656,B656,INDEX($M:$M,5):M656,"Inițial"),""))</f>
        <v/>
      </c>
      <c r="T656" s="13" t="str">
        <f>IF(OR(B656="",Q656&lt;&gt;1),"",B656&amp;"|F|"&amp;COUNTIFS(INDEX($B:$B,5):B656,B656,INDEX($Q:$Q,5):Q656,1))</f>
        <v/>
      </c>
      <c r="U656" s="29" t="str">
        <f>IF(B656="","",TRIM(IF(COUNTIF('Registru devize'!$B$5:$B$304,B656)=0,"Deviz inexistent în registru. ","")&amp;IF(AND(D656&lt;&gt;"",E656=""),"Cod necunoscut. ","")&amp;IF(N(H656)&lt;=0,"Lipsește cantitatea. ","")&amp;IF(M656="","Alege etapa. ","")&amp;IF(AND(M656="Suplimentar",N656=""),"Cere acordul clientului. ","")))</f>
        <v/>
      </c>
    </row>
    <row r="657" spans="2:21" x14ac:dyDescent="0.2">
      <c r="B657" s="24"/>
      <c r="C657" s="25" t="str">
        <f>IF(B657="","",COUNTIF(INDEX($B:$B,5):B657,B657))</f>
        <v/>
      </c>
      <c r="D657" s="24"/>
      <c r="E657" s="25" t="str">
        <f t="shared" si="90"/>
        <v/>
      </c>
      <c r="F657" s="13" t="str">
        <f t="shared" si="91"/>
        <v/>
      </c>
      <c r="G657" s="25" t="str">
        <f t="shared" si="92"/>
        <v/>
      </c>
      <c r="H657" s="6"/>
      <c r="I657" s="26" t="str">
        <f t="shared" si="93"/>
        <v/>
      </c>
      <c r="J657" s="27" t="str">
        <f t="shared" si="94"/>
        <v/>
      </c>
      <c r="K657" s="28"/>
      <c r="L657" s="27" t="str">
        <f t="shared" si="95"/>
        <v/>
      </c>
      <c r="M657" s="24"/>
      <c r="N657" s="24"/>
      <c r="O657" s="6"/>
      <c r="P657" s="27" t="str">
        <f t="shared" si="96"/>
        <v/>
      </c>
      <c r="Q657" s="25" t="str">
        <f t="shared" si="97"/>
        <v/>
      </c>
      <c r="R657" s="25" t="str">
        <f t="shared" si="98"/>
        <v/>
      </c>
      <c r="S657" s="13" t="str">
        <f>IF(B657="","",IF(M657="Inițial",B657&amp;"|E|"&amp;COUNTIFS(INDEX($B:$B,5):B657,B657,INDEX($M:$M,5):M657,"Inițial"),""))</f>
        <v/>
      </c>
      <c r="T657" s="13" t="str">
        <f>IF(OR(B657="",Q657&lt;&gt;1),"",B657&amp;"|F|"&amp;COUNTIFS(INDEX($B:$B,5):B657,B657,INDEX($Q:$Q,5):Q657,1))</f>
        <v/>
      </c>
      <c r="U657" s="29" t="str">
        <f>IF(B657="","",TRIM(IF(COUNTIF('Registru devize'!$B$5:$B$304,B657)=0,"Deviz inexistent în registru. ","")&amp;IF(AND(D657&lt;&gt;"",E657=""),"Cod necunoscut. ","")&amp;IF(N(H657)&lt;=0,"Lipsește cantitatea. ","")&amp;IF(M657="","Alege etapa. ","")&amp;IF(AND(M657="Suplimentar",N657=""),"Cere acordul clientului. ","")))</f>
        <v/>
      </c>
    </row>
    <row r="658" spans="2:21" x14ac:dyDescent="0.2">
      <c r="B658" s="24"/>
      <c r="C658" s="25" t="str">
        <f>IF(B658="","",COUNTIF(INDEX($B:$B,5):B658,B658))</f>
        <v/>
      </c>
      <c r="D658" s="24"/>
      <c r="E658" s="25" t="str">
        <f t="shared" si="90"/>
        <v/>
      </c>
      <c r="F658" s="13" t="str">
        <f t="shared" si="91"/>
        <v/>
      </c>
      <c r="G658" s="25" t="str">
        <f t="shared" si="92"/>
        <v/>
      </c>
      <c r="H658" s="6"/>
      <c r="I658" s="26" t="str">
        <f t="shared" si="93"/>
        <v/>
      </c>
      <c r="J658" s="27" t="str">
        <f t="shared" si="94"/>
        <v/>
      </c>
      <c r="K658" s="28"/>
      <c r="L658" s="27" t="str">
        <f t="shared" si="95"/>
        <v/>
      </c>
      <c r="M658" s="24"/>
      <c r="N658" s="24"/>
      <c r="O658" s="6"/>
      <c r="P658" s="27" t="str">
        <f t="shared" si="96"/>
        <v/>
      </c>
      <c r="Q658" s="25" t="str">
        <f t="shared" si="97"/>
        <v/>
      </c>
      <c r="R658" s="25" t="str">
        <f t="shared" si="98"/>
        <v/>
      </c>
      <c r="S658" s="13" t="str">
        <f>IF(B658="","",IF(M658="Inițial",B658&amp;"|E|"&amp;COUNTIFS(INDEX($B:$B,5):B658,B658,INDEX($M:$M,5):M658,"Inițial"),""))</f>
        <v/>
      </c>
      <c r="T658" s="13" t="str">
        <f>IF(OR(B658="",Q658&lt;&gt;1),"",B658&amp;"|F|"&amp;COUNTIFS(INDEX($B:$B,5):B658,B658,INDEX($Q:$Q,5):Q658,1))</f>
        <v/>
      </c>
      <c r="U658" s="29" t="str">
        <f>IF(B658="","",TRIM(IF(COUNTIF('Registru devize'!$B$5:$B$304,B658)=0,"Deviz inexistent în registru. ","")&amp;IF(AND(D658&lt;&gt;"",E658=""),"Cod necunoscut. ","")&amp;IF(N(H658)&lt;=0,"Lipsește cantitatea. ","")&amp;IF(M658="","Alege etapa. ","")&amp;IF(AND(M658="Suplimentar",N658=""),"Cere acordul clientului. ","")))</f>
        <v/>
      </c>
    </row>
    <row r="659" spans="2:21" x14ac:dyDescent="0.2">
      <c r="B659" s="24"/>
      <c r="C659" s="25" t="str">
        <f>IF(B659="","",COUNTIF(INDEX($B:$B,5):B659,B659))</f>
        <v/>
      </c>
      <c r="D659" s="24"/>
      <c r="E659" s="25" t="str">
        <f t="shared" si="90"/>
        <v/>
      </c>
      <c r="F659" s="13" t="str">
        <f t="shared" si="91"/>
        <v/>
      </c>
      <c r="G659" s="25" t="str">
        <f t="shared" si="92"/>
        <v/>
      </c>
      <c r="H659" s="6"/>
      <c r="I659" s="26" t="str">
        <f t="shared" si="93"/>
        <v/>
      </c>
      <c r="J659" s="27" t="str">
        <f t="shared" si="94"/>
        <v/>
      </c>
      <c r="K659" s="28"/>
      <c r="L659" s="27" t="str">
        <f t="shared" si="95"/>
        <v/>
      </c>
      <c r="M659" s="24"/>
      <c r="N659" s="24"/>
      <c r="O659" s="6"/>
      <c r="P659" s="27" t="str">
        <f t="shared" si="96"/>
        <v/>
      </c>
      <c r="Q659" s="25" t="str">
        <f t="shared" si="97"/>
        <v/>
      </c>
      <c r="R659" s="25" t="str">
        <f t="shared" si="98"/>
        <v/>
      </c>
      <c r="S659" s="13" t="str">
        <f>IF(B659="","",IF(M659="Inițial",B659&amp;"|E|"&amp;COUNTIFS(INDEX($B:$B,5):B659,B659,INDEX($M:$M,5):M659,"Inițial"),""))</f>
        <v/>
      </c>
      <c r="T659" s="13" t="str">
        <f>IF(OR(B659="",Q659&lt;&gt;1),"",B659&amp;"|F|"&amp;COUNTIFS(INDEX($B:$B,5):B659,B659,INDEX($Q:$Q,5):Q659,1))</f>
        <v/>
      </c>
      <c r="U659" s="29" t="str">
        <f>IF(B659="","",TRIM(IF(COUNTIF('Registru devize'!$B$5:$B$304,B659)=0,"Deviz inexistent în registru. ","")&amp;IF(AND(D659&lt;&gt;"",E659=""),"Cod necunoscut. ","")&amp;IF(N(H659)&lt;=0,"Lipsește cantitatea. ","")&amp;IF(M659="","Alege etapa. ","")&amp;IF(AND(M659="Suplimentar",N659=""),"Cere acordul clientului. ","")))</f>
        <v/>
      </c>
    </row>
    <row r="660" spans="2:21" x14ac:dyDescent="0.2">
      <c r="B660" s="24"/>
      <c r="C660" s="25" t="str">
        <f>IF(B660="","",COUNTIF(INDEX($B:$B,5):B660,B660))</f>
        <v/>
      </c>
      <c r="D660" s="24"/>
      <c r="E660" s="25" t="str">
        <f t="shared" si="90"/>
        <v/>
      </c>
      <c r="F660" s="13" t="str">
        <f t="shared" si="91"/>
        <v/>
      </c>
      <c r="G660" s="25" t="str">
        <f t="shared" si="92"/>
        <v/>
      </c>
      <c r="H660" s="6"/>
      <c r="I660" s="26" t="str">
        <f t="shared" si="93"/>
        <v/>
      </c>
      <c r="J660" s="27" t="str">
        <f t="shared" si="94"/>
        <v/>
      </c>
      <c r="K660" s="28"/>
      <c r="L660" s="27" t="str">
        <f t="shared" si="95"/>
        <v/>
      </c>
      <c r="M660" s="24"/>
      <c r="N660" s="24"/>
      <c r="O660" s="6"/>
      <c r="P660" s="27" t="str">
        <f t="shared" si="96"/>
        <v/>
      </c>
      <c r="Q660" s="25" t="str">
        <f t="shared" si="97"/>
        <v/>
      </c>
      <c r="R660" s="25" t="str">
        <f t="shared" si="98"/>
        <v/>
      </c>
      <c r="S660" s="13" t="str">
        <f>IF(B660="","",IF(M660="Inițial",B660&amp;"|E|"&amp;COUNTIFS(INDEX($B:$B,5):B660,B660,INDEX($M:$M,5):M660,"Inițial"),""))</f>
        <v/>
      </c>
      <c r="T660" s="13" t="str">
        <f>IF(OR(B660="",Q660&lt;&gt;1),"",B660&amp;"|F|"&amp;COUNTIFS(INDEX($B:$B,5):B660,B660,INDEX($Q:$Q,5):Q660,1))</f>
        <v/>
      </c>
      <c r="U660" s="29" t="str">
        <f>IF(B660="","",TRIM(IF(COUNTIF('Registru devize'!$B$5:$B$304,B660)=0,"Deviz inexistent în registru. ","")&amp;IF(AND(D660&lt;&gt;"",E660=""),"Cod necunoscut. ","")&amp;IF(N(H660)&lt;=0,"Lipsește cantitatea. ","")&amp;IF(M660="","Alege etapa. ","")&amp;IF(AND(M660="Suplimentar",N660=""),"Cere acordul clientului. ","")))</f>
        <v/>
      </c>
    </row>
    <row r="661" spans="2:21" x14ac:dyDescent="0.2">
      <c r="B661" s="24"/>
      <c r="C661" s="25" t="str">
        <f>IF(B661="","",COUNTIF(INDEX($B:$B,5):B661,B661))</f>
        <v/>
      </c>
      <c r="D661" s="24"/>
      <c r="E661" s="25" t="str">
        <f t="shared" si="90"/>
        <v/>
      </c>
      <c r="F661" s="13" t="str">
        <f t="shared" si="91"/>
        <v/>
      </c>
      <c r="G661" s="25" t="str">
        <f t="shared" si="92"/>
        <v/>
      </c>
      <c r="H661" s="6"/>
      <c r="I661" s="26" t="str">
        <f t="shared" si="93"/>
        <v/>
      </c>
      <c r="J661" s="27" t="str">
        <f t="shared" si="94"/>
        <v/>
      </c>
      <c r="K661" s="28"/>
      <c r="L661" s="27" t="str">
        <f t="shared" si="95"/>
        <v/>
      </c>
      <c r="M661" s="24"/>
      <c r="N661" s="24"/>
      <c r="O661" s="6"/>
      <c r="P661" s="27" t="str">
        <f t="shared" si="96"/>
        <v/>
      </c>
      <c r="Q661" s="25" t="str">
        <f t="shared" si="97"/>
        <v/>
      </c>
      <c r="R661" s="25" t="str">
        <f t="shared" si="98"/>
        <v/>
      </c>
      <c r="S661" s="13" t="str">
        <f>IF(B661="","",IF(M661="Inițial",B661&amp;"|E|"&amp;COUNTIFS(INDEX($B:$B,5):B661,B661,INDEX($M:$M,5):M661,"Inițial"),""))</f>
        <v/>
      </c>
      <c r="T661" s="13" t="str">
        <f>IF(OR(B661="",Q661&lt;&gt;1),"",B661&amp;"|F|"&amp;COUNTIFS(INDEX($B:$B,5):B661,B661,INDEX($Q:$Q,5):Q661,1))</f>
        <v/>
      </c>
      <c r="U661" s="29" t="str">
        <f>IF(B661="","",TRIM(IF(COUNTIF('Registru devize'!$B$5:$B$304,B661)=0,"Deviz inexistent în registru. ","")&amp;IF(AND(D661&lt;&gt;"",E661=""),"Cod necunoscut. ","")&amp;IF(N(H661)&lt;=0,"Lipsește cantitatea. ","")&amp;IF(M661="","Alege etapa. ","")&amp;IF(AND(M661="Suplimentar",N661=""),"Cere acordul clientului. ","")))</f>
        <v/>
      </c>
    </row>
    <row r="662" spans="2:21" x14ac:dyDescent="0.2">
      <c r="B662" s="24"/>
      <c r="C662" s="25" t="str">
        <f>IF(B662="","",COUNTIF(INDEX($B:$B,5):B662,B662))</f>
        <v/>
      </c>
      <c r="D662" s="24"/>
      <c r="E662" s="25" t="str">
        <f t="shared" si="90"/>
        <v/>
      </c>
      <c r="F662" s="13" t="str">
        <f t="shared" si="91"/>
        <v/>
      </c>
      <c r="G662" s="25" t="str">
        <f t="shared" si="92"/>
        <v/>
      </c>
      <c r="H662" s="6"/>
      <c r="I662" s="26" t="str">
        <f t="shared" si="93"/>
        <v/>
      </c>
      <c r="J662" s="27" t="str">
        <f t="shared" si="94"/>
        <v/>
      </c>
      <c r="K662" s="28"/>
      <c r="L662" s="27" t="str">
        <f t="shared" si="95"/>
        <v/>
      </c>
      <c r="M662" s="24"/>
      <c r="N662" s="24"/>
      <c r="O662" s="6"/>
      <c r="P662" s="27" t="str">
        <f t="shared" si="96"/>
        <v/>
      </c>
      <c r="Q662" s="25" t="str">
        <f t="shared" si="97"/>
        <v/>
      </c>
      <c r="R662" s="25" t="str">
        <f t="shared" si="98"/>
        <v/>
      </c>
      <c r="S662" s="13" t="str">
        <f>IF(B662="","",IF(M662="Inițial",B662&amp;"|E|"&amp;COUNTIFS(INDEX($B:$B,5):B662,B662,INDEX($M:$M,5):M662,"Inițial"),""))</f>
        <v/>
      </c>
      <c r="T662" s="13" t="str">
        <f>IF(OR(B662="",Q662&lt;&gt;1),"",B662&amp;"|F|"&amp;COUNTIFS(INDEX($B:$B,5):B662,B662,INDEX($Q:$Q,5):Q662,1))</f>
        <v/>
      </c>
      <c r="U662" s="29" t="str">
        <f>IF(B662="","",TRIM(IF(COUNTIF('Registru devize'!$B$5:$B$304,B662)=0,"Deviz inexistent în registru. ","")&amp;IF(AND(D662&lt;&gt;"",E662=""),"Cod necunoscut. ","")&amp;IF(N(H662)&lt;=0,"Lipsește cantitatea. ","")&amp;IF(M662="","Alege etapa. ","")&amp;IF(AND(M662="Suplimentar",N662=""),"Cere acordul clientului. ","")))</f>
        <v/>
      </c>
    </row>
    <row r="663" spans="2:21" x14ac:dyDescent="0.2">
      <c r="B663" s="24"/>
      <c r="C663" s="25" t="str">
        <f>IF(B663="","",COUNTIF(INDEX($B:$B,5):B663,B663))</f>
        <v/>
      </c>
      <c r="D663" s="24"/>
      <c r="E663" s="25" t="str">
        <f t="shared" si="90"/>
        <v/>
      </c>
      <c r="F663" s="13" t="str">
        <f t="shared" si="91"/>
        <v/>
      </c>
      <c r="G663" s="25" t="str">
        <f t="shared" si="92"/>
        <v/>
      </c>
      <c r="H663" s="6"/>
      <c r="I663" s="26" t="str">
        <f t="shared" si="93"/>
        <v/>
      </c>
      <c r="J663" s="27" t="str">
        <f t="shared" si="94"/>
        <v/>
      </c>
      <c r="K663" s="28"/>
      <c r="L663" s="27" t="str">
        <f t="shared" si="95"/>
        <v/>
      </c>
      <c r="M663" s="24"/>
      <c r="N663" s="24"/>
      <c r="O663" s="6"/>
      <c r="P663" s="27" t="str">
        <f t="shared" si="96"/>
        <v/>
      </c>
      <c r="Q663" s="25" t="str">
        <f t="shared" si="97"/>
        <v/>
      </c>
      <c r="R663" s="25" t="str">
        <f t="shared" si="98"/>
        <v/>
      </c>
      <c r="S663" s="13" t="str">
        <f>IF(B663="","",IF(M663="Inițial",B663&amp;"|E|"&amp;COUNTIFS(INDEX($B:$B,5):B663,B663,INDEX($M:$M,5):M663,"Inițial"),""))</f>
        <v/>
      </c>
      <c r="T663" s="13" t="str">
        <f>IF(OR(B663="",Q663&lt;&gt;1),"",B663&amp;"|F|"&amp;COUNTIFS(INDEX($B:$B,5):B663,B663,INDEX($Q:$Q,5):Q663,1))</f>
        <v/>
      </c>
      <c r="U663" s="29" t="str">
        <f>IF(B663="","",TRIM(IF(COUNTIF('Registru devize'!$B$5:$B$304,B663)=0,"Deviz inexistent în registru. ","")&amp;IF(AND(D663&lt;&gt;"",E663=""),"Cod necunoscut. ","")&amp;IF(N(H663)&lt;=0,"Lipsește cantitatea. ","")&amp;IF(M663="","Alege etapa. ","")&amp;IF(AND(M663="Suplimentar",N663=""),"Cere acordul clientului. ","")))</f>
        <v/>
      </c>
    </row>
    <row r="664" spans="2:21" x14ac:dyDescent="0.2">
      <c r="B664" s="24"/>
      <c r="C664" s="25" t="str">
        <f>IF(B664="","",COUNTIF(INDEX($B:$B,5):B664,B664))</f>
        <v/>
      </c>
      <c r="D664" s="24"/>
      <c r="E664" s="25" t="str">
        <f t="shared" si="90"/>
        <v/>
      </c>
      <c r="F664" s="13" t="str">
        <f t="shared" si="91"/>
        <v/>
      </c>
      <c r="G664" s="25" t="str">
        <f t="shared" si="92"/>
        <v/>
      </c>
      <c r="H664" s="6"/>
      <c r="I664" s="26" t="str">
        <f t="shared" si="93"/>
        <v/>
      </c>
      <c r="J664" s="27" t="str">
        <f t="shared" si="94"/>
        <v/>
      </c>
      <c r="K664" s="28"/>
      <c r="L664" s="27" t="str">
        <f t="shared" si="95"/>
        <v/>
      </c>
      <c r="M664" s="24"/>
      <c r="N664" s="24"/>
      <c r="O664" s="6"/>
      <c r="P664" s="27" t="str">
        <f t="shared" si="96"/>
        <v/>
      </c>
      <c r="Q664" s="25" t="str">
        <f t="shared" si="97"/>
        <v/>
      </c>
      <c r="R664" s="25" t="str">
        <f t="shared" si="98"/>
        <v/>
      </c>
      <c r="S664" s="13" t="str">
        <f>IF(B664="","",IF(M664="Inițial",B664&amp;"|E|"&amp;COUNTIFS(INDEX($B:$B,5):B664,B664,INDEX($M:$M,5):M664,"Inițial"),""))</f>
        <v/>
      </c>
      <c r="T664" s="13" t="str">
        <f>IF(OR(B664="",Q664&lt;&gt;1),"",B664&amp;"|F|"&amp;COUNTIFS(INDEX($B:$B,5):B664,B664,INDEX($Q:$Q,5):Q664,1))</f>
        <v/>
      </c>
      <c r="U664" s="29" t="str">
        <f>IF(B664="","",TRIM(IF(COUNTIF('Registru devize'!$B$5:$B$304,B664)=0,"Deviz inexistent în registru. ","")&amp;IF(AND(D664&lt;&gt;"",E664=""),"Cod necunoscut. ","")&amp;IF(N(H664)&lt;=0,"Lipsește cantitatea. ","")&amp;IF(M664="","Alege etapa. ","")&amp;IF(AND(M664="Suplimentar",N664=""),"Cere acordul clientului. ","")))</f>
        <v/>
      </c>
    </row>
    <row r="665" spans="2:21" x14ac:dyDescent="0.2">
      <c r="B665" s="24"/>
      <c r="C665" s="25" t="str">
        <f>IF(B665="","",COUNTIF(INDEX($B:$B,5):B665,B665))</f>
        <v/>
      </c>
      <c r="D665" s="24"/>
      <c r="E665" s="25" t="str">
        <f t="shared" si="90"/>
        <v/>
      </c>
      <c r="F665" s="13" t="str">
        <f t="shared" si="91"/>
        <v/>
      </c>
      <c r="G665" s="25" t="str">
        <f t="shared" si="92"/>
        <v/>
      </c>
      <c r="H665" s="6"/>
      <c r="I665" s="26" t="str">
        <f t="shared" si="93"/>
        <v/>
      </c>
      <c r="J665" s="27" t="str">
        <f t="shared" si="94"/>
        <v/>
      </c>
      <c r="K665" s="28"/>
      <c r="L665" s="27" t="str">
        <f t="shared" si="95"/>
        <v/>
      </c>
      <c r="M665" s="24"/>
      <c r="N665" s="24"/>
      <c r="O665" s="6"/>
      <c r="P665" s="27" t="str">
        <f t="shared" si="96"/>
        <v/>
      </c>
      <c r="Q665" s="25" t="str">
        <f t="shared" si="97"/>
        <v/>
      </c>
      <c r="R665" s="25" t="str">
        <f t="shared" si="98"/>
        <v/>
      </c>
      <c r="S665" s="13" t="str">
        <f>IF(B665="","",IF(M665="Inițial",B665&amp;"|E|"&amp;COUNTIFS(INDEX($B:$B,5):B665,B665,INDEX($M:$M,5):M665,"Inițial"),""))</f>
        <v/>
      </c>
      <c r="T665" s="13" t="str">
        <f>IF(OR(B665="",Q665&lt;&gt;1),"",B665&amp;"|F|"&amp;COUNTIFS(INDEX($B:$B,5):B665,B665,INDEX($Q:$Q,5):Q665,1))</f>
        <v/>
      </c>
      <c r="U665" s="29" t="str">
        <f>IF(B665="","",TRIM(IF(COUNTIF('Registru devize'!$B$5:$B$304,B665)=0,"Deviz inexistent în registru. ","")&amp;IF(AND(D665&lt;&gt;"",E665=""),"Cod necunoscut. ","")&amp;IF(N(H665)&lt;=0,"Lipsește cantitatea. ","")&amp;IF(M665="","Alege etapa. ","")&amp;IF(AND(M665="Suplimentar",N665=""),"Cere acordul clientului. ","")))</f>
        <v/>
      </c>
    </row>
    <row r="666" spans="2:21" x14ac:dyDescent="0.2">
      <c r="B666" s="24"/>
      <c r="C666" s="25" t="str">
        <f>IF(B666="","",COUNTIF(INDEX($B:$B,5):B666,B666))</f>
        <v/>
      </c>
      <c r="D666" s="24"/>
      <c r="E666" s="25" t="str">
        <f t="shared" si="90"/>
        <v/>
      </c>
      <c r="F666" s="13" t="str">
        <f t="shared" si="91"/>
        <v/>
      </c>
      <c r="G666" s="25" t="str">
        <f t="shared" si="92"/>
        <v/>
      </c>
      <c r="H666" s="6"/>
      <c r="I666" s="26" t="str">
        <f t="shared" si="93"/>
        <v/>
      </c>
      <c r="J666" s="27" t="str">
        <f t="shared" si="94"/>
        <v/>
      </c>
      <c r="K666" s="28"/>
      <c r="L666" s="27" t="str">
        <f t="shared" si="95"/>
        <v/>
      </c>
      <c r="M666" s="24"/>
      <c r="N666" s="24"/>
      <c r="O666" s="6"/>
      <c r="P666" s="27" t="str">
        <f t="shared" si="96"/>
        <v/>
      </c>
      <c r="Q666" s="25" t="str">
        <f t="shared" si="97"/>
        <v/>
      </c>
      <c r="R666" s="25" t="str">
        <f t="shared" si="98"/>
        <v/>
      </c>
      <c r="S666" s="13" t="str">
        <f>IF(B666="","",IF(M666="Inițial",B666&amp;"|E|"&amp;COUNTIFS(INDEX($B:$B,5):B666,B666,INDEX($M:$M,5):M666,"Inițial"),""))</f>
        <v/>
      </c>
      <c r="T666" s="13" t="str">
        <f>IF(OR(B666="",Q666&lt;&gt;1),"",B666&amp;"|F|"&amp;COUNTIFS(INDEX($B:$B,5):B666,B666,INDEX($Q:$Q,5):Q666,1))</f>
        <v/>
      </c>
      <c r="U666" s="29" t="str">
        <f>IF(B666="","",TRIM(IF(COUNTIF('Registru devize'!$B$5:$B$304,B666)=0,"Deviz inexistent în registru. ","")&amp;IF(AND(D666&lt;&gt;"",E666=""),"Cod necunoscut. ","")&amp;IF(N(H666)&lt;=0,"Lipsește cantitatea. ","")&amp;IF(M666="","Alege etapa. ","")&amp;IF(AND(M666="Suplimentar",N666=""),"Cere acordul clientului. ","")))</f>
        <v/>
      </c>
    </row>
    <row r="667" spans="2:21" x14ac:dyDescent="0.2">
      <c r="B667" s="24"/>
      <c r="C667" s="25" t="str">
        <f>IF(B667="","",COUNTIF(INDEX($B:$B,5):B667,B667))</f>
        <v/>
      </c>
      <c r="D667" s="24"/>
      <c r="E667" s="25" t="str">
        <f t="shared" si="90"/>
        <v/>
      </c>
      <c r="F667" s="13" t="str">
        <f t="shared" si="91"/>
        <v/>
      </c>
      <c r="G667" s="25" t="str">
        <f t="shared" si="92"/>
        <v/>
      </c>
      <c r="H667" s="6"/>
      <c r="I667" s="26" t="str">
        <f t="shared" si="93"/>
        <v/>
      </c>
      <c r="J667" s="27" t="str">
        <f t="shared" si="94"/>
        <v/>
      </c>
      <c r="K667" s="28"/>
      <c r="L667" s="27" t="str">
        <f t="shared" si="95"/>
        <v/>
      </c>
      <c r="M667" s="24"/>
      <c r="N667" s="24"/>
      <c r="O667" s="6"/>
      <c r="P667" s="27" t="str">
        <f t="shared" si="96"/>
        <v/>
      </c>
      <c r="Q667" s="25" t="str">
        <f t="shared" si="97"/>
        <v/>
      </c>
      <c r="R667" s="25" t="str">
        <f t="shared" si="98"/>
        <v/>
      </c>
      <c r="S667" s="13" t="str">
        <f>IF(B667="","",IF(M667="Inițial",B667&amp;"|E|"&amp;COUNTIFS(INDEX($B:$B,5):B667,B667,INDEX($M:$M,5):M667,"Inițial"),""))</f>
        <v/>
      </c>
      <c r="T667" s="13" t="str">
        <f>IF(OR(B667="",Q667&lt;&gt;1),"",B667&amp;"|F|"&amp;COUNTIFS(INDEX($B:$B,5):B667,B667,INDEX($Q:$Q,5):Q667,1))</f>
        <v/>
      </c>
      <c r="U667" s="29" t="str">
        <f>IF(B667="","",TRIM(IF(COUNTIF('Registru devize'!$B$5:$B$304,B667)=0,"Deviz inexistent în registru. ","")&amp;IF(AND(D667&lt;&gt;"",E667=""),"Cod necunoscut. ","")&amp;IF(N(H667)&lt;=0,"Lipsește cantitatea. ","")&amp;IF(M667="","Alege etapa. ","")&amp;IF(AND(M667="Suplimentar",N667=""),"Cere acordul clientului. ","")))</f>
        <v/>
      </c>
    </row>
    <row r="668" spans="2:21" x14ac:dyDescent="0.2">
      <c r="B668" s="24"/>
      <c r="C668" s="25" t="str">
        <f>IF(B668="","",COUNTIF(INDEX($B:$B,5):B668,B668))</f>
        <v/>
      </c>
      <c r="D668" s="24"/>
      <c r="E668" s="25" t="str">
        <f t="shared" si="90"/>
        <v/>
      </c>
      <c r="F668" s="13" t="str">
        <f t="shared" si="91"/>
        <v/>
      </c>
      <c r="G668" s="25" t="str">
        <f t="shared" si="92"/>
        <v/>
      </c>
      <c r="H668" s="6"/>
      <c r="I668" s="26" t="str">
        <f t="shared" si="93"/>
        <v/>
      </c>
      <c r="J668" s="27" t="str">
        <f t="shared" si="94"/>
        <v/>
      </c>
      <c r="K668" s="28"/>
      <c r="L668" s="27" t="str">
        <f t="shared" si="95"/>
        <v/>
      </c>
      <c r="M668" s="24"/>
      <c r="N668" s="24"/>
      <c r="O668" s="6"/>
      <c r="P668" s="27" t="str">
        <f t="shared" si="96"/>
        <v/>
      </c>
      <c r="Q668" s="25" t="str">
        <f t="shared" si="97"/>
        <v/>
      </c>
      <c r="R668" s="25" t="str">
        <f t="shared" si="98"/>
        <v/>
      </c>
      <c r="S668" s="13" t="str">
        <f>IF(B668="","",IF(M668="Inițial",B668&amp;"|E|"&amp;COUNTIFS(INDEX($B:$B,5):B668,B668,INDEX($M:$M,5):M668,"Inițial"),""))</f>
        <v/>
      </c>
      <c r="T668" s="13" t="str">
        <f>IF(OR(B668="",Q668&lt;&gt;1),"",B668&amp;"|F|"&amp;COUNTIFS(INDEX($B:$B,5):B668,B668,INDEX($Q:$Q,5):Q668,1))</f>
        <v/>
      </c>
      <c r="U668" s="29" t="str">
        <f>IF(B668="","",TRIM(IF(COUNTIF('Registru devize'!$B$5:$B$304,B668)=0,"Deviz inexistent în registru. ","")&amp;IF(AND(D668&lt;&gt;"",E668=""),"Cod necunoscut. ","")&amp;IF(N(H668)&lt;=0,"Lipsește cantitatea. ","")&amp;IF(M668="","Alege etapa. ","")&amp;IF(AND(M668="Suplimentar",N668=""),"Cere acordul clientului. ","")))</f>
        <v/>
      </c>
    </row>
    <row r="669" spans="2:21" x14ac:dyDescent="0.2">
      <c r="B669" s="24"/>
      <c r="C669" s="25" t="str">
        <f>IF(B669="","",COUNTIF(INDEX($B:$B,5):B669,B669))</f>
        <v/>
      </c>
      <c r="D669" s="24"/>
      <c r="E669" s="25" t="str">
        <f t="shared" si="90"/>
        <v/>
      </c>
      <c r="F669" s="13" t="str">
        <f t="shared" si="91"/>
        <v/>
      </c>
      <c r="G669" s="25" t="str">
        <f t="shared" si="92"/>
        <v/>
      </c>
      <c r="H669" s="6"/>
      <c r="I669" s="26" t="str">
        <f t="shared" si="93"/>
        <v/>
      </c>
      <c r="J669" s="27" t="str">
        <f t="shared" si="94"/>
        <v/>
      </c>
      <c r="K669" s="28"/>
      <c r="L669" s="27" t="str">
        <f t="shared" si="95"/>
        <v/>
      </c>
      <c r="M669" s="24"/>
      <c r="N669" s="24"/>
      <c r="O669" s="6"/>
      <c r="P669" s="27" t="str">
        <f t="shared" si="96"/>
        <v/>
      </c>
      <c r="Q669" s="25" t="str">
        <f t="shared" si="97"/>
        <v/>
      </c>
      <c r="R669" s="25" t="str">
        <f t="shared" si="98"/>
        <v/>
      </c>
      <c r="S669" s="13" t="str">
        <f>IF(B669="","",IF(M669="Inițial",B669&amp;"|E|"&amp;COUNTIFS(INDEX($B:$B,5):B669,B669,INDEX($M:$M,5):M669,"Inițial"),""))</f>
        <v/>
      </c>
      <c r="T669" s="13" t="str">
        <f>IF(OR(B669="",Q669&lt;&gt;1),"",B669&amp;"|F|"&amp;COUNTIFS(INDEX($B:$B,5):B669,B669,INDEX($Q:$Q,5):Q669,1))</f>
        <v/>
      </c>
      <c r="U669" s="29" t="str">
        <f>IF(B669="","",TRIM(IF(COUNTIF('Registru devize'!$B$5:$B$304,B669)=0,"Deviz inexistent în registru. ","")&amp;IF(AND(D669&lt;&gt;"",E669=""),"Cod necunoscut. ","")&amp;IF(N(H669)&lt;=0,"Lipsește cantitatea. ","")&amp;IF(M669="","Alege etapa. ","")&amp;IF(AND(M669="Suplimentar",N669=""),"Cere acordul clientului. ","")))</f>
        <v/>
      </c>
    </row>
    <row r="670" spans="2:21" x14ac:dyDescent="0.2">
      <c r="B670" s="24"/>
      <c r="C670" s="25" t="str">
        <f>IF(B670="","",COUNTIF(INDEX($B:$B,5):B670,B670))</f>
        <v/>
      </c>
      <c r="D670" s="24"/>
      <c r="E670" s="25" t="str">
        <f t="shared" si="90"/>
        <v/>
      </c>
      <c r="F670" s="13" t="str">
        <f t="shared" si="91"/>
        <v/>
      </c>
      <c r="G670" s="25" t="str">
        <f t="shared" si="92"/>
        <v/>
      </c>
      <c r="H670" s="6"/>
      <c r="I670" s="26" t="str">
        <f t="shared" si="93"/>
        <v/>
      </c>
      <c r="J670" s="27" t="str">
        <f t="shared" si="94"/>
        <v/>
      </c>
      <c r="K670" s="28"/>
      <c r="L670" s="27" t="str">
        <f t="shared" si="95"/>
        <v/>
      </c>
      <c r="M670" s="24"/>
      <c r="N670" s="24"/>
      <c r="O670" s="6"/>
      <c r="P670" s="27" t="str">
        <f t="shared" si="96"/>
        <v/>
      </c>
      <c r="Q670" s="25" t="str">
        <f t="shared" si="97"/>
        <v/>
      </c>
      <c r="R670" s="25" t="str">
        <f t="shared" si="98"/>
        <v/>
      </c>
      <c r="S670" s="13" t="str">
        <f>IF(B670="","",IF(M670="Inițial",B670&amp;"|E|"&amp;COUNTIFS(INDEX($B:$B,5):B670,B670,INDEX($M:$M,5):M670,"Inițial"),""))</f>
        <v/>
      </c>
      <c r="T670" s="13" t="str">
        <f>IF(OR(B670="",Q670&lt;&gt;1),"",B670&amp;"|F|"&amp;COUNTIFS(INDEX($B:$B,5):B670,B670,INDEX($Q:$Q,5):Q670,1))</f>
        <v/>
      </c>
      <c r="U670" s="29" t="str">
        <f>IF(B670="","",TRIM(IF(COUNTIF('Registru devize'!$B$5:$B$304,B670)=0,"Deviz inexistent în registru. ","")&amp;IF(AND(D670&lt;&gt;"",E670=""),"Cod necunoscut. ","")&amp;IF(N(H670)&lt;=0,"Lipsește cantitatea. ","")&amp;IF(M670="","Alege etapa. ","")&amp;IF(AND(M670="Suplimentar",N670=""),"Cere acordul clientului. ","")))</f>
        <v/>
      </c>
    </row>
    <row r="671" spans="2:21" x14ac:dyDescent="0.2">
      <c r="B671" s="24"/>
      <c r="C671" s="25" t="str">
        <f>IF(B671="","",COUNTIF(INDEX($B:$B,5):B671,B671))</f>
        <v/>
      </c>
      <c r="D671" s="24"/>
      <c r="E671" s="25" t="str">
        <f t="shared" si="90"/>
        <v/>
      </c>
      <c r="F671" s="13" t="str">
        <f t="shared" si="91"/>
        <v/>
      </c>
      <c r="G671" s="25" t="str">
        <f t="shared" si="92"/>
        <v/>
      </c>
      <c r="H671" s="6"/>
      <c r="I671" s="26" t="str">
        <f t="shared" si="93"/>
        <v/>
      </c>
      <c r="J671" s="27" t="str">
        <f t="shared" si="94"/>
        <v/>
      </c>
      <c r="K671" s="28"/>
      <c r="L671" s="27" t="str">
        <f t="shared" si="95"/>
        <v/>
      </c>
      <c r="M671" s="24"/>
      <c r="N671" s="24"/>
      <c r="O671" s="6"/>
      <c r="P671" s="27" t="str">
        <f t="shared" si="96"/>
        <v/>
      </c>
      <c r="Q671" s="25" t="str">
        <f t="shared" si="97"/>
        <v/>
      </c>
      <c r="R671" s="25" t="str">
        <f t="shared" si="98"/>
        <v/>
      </c>
      <c r="S671" s="13" t="str">
        <f>IF(B671="","",IF(M671="Inițial",B671&amp;"|E|"&amp;COUNTIFS(INDEX($B:$B,5):B671,B671,INDEX($M:$M,5):M671,"Inițial"),""))</f>
        <v/>
      </c>
      <c r="T671" s="13" t="str">
        <f>IF(OR(B671="",Q671&lt;&gt;1),"",B671&amp;"|F|"&amp;COUNTIFS(INDEX($B:$B,5):B671,B671,INDEX($Q:$Q,5):Q671,1))</f>
        <v/>
      </c>
      <c r="U671" s="29" t="str">
        <f>IF(B671="","",TRIM(IF(COUNTIF('Registru devize'!$B$5:$B$304,B671)=0,"Deviz inexistent în registru. ","")&amp;IF(AND(D671&lt;&gt;"",E671=""),"Cod necunoscut. ","")&amp;IF(N(H671)&lt;=0,"Lipsește cantitatea. ","")&amp;IF(M671="","Alege etapa. ","")&amp;IF(AND(M671="Suplimentar",N671=""),"Cere acordul clientului. ","")))</f>
        <v/>
      </c>
    </row>
    <row r="672" spans="2:21" x14ac:dyDescent="0.2">
      <c r="B672" s="24"/>
      <c r="C672" s="25" t="str">
        <f>IF(B672="","",COUNTIF(INDEX($B:$B,5):B672,B672))</f>
        <v/>
      </c>
      <c r="D672" s="24"/>
      <c r="E672" s="25" t="str">
        <f t="shared" si="90"/>
        <v/>
      </c>
      <c r="F672" s="13" t="str">
        <f t="shared" si="91"/>
        <v/>
      </c>
      <c r="G672" s="25" t="str">
        <f t="shared" si="92"/>
        <v/>
      </c>
      <c r="H672" s="6"/>
      <c r="I672" s="26" t="str">
        <f t="shared" si="93"/>
        <v/>
      </c>
      <c r="J672" s="27" t="str">
        <f t="shared" si="94"/>
        <v/>
      </c>
      <c r="K672" s="28"/>
      <c r="L672" s="27" t="str">
        <f t="shared" si="95"/>
        <v/>
      </c>
      <c r="M672" s="24"/>
      <c r="N672" s="24"/>
      <c r="O672" s="6"/>
      <c r="P672" s="27" t="str">
        <f t="shared" si="96"/>
        <v/>
      </c>
      <c r="Q672" s="25" t="str">
        <f t="shared" si="97"/>
        <v/>
      </c>
      <c r="R672" s="25" t="str">
        <f t="shared" si="98"/>
        <v/>
      </c>
      <c r="S672" s="13" t="str">
        <f>IF(B672="","",IF(M672="Inițial",B672&amp;"|E|"&amp;COUNTIFS(INDEX($B:$B,5):B672,B672,INDEX($M:$M,5):M672,"Inițial"),""))</f>
        <v/>
      </c>
      <c r="T672" s="13" t="str">
        <f>IF(OR(B672="",Q672&lt;&gt;1),"",B672&amp;"|F|"&amp;COUNTIFS(INDEX($B:$B,5):B672,B672,INDEX($Q:$Q,5):Q672,1))</f>
        <v/>
      </c>
      <c r="U672" s="29" t="str">
        <f>IF(B672="","",TRIM(IF(COUNTIF('Registru devize'!$B$5:$B$304,B672)=0,"Deviz inexistent în registru. ","")&amp;IF(AND(D672&lt;&gt;"",E672=""),"Cod necunoscut. ","")&amp;IF(N(H672)&lt;=0,"Lipsește cantitatea. ","")&amp;IF(M672="","Alege etapa. ","")&amp;IF(AND(M672="Suplimentar",N672=""),"Cere acordul clientului. ","")))</f>
        <v/>
      </c>
    </row>
    <row r="673" spans="2:21" x14ac:dyDescent="0.2">
      <c r="B673" s="24"/>
      <c r="C673" s="25" t="str">
        <f>IF(B673="","",COUNTIF(INDEX($B:$B,5):B673,B673))</f>
        <v/>
      </c>
      <c r="D673" s="24"/>
      <c r="E673" s="25" t="str">
        <f t="shared" si="90"/>
        <v/>
      </c>
      <c r="F673" s="13" t="str">
        <f t="shared" si="91"/>
        <v/>
      </c>
      <c r="G673" s="25" t="str">
        <f t="shared" si="92"/>
        <v/>
      </c>
      <c r="H673" s="6"/>
      <c r="I673" s="26" t="str">
        <f t="shared" si="93"/>
        <v/>
      </c>
      <c r="J673" s="27" t="str">
        <f t="shared" si="94"/>
        <v/>
      </c>
      <c r="K673" s="28"/>
      <c r="L673" s="27" t="str">
        <f t="shared" si="95"/>
        <v/>
      </c>
      <c r="M673" s="24"/>
      <c r="N673" s="24"/>
      <c r="O673" s="6"/>
      <c r="P673" s="27" t="str">
        <f t="shared" si="96"/>
        <v/>
      </c>
      <c r="Q673" s="25" t="str">
        <f t="shared" si="97"/>
        <v/>
      </c>
      <c r="R673" s="25" t="str">
        <f t="shared" si="98"/>
        <v/>
      </c>
      <c r="S673" s="13" t="str">
        <f>IF(B673="","",IF(M673="Inițial",B673&amp;"|E|"&amp;COUNTIFS(INDEX($B:$B,5):B673,B673,INDEX($M:$M,5):M673,"Inițial"),""))</f>
        <v/>
      </c>
      <c r="T673" s="13" t="str">
        <f>IF(OR(B673="",Q673&lt;&gt;1),"",B673&amp;"|F|"&amp;COUNTIFS(INDEX($B:$B,5):B673,B673,INDEX($Q:$Q,5):Q673,1))</f>
        <v/>
      </c>
      <c r="U673" s="29" t="str">
        <f>IF(B673="","",TRIM(IF(COUNTIF('Registru devize'!$B$5:$B$304,B673)=0,"Deviz inexistent în registru. ","")&amp;IF(AND(D673&lt;&gt;"",E673=""),"Cod necunoscut. ","")&amp;IF(N(H673)&lt;=0,"Lipsește cantitatea. ","")&amp;IF(M673="","Alege etapa. ","")&amp;IF(AND(M673="Suplimentar",N673=""),"Cere acordul clientului. ","")))</f>
        <v/>
      </c>
    </row>
    <row r="674" spans="2:21" x14ac:dyDescent="0.2">
      <c r="B674" s="24"/>
      <c r="C674" s="25" t="str">
        <f>IF(B674="","",COUNTIF(INDEX($B:$B,5):B674,B674))</f>
        <v/>
      </c>
      <c r="D674" s="24"/>
      <c r="E674" s="25" t="str">
        <f t="shared" si="90"/>
        <v/>
      </c>
      <c r="F674" s="13" t="str">
        <f t="shared" si="91"/>
        <v/>
      </c>
      <c r="G674" s="25" t="str">
        <f t="shared" si="92"/>
        <v/>
      </c>
      <c r="H674" s="6"/>
      <c r="I674" s="26" t="str">
        <f t="shared" si="93"/>
        <v/>
      </c>
      <c r="J674" s="27" t="str">
        <f t="shared" si="94"/>
        <v/>
      </c>
      <c r="K674" s="28"/>
      <c r="L674" s="27" t="str">
        <f t="shared" si="95"/>
        <v/>
      </c>
      <c r="M674" s="24"/>
      <c r="N674" s="24"/>
      <c r="O674" s="6"/>
      <c r="P674" s="27" t="str">
        <f t="shared" si="96"/>
        <v/>
      </c>
      <c r="Q674" s="25" t="str">
        <f t="shared" si="97"/>
        <v/>
      </c>
      <c r="R674" s="25" t="str">
        <f t="shared" si="98"/>
        <v/>
      </c>
      <c r="S674" s="13" t="str">
        <f>IF(B674="","",IF(M674="Inițial",B674&amp;"|E|"&amp;COUNTIFS(INDEX($B:$B,5):B674,B674,INDEX($M:$M,5):M674,"Inițial"),""))</f>
        <v/>
      </c>
      <c r="T674" s="13" t="str">
        <f>IF(OR(B674="",Q674&lt;&gt;1),"",B674&amp;"|F|"&amp;COUNTIFS(INDEX($B:$B,5):B674,B674,INDEX($Q:$Q,5):Q674,1))</f>
        <v/>
      </c>
      <c r="U674" s="29" t="str">
        <f>IF(B674="","",TRIM(IF(COUNTIF('Registru devize'!$B$5:$B$304,B674)=0,"Deviz inexistent în registru. ","")&amp;IF(AND(D674&lt;&gt;"",E674=""),"Cod necunoscut. ","")&amp;IF(N(H674)&lt;=0,"Lipsește cantitatea. ","")&amp;IF(M674="","Alege etapa. ","")&amp;IF(AND(M674="Suplimentar",N674=""),"Cere acordul clientului. ","")))</f>
        <v/>
      </c>
    </row>
    <row r="675" spans="2:21" x14ac:dyDescent="0.2">
      <c r="B675" s="24"/>
      <c r="C675" s="25" t="str">
        <f>IF(B675="","",COUNTIF(INDEX($B:$B,5):B675,B675))</f>
        <v/>
      </c>
      <c r="D675" s="24"/>
      <c r="E675" s="25" t="str">
        <f t="shared" si="90"/>
        <v/>
      </c>
      <c r="F675" s="13" t="str">
        <f t="shared" si="91"/>
        <v/>
      </c>
      <c r="G675" s="25" t="str">
        <f t="shared" si="92"/>
        <v/>
      </c>
      <c r="H675" s="6"/>
      <c r="I675" s="26" t="str">
        <f t="shared" si="93"/>
        <v/>
      </c>
      <c r="J675" s="27" t="str">
        <f t="shared" si="94"/>
        <v/>
      </c>
      <c r="K675" s="28"/>
      <c r="L675" s="27" t="str">
        <f t="shared" si="95"/>
        <v/>
      </c>
      <c r="M675" s="24"/>
      <c r="N675" s="24"/>
      <c r="O675" s="6"/>
      <c r="P675" s="27" t="str">
        <f t="shared" si="96"/>
        <v/>
      </c>
      <c r="Q675" s="25" t="str">
        <f t="shared" si="97"/>
        <v/>
      </c>
      <c r="R675" s="25" t="str">
        <f t="shared" si="98"/>
        <v/>
      </c>
      <c r="S675" s="13" t="str">
        <f>IF(B675="","",IF(M675="Inițial",B675&amp;"|E|"&amp;COUNTIFS(INDEX($B:$B,5):B675,B675,INDEX($M:$M,5):M675,"Inițial"),""))</f>
        <v/>
      </c>
      <c r="T675" s="13" t="str">
        <f>IF(OR(B675="",Q675&lt;&gt;1),"",B675&amp;"|F|"&amp;COUNTIFS(INDEX($B:$B,5):B675,B675,INDEX($Q:$Q,5):Q675,1))</f>
        <v/>
      </c>
      <c r="U675" s="29" t="str">
        <f>IF(B675="","",TRIM(IF(COUNTIF('Registru devize'!$B$5:$B$304,B675)=0,"Deviz inexistent în registru. ","")&amp;IF(AND(D675&lt;&gt;"",E675=""),"Cod necunoscut. ","")&amp;IF(N(H675)&lt;=0,"Lipsește cantitatea. ","")&amp;IF(M675="","Alege etapa. ","")&amp;IF(AND(M675="Suplimentar",N675=""),"Cere acordul clientului. ","")))</f>
        <v/>
      </c>
    </row>
    <row r="676" spans="2:21" x14ac:dyDescent="0.2">
      <c r="B676" s="24"/>
      <c r="C676" s="25" t="str">
        <f>IF(B676="","",COUNTIF(INDEX($B:$B,5):B676,B676))</f>
        <v/>
      </c>
      <c r="D676" s="24"/>
      <c r="E676" s="25" t="str">
        <f t="shared" si="90"/>
        <v/>
      </c>
      <c r="F676" s="13" t="str">
        <f t="shared" si="91"/>
        <v/>
      </c>
      <c r="G676" s="25" t="str">
        <f t="shared" si="92"/>
        <v/>
      </c>
      <c r="H676" s="6"/>
      <c r="I676" s="26" t="str">
        <f t="shared" si="93"/>
        <v/>
      </c>
      <c r="J676" s="27" t="str">
        <f t="shared" si="94"/>
        <v/>
      </c>
      <c r="K676" s="28"/>
      <c r="L676" s="27" t="str">
        <f t="shared" si="95"/>
        <v/>
      </c>
      <c r="M676" s="24"/>
      <c r="N676" s="24"/>
      <c r="O676" s="6"/>
      <c r="P676" s="27" t="str">
        <f t="shared" si="96"/>
        <v/>
      </c>
      <c r="Q676" s="25" t="str">
        <f t="shared" si="97"/>
        <v/>
      </c>
      <c r="R676" s="25" t="str">
        <f t="shared" si="98"/>
        <v/>
      </c>
      <c r="S676" s="13" t="str">
        <f>IF(B676="","",IF(M676="Inițial",B676&amp;"|E|"&amp;COUNTIFS(INDEX($B:$B,5):B676,B676,INDEX($M:$M,5):M676,"Inițial"),""))</f>
        <v/>
      </c>
      <c r="T676" s="13" t="str">
        <f>IF(OR(B676="",Q676&lt;&gt;1),"",B676&amp;"|F|"&amp;COUNTIFS(INDEX($B:$B,5):B676,B676,INDEX($Q:$Q,5):Q676,1))</f>
        <v/>
      </c>
      <c r="U676" s="29" t="str">
        <f>IF(B676="","",TRIM(IF(COUNTIF('Registru devize'!$B$5:$B$304,B676)=0,"Deviz inexistent în registru. ","")&amp;IF(AND(D676&lt;&gt;"",E676=""),"Cod necunoscut. ","")&amp;IF(N(H676)&lt;=0,"Lipsește cantitatea. ","")&amp;IF(M676="","Alege etapa. ","")&amp;IF(AND(M676="Suplimentar",N676=""),"Cere acordul clientului. ","")))</f>
        <v/>
      </c>
    </row>
    <row r="677" spans="2:21" x14ac:dyDescent="0.2">
      <c r="B677" s="24"/>
      <c r="C677" s="25" t="str">
        <f>IF(B677="","",COUNTIF(INDEX($B:$B,5):B677,B677))</f>
        <v/>
      </c>
      <c r="D677" s="24"/>
      <c r="E677" s="25" t="str">
        <f t="shared" si="90"/>
        <v/>
      </c>
      <c r="F677" s="13" t="str">
        <f t="shared" si="91"/>
        <v/>
      </c>
      <c r="G677" s="25" t="str">
        <f t="shared" si="92"/>
        <v/>
      </c>
      <c r="H677" s="6"/>
      <c r="I677" s="26" t="str">
        <f t="shared" si="93"/>
        <v/>
      </c>
      <c r="J677" s="27" t="str">
        <f t="shared" si="94"/>
        <v/>
      </c>
      <c r="K677" s="28"/>
      <c r="L677" s="27" t="str">
        <f t="shared" si="95"/>
        <v/>
      </c>
      <c r="M677" s="24"/>
      <c r="N677" s="24"/>
      <c r="O677" s="6"/>
      <c r="P677" s="27" t="str">
        <f t="shared" si="96"/>
        <v/>
      </c>
      <c r="Q677" s="25" t="str">
        <f t="shared" si="97"/>
        <v/>
      </c>
      <c r="R677" s="25" t="str">
        <f t="shared" si="98"/>
        <v/>
      </c>
      <c r="S677" s="13" t="str">
        <f>IF(B677="","",IF(M677="Inițial",B677&amp;"|E|"&amp;COUNTIFS(INDEX($B:$B,5):B677,B677,INDEX($M:$M,5):M677,"Inițial"),""))</f>
        <v/>
      </c>
      <c r="T677" s="13" t="str">
        <f>IF(OR(B677="",Q677&lt;&gt;1),"",B677&amp;"|F|"&amp;COUNTIFS(INDEX($B:$B,5):B677,B677,INDEX($Q:$Q,5):Q677,1))</f>
        <v/>
      </c>
      <c r="U677" s="29" t="str">
        <f>IF(B677="","",TRIM(IF(COUNTIF('Registru devize'!$B$5:$B$304,B677)=0,"Deviz inexistent în registru. ","")&amp;IF(AND(D677&lt;&gt;"",E677=""),"Cod necunoscut. ","")&amp;IF(N(H677)&lt;=0,"Lipsește cantitatea. ","")&amp;IF(M677="","Alege etapa. ","")&amp;IF(AND(M677="Suplimentar",N677=""),"Cere acordul clientului. ","")))</f>
        <v/>
      </c>
    </row>
    <row r="678" spans="2:21" x14ac:dyDescent="0.2">
      <c r="B678" s="24"/>
      <c r="C678" s="25" t="str">
        <f>IF(B678="","",COUNTIF(INDEX($B:$B,5):B678,B678))</f>
        <v/>
      </c>
      <c r="D678" s="24"/>
      <c r="E678" s="25" t="str">
        <f t="shared" si="90"/>
        <v/>
      </c>
      <c r="F678" s="13" t="str">
        <f t="shared" si="91"/>
        <v/>
      </c>
      <c r="G678" s="25" t="str">
        <f t="shared" si="92"/>
        <v/>
      </c>
      <c r="H678" s="6"/>
      <c r="I678" s="26" t="str">
        <f t="shared" si="93"/>
        <v/>
      </c>
      <c r="J678" s="27" t="str">
        <f t="shared" si="94"/>
        <v/>
      </c>
      <c r="K678" s="28"/>
      <c r="L678" s="27" t="str">
        <f t="shared" si="95"/>
        <v/>
      </c>
      <c r="M678" s="24"/>
      <c r="N678" s="24"/>
      <c r="O678" s="6"/>
      <c r="P678" s="27" t="str">
        <f t="shared" si="96"/>
        <v/>
      </c>
      <c r="Q678" s="25" t="str">
        <f t="shared" si="97"/>
        <v/>
      </c>
      <c r="R678" s="25" t="str">
        <f t="shared" si="98"/>
        <v/>
      </c>
      <c r="S678" s="13" t="str">
        <f>IF(B678="","",IF(M678="Inițial",B678&amp;"|E|"&amp;COUNTIFS(INDEX($B:$B,5):B678,B678,INDEX($M:$M,5):M678,"Inițial"),""))</f>
        <v/>
      </c>
      <c r="T678" s="13" t="str">
        <f>IF(OR(B678="",Q678&lt;&gt;1),"",B678&amp;"|F|"&amp;COUNTIFS(INDEX($B:$B,5):B678,B678,INDEX($Q:$Q,5):Q678,1))</f>
        <v/>
      </c>
      <c r="U678" s="29" t="str">
        <f>IF(B678="","",TRIM(IF(COUNTIF('Registru devize'!$B$5:$B$304,B678)=0,"Deviz inexistent în registru. ","")&amp;IF(AND(D678&lt;&gt;"",E678=""),"Cod necunoscut. ","")&amp;IF(N(H678)&lt;=0,"Lipsește cantitatea. ","")&amp;IF(M678="","Alege etapa. ","")&amp;IF(AND(M678="Suplimentar",N678=""),"Cere acordul clientului. ","")))</f>
        <v/>
      </c>
    </row>
    <row r="679" spans="2:21" x14ac:dyDescent="0.2">
      <c r="B679" s="24"/>
      <c r="C679" s="25" t="str">
        <f>IF(B679="","",COUNTIF(INDEX($B:$B,5):B679,B679))</f>
        <v/>
      </c>
      <c r="D679" s="24"/>
      <c r="E679" s="25" t="str">
        <f t="shared" si="90"/>
        <v/>
      </c>
      <c r="F679" s="13" t="str">
        <f t="shared" si="91"/>
        <v/>
      </c>
      <c r="G679" s="25" t="str">
        <f t="shared" si="92"/>
        <v/>
      </c>
      <c r="H679" s="6"/>
      <c r="I679" s="26" t="str">
        <f t="shared" si="93"/>
        <v/>
      </c>
      <c r="J679" s="27" t="str">
        <f t="shared" si="94"/>
        <v/>
      </c>
      <c r="K679" s="28"/>
      <c r="L679" s="27" t="str">
        <f t="shared" si="95"/>
        <v/>
      </c>
      <c r="M679" s="24"/>
      <c r="N679" s="24"/>
      <c r="O679" s="6"/>
      <c r="P679" s="27" t="str">
        <f t="shared" si="96"/>
        <v/>
      </c>
      <c r="Q679" s="25" t="str">
        <f t="shared" si="97"/>
        <v/>
      </c>
      <c r="R679" s="25" t="str">
        <f t="shared" si="98"/>
        <v/>
      </c>
      <c r="S679" s="13" t="str">
        <f>IF(B679="","",IF(M679="Inițial",B679&amp;"|E|"&amp;COUNTIFS(INDEX($B:$B,5):B679,B679,INDEX($M:$M,5):M679,"Inițial"),""))</f>
        <v/>
      </c>
      <c r="T679" s="13" t="str">
        <f>IF(OR(B679="",Q679&lt;&gt;1),"",B679&amp;"|F|"&amp;COUNTIFS(INDEX($B:$B,5):B679,B679,INDEX($Q:$Q,5):Q679,1))</f>
        <v/>
      </c>
      <c r="U679" s="29" t="str">
        <f>IF(B679="","",TRIM(IF(COUNTIF('Registru devize'!$B$5:$B$304,B679)=0,"Deviz inexistent în registru. ","")&amp;IF(AND(D679&lt;&gt;"",E679=""),"Cod necunoscut. ","")&amp;IF(N(H679)&lt;=0,"Lipsește cantitatea. ","")&amp;IF(M679="","Alege etapa. ","")&amp;IF(AND(M679="Suplimentar",N679=""),"Cere acordul clientului. ","")))</f>
        <v/>
      </c>
    </row>
    <row r="680" spans="2:21" x14ac:dyDescent="0.2">
      <c r="B680" s="24"/>
      <c r="C680" s="25" t="str">
        <f>IF(B680="","",COUNTIF(INDEX($B:$B,5):B680,B680))</f>
        <v/>
      </c>
      <c r="D680" s="24"/>
      <c r="E680" s="25" t="str">
        <f t="shared" si="90"/>
        <v/>
      </c>
      <c r="F680" s="13" t="str">
        <f t="shared" si="91"/>
        <v/>
      </c>
      <c r="G680" s="25" t="str">
        <f t="shared" si="92"/>
        <v/>
      </c>
      <c r="H680" s="6"/>
      <c r="I680" s="26" t="str">
        <f t="shared" si="93"/>
        <v/>
      </c>
      <c r="J680" s="27" t="str">
        <f t="shared" si="94"/>
        <v/>
      </c>
      <c r="K680" s="28"/>
      <c r="L680" s="27" t="str">
        <f t="shared" si="95"/>
        <v/>
      </c>
      <c r="M680" s="24"/>
      <c r="N680" s="24"/>
      <c r="O680" s="6"/>
      <c r="P680" s="27" t="str">
        <f t="shared" si="96"/>
        <v/>
      </c>
      <c r="Q680" s="25" t="str">
        <f t="shared" si="97"/>
        <v/>
      </c>
      <c r="R680" s="25" t="str">
        <f t="shared" si="98"/>
        <v/>
      </c>
      <c r="S680" s="13" t="str">
        <f>IF(B680="","",IF(M680="Inițial",B680&amp;"|E|"&amp;COUNTIFS(INDEX($B:$B,5):B680,B680,INDEX($M:$M,5):M680,"Inițial"),""))</f>
        <v/>
      </c>
      <c r="T680" s="13" t="str">
        <f>IF(OR(B680="",Q680&lt;&gt;1),"",B680&amp;"|F|"&amp;COUNTIFS(INDEX($B:$B,5):B680,B680,INDEX($Q:$Q,5):Q680,1))</f>
        <v/>
      </c>
      <c r="U680" s="29" t="str">
        <f>IF(B680="","",TRIM(IF(COUNTIF('Registru devize'!$B$5:$B$304,B680)=0,"Deviz inexistent în registru. ","")&amp;IF(AND(D680&lt;&gt;"",E680=""),"Cod necunoscut. ","")&amp;IF(N(H680)&lt;=0,"Lipsește cantitatea. ","")&amp;IF(M680="","Alege etapa. ","")&amp;IF(AND(M680="Suplimentar",N680=""),"Cere acordul clientului. ","")))</f>
        <v/>
      </c>
    </row>
    <row r="681" spans="2:21" x14ac:dyDescent="0.2">
      <c r="B681" s="24"/>
      <c r="C681" s="25" t="str">
        <f>IF(B681="","",COUNTIF(INDEX($B:$B,5):B681,B681))</f>
        <v/>
      </c>
      <c r="D681" s="24"/>
      <c r="E681" s="25" t="str">
        <f t="shared" si="90"/>
        <v/>
      </c>
      <c r="F681" s="13" t="str">
        <f t="shared" si="91"/>
        <v/>
      </c>
      <c r="G681" s="25" t="str">
        <f t="shared" si="92"/>
        <v/>
      </c>
      <c r="H681" s="6"/>
      <c r="I681" s="26" t="str">
        <f t="shared" si="93"/>
        <v/>
      </c>
      <c r="J681" s="27" t="str">
        <f t="shared" si="94"/>
        <v/>
      </c>
      <c r="K681" s="28"/>
      <c r="L681" s="27" t="str">
        <f t="shared" si="95"/>
        <v/>
      </c>
      <c r="M681" s="24"/>
      <c r="N681" s="24"/>
      <c r="O681" s="6"/>
      <c r="P681" s="27" t="str">
        <f t="shared" si="96"/>
        <v/>
      </c>
      <c r="Q681" s="25" t="str">
        <f t="shared" si="97"/>
        <v/>
      </c>
      <c r="R681" s="25" t="str">
        <f t="shared" si="98"/>
        <v/>
      </c>
      <c r="S681" s="13" t="str">
        <f>IF(B681="","",IF(M681="Inițial",B681&amp;"|E|"&amp;COUNTIFS(INDEX($B:$B,5):B681,B681,INDEX($M:$M,5):M681,"Inițial"),""))</f>
        <v/>
      </c>
      <c r="T681" s="13" t="str">
        <f>IF(OR(B681="",Q681&lt;&gt;1),"",B681&amp;"|F|"&amp;COUNTIFS(INDEX($B:$B,5):B681,B681,INDEX($Q:$Q,5):Q681,1))</f>
        <v/>
      </c>
      <c r="U681" s="29" t="str">
        <f>IF(B681="","",TRIM(IF(COUNTIF('Registru devize'!$B$5:$B$304,B681)=0,"Deviz inexistent în registru. ","")&amp;IF(AND(D681&lt;&gt;"",E681=""),"Cod necunoscut. ","")&amp;IF(N(H681)&lt;=0,"Lipsește cantitatea. ","")&amp;IF(M681="","Alege etapa. ","")&amp;IF(AND(M681="Suplimentar",N681=""),"Cere acordul clientului. ","")))</f>
        <v/>
      </c>
    </row>
    <row r="682" spans="2:21" x14ac:dyDescent="0.2">
      <c r="B682" s="24"/>
      <c r="C682" s="25" t="str">
        <f>IF(B682="","",COUNTIF(INDEX($B:$B,5):B682,B682))</f>
        <v/>
      </c>
      <c r="D682" s="24"/>
      <c r="E682" s="25" t="str">
        <f t="shared" si="90"/>
        <v/>
      </c>
      <c r="F682" s="13" t="str">
        <f t="shared" si="91"/>
        <v/>
      </c>
      <c r="G682" s="25" t="str">
        <f t="shared" si="92"/>
        <v/>
      </c>
      <c r="H682" s="6"/>
      <c r="I682" s="26" t="str">
        <f t="shared" si="93"/>
        <v/>
      </c>
      <c r="J682" s="27" t="str">
        <f t="shared" si="94"/>
        <v/>
      </c>
      <c r="K682" s="28"/>
      <c r="L682" s="27" t="str">
        <f t="shared" si="95"/>
        <v/>
      </c>
      <c r="M682" s="24"/>
      <c r="N682" s="24"/>
      <c r="O682" s="6"/>
      <c r="P682" s="27" t="str">
        <f t="shared" si="96"/>
        <v/>
      </c>
      <c r="Q682" s="25" t="str">
        <f t="shared" si="97"/>
        <v/>
      </c>
      <c r="R682" s="25" t="str">
        <f t="shared" si="98"/>
        <v/>
      </c>
      <c r="S682" s="13" t="str">
        <f>IF(B682="","",IF(M682="Inițial",B682&amp;"|E|"&amp;COUNTIFS(INDEX($B:$B,5):B682,B682,INDEX($M:$M,5):M682,"Inițial"),""))</f>
        <v/>
      </c>
      <c r="T682" s="13" t="str">
        <f>IF(OR(B682="",Q682&lt;&gt;1),"",B682&amp;"|F|"&amp;COUNTIFS(INDEX($B:$B,5):B682,B682,INDEX($Q:$Q,5):Q682,1))</f>
        <v/>
      </c>
      <c r="U682" s="29" t="str">
        <f>IF(B682="","",TRIM(IF(COUNTIF('Registru devize'!$B$5:$B$304,B682)=0,"Deviz inexistent în registru. ","")&amp;IF(AND(D682&lt;&gt;"",E682=""),"Cod necunoscut. ","")&amp;IF(N(H682)&lt;=0,"Lipsește cantitatea. ","")&amp;IF(M682="","Alege etapa. ","")&amp;IF(AND(M682="Suplimentar",N682=""),"Cere acordul clientului. ","")))</f>
        <v/>
      </c>
    </row>
    <row r="683" spans="2:21" x14ac:dyDescent="0.2">
      <c r="B683" s="24"/>
      <c r="C683" s="25" t="str">
        <f>IF(B683="","",COUNTIF(INDEX($B:$B,5):B683,B683))</f>
        <v/>
      </c>
      <c r="D683" s="24"/>
      <c r="E683" s="25" t="str">
        <f t="shared" si="90"/>
        <v/>
      </c>
      <c r="F683" s="13" t="str">
        <f t="shared" si="91"/>
        <v/>
      </c>
      <c r="G683" s="25" t="str">
        <f t="shared" si="92"/>
        <v/>
      </c>
      <c r="H683" s="6"/>
      <c r="I683" s="26" t="str">
        <f t="shared" si="93"/>
        <v/>
      </c>
      <c r="J683" s="27" t="str">
        <f t="shared" si="94"/>
        <v/>
      </c>
      <c r="K683" s="28"/>
      <c r="L683" s="27" t="str">
        <f t="shared" si="95"/>
        <v/>
      </c>
      <c r="M683" s="24"/>
      <c r="N683" s="24"/>
      <c r="O683" s="6"/>
      <c r="P683" s="27" t="str">
        <f t="shared" si="96"/>
        <v/>
      </c>
      <c r="Q683" s="25" t="str">
        <f t="shared" si="97"/>
        <v/>
      </c>
      <c r="R683" s="25" t="str">
        <f t="shared" si="98"/>
        <v/>
      </c>
      <c r="S683" s="13" t="str">
        <f>IF(B683="","",IF(M683="Inițial",B683&amp;"|E|"&amp;COUNTIFS(INDEX($B:$B,5):B683,B683,INDEX($M:$M,5):M683,"Inițial"),""))</f>
        <v/>
      </c>
      <c r="T683" s="13" t="str">
        <f>IF(OR(B683="",Q683&lt;&gt;1),"",B683&amp;"|F|"&amp;COUNTIFS(INDEX($B:$B,5):B683,B683,INDEX($Q:$Q,5):Q683,1))</f>
        <v/>
      </c>
      <c r="U683" s="29" t="str">
        <f>IF(B683="","",TRIM(IF(COUNTIF('Registru devize'!$B$5:$B$304,B683)=0,"Deviz inexistent în registru. ","")&amp;IF(AND(D683&lt;&gt;"",E683=""),"Cod necunoscut. ","")&amp;IF(N(H683)&lt;=0,"Lipsește cantitatea. ","")&amp;IF(M683="","Alege etapa. ","")&amp;IF(AND(M683="Suplimentar",N683=""),"Cere acordul clientului. ","")))</f>
        <v/>
      </c>
    </row>
    <row r="684" spans="2:21" x14ac:dyDescent="0.2">
      <c r="B684" s="24"/>
      <c r="C684" s="25" t="str">
        <f>IF(B684="","",COUNTIF(INDEX($B:$B,5):B684,B684))</f>
        <v/>
      </c>
      <c r="D684" s="24"/>
      <c r="E684" s="25" t="str">
        <f t="shared" si="90"/>
        <v/>
      </c>
      <c r="F684" s="13" t="str">
        <f t="shared" si="91"/>
        <v/>
      </c>
      <c r="G684" s="25" t="str">
        <f t="shared" si="92"/>
        <v/>
      </c>
      <c r="H684" s="6"/>
      <c r="I684" s="26" t="str">
        <f t="shared" si="93"/>
        <v/>
      </c>
      <c r="J684" s="27" t="str">
        <f t="shared" si="94"/>
        <v/>
      </c>
      <c r="K684" s="28"/>
      <c r="L684" s="27" t="str">
        <f t="shared" si="95"/>
        <v/>
      </c>
      <c r="M684" s="24"/>
      <c r="N684" s="24"/>
      <c r="O684" s="6"/>
      <c r="P684" s="27" t="str">
        <f t="shared" si="96"/>
        <v/>
      </c>
      <c r="Q684" s="25" t="str">
        <f t="shared" si="97"/>
        <v/>
      </c>
      <c r="R684" s="25" t="str">
        <f t="shared" si="98"/>
        <v/>
      </c>
      <c r="S684" s="13" t="str">
        <f>IF(B684="","",IF(M684="Inițial",B684&amp;"|E|"&amp;COUNTIFS(INDEX($B:$B,5):B684,B684,INDEX($M:$M,5):M684,"Inițial"),""))</f>
        <v/>
      </c>
      <c r="T684" s="13" t="str">
        <f>IF(OR(B684="",Q684&lt;&gt;1),"",B684&amp;"|F|"&amp;COUNTIFS(INDEX($B:$B,5):B684,B684,INDEX($Q:$Q,5):Q684,1))</f>
        <v/>
      </c>
      <c r="U684" s="29" t="str">
        <f>IF(B684="","",TRIM(IF(COUNTIF('Registru devize'!$B$5:$B$304,B684)=0,"Deviz inexistent în registru. ","")&amp;IF(AND(D684&lt;&gt;"",E684=""),"Cod necunoscut. ","")&amp;IF(N(H684)&lt;=0,"Lipsește cantitatea. ","")&amp;IF(M684="","Alege etapa. ","")&amp;IF(AND(M684="Suplimentar",N684=""),"Cere acordul clientului. ","")))</f>
        <v/>
      </c>
    </row>
    <row r="685" spans="2:21" x14ac:dyDescent="0.2">
      <c r="B685" s="24"/>
      <c r="C685" s="25" t="str">
        <f>IF(B685="","",COUNTIF(INDEX($B:$B,5):B685,B685))</f>
        <v/>
      </c>
      <c r="D685" s="24"/>
      <c r="E685" s="25" t="str">
        <f t="shared" si="90"/>
        <v/>
      </c>
      <c r="F685" s="13" t="str">
        <f t="shared" si="91"/>
        <v/>
      </c>
      <c r="G685" s="25" t="str">
        <f t="shared" si="92"/>
        <v/>
      </c>
      <c r="H685" s="6"/>
      <c r="I685" s="26" t="str">
        <f t="shared" si="93"/>
        <v/>
      </c>
      <c r="J685" s="27" t="str">
        <f t="shared" si="94"/>
        <v/>
      </c>
      <c r="K685" s="28"/>
      <c r="L685" s="27" t="str">
        <f t="shared" si="95"/>
        <v/>
      </c>
      <c r="M685" s="24"/>
      <c r="N685" s="24"/>
      <c r="O685" s="6"/>
      <c r="P685" s="27" t="str">
        <f t="shared" si="96"/>
        <v/>
      </c>
      <c r="Q685" s="25" t="str">
        <f t="shared" si="97"/>
        <v/>
      </c>
      <c r="R685" s="25" t="str">
        <f t="shared" si="98"/>
        <v/>
      </c>
      <c r="S685" s="13" t="str">
        <f>IF(B685="","",IF(M685="Inițial",B685&amp;"|E|"&amp;COUNTIFS(INDEX($B:$B,5):B685,B685,INDEX($M:$M,5):M685,"Inițial"),""))</f>
        <v/>
      </c>
      <c r="T685" s="13" t="str">
        <f>IF(OR(B685="",Q685&lt;&gt;1),"",B685&amp;"|F|"&amp;COUNTIFS(INDEX($B:$B,5):B685,B685,INDEX($Q:$Q,5):Q685,1))</f>
        <v/>
      </c>
      <c r="U685" s="29" t="str">
        <f>IF(B685="","",TRIM(IF(COUNTIF('Registru devize'!$B$5:$B$304,B685)=0,"Deviz inexistent în registru. ","")&amp;IF(AND(D685&lt;&gt;"",E685=""),"Cod necunoscut. ","")&amp;IF(N(H685)&lt;=0,"Lipsește cantitatea. ","")&amp;IF(M685="","Alege etapa. ","")&amp;IF(AND(M685="Suplimentar",N685=""),"Cere acordul clientului. ","")))</f>
        <v/>
      </c>
    </row>
    <row r="686" spans="2:21" x14ac:dyDescent="0.2">
      <c r="B686" s="24"/>
      <c r="C686" s="25" t="str">
        <f>IF(B686="","",COUNTIF(INDEX($B:$B,5):B686,B686))</f>
        <v/>
      </c>
      <c r="D686" s="24"/>
      <c r="E686" s="25" t="str">
        <f t="shared" si="90"/>
        <v/>
      </c>
      <c r="F686" s="13" t="str">
        <f t="shared" si="91"/>
        <v/>
      </c>
      <c r="G686" s="25" t="str">
        <f t="shared" si="92"/>
        <v/>
      </c>
      <c r="H686" s="6"/>
      <c r="I686" s="26" t="str">
        <f t="shared" si="93"/>
        <v/>
      </c>
      <c r="J686" s="27" t="str">
        <f t="shared" si="94"/>
        <v/>
      </c>
      <c r="K686" s="28"/>
      <c r="L686" s="27" t="str">
        <f t="shared" si="95"/>
        <v/>
      </c>
      <c r="M686" s="24"/>
      <c r="N686" s="24"/>
      <c r="O686" s="6"/>
      <c r="P686" s="27" t="str">
        <f t="shared" si="96"/>
        <v/>
      </c>
      <c r="Q686" s="25" t="str">
        <f t="shared" si="97"/>
        <v/>
      </c>
      <c r="R686" s="25" t="str">
        <f t="shared" si="98"/>
        <v/>
      </c>
      <c r="S686" s="13" t="str">
        <f>IF(B686="","",IF(M686="Inițial",B686&amp;"|E|"&amp;COUNTIFS(INDEX($B:$B,5):B686,B686,INDEX($M:$M,5):M686,"Inițial"),""))</f>
        <v/>
      </c>
      <c r="T686" s="13" t="str">
        <f>IF(OR(B686="",Q686&lt;&gt;1),"",B686&amp;"|F|"&amp;COUNTIFS(INDEX($B:$B,5):B686,B686,INDEX($Q:$Q,5):Q686,1))</f>
        <v/>
      </c>
      <c r="U686" s="29" t="str">
        <f>IF(B686="","",TRIM(IF(COUNTIF('Registru devize'!$B$5:$B$304,B686)=0,"Deviz inexistent în registru. ","")&amp;IF(AND(D686&lt;&gt;"",E686=""),"Cod necunoscut. ","")&amp;IF(N(H686)&lt;=0,"Lipsește cantitatea. ","")&amp;IF(M686="","Alege etapa. ","")&amp;IF(AND(M686="Suplimentar",N686=""),"Cere acordul clientului. ","")))</f>
        <v/>
      </c>
    </row>
    <row r="687" spans="2:21" x14ac:dyDescent="0.2">
      <c r="B687" s="24"/>
      <c r="C687" s="25" t="str">
        <f>IF(B687="","",COUNTIF(INDEX($B:$B,5):B687,B687))</f>
        <v/>
      </c>
      <c r="D687" s="24"/>
      <c r="E687" s="25" t="str">
        <f t="shared" si="90"/>
        <v/>
      </c>
      <c r="F687" s="13" t="str">
        <f t="shared" si="91"/>
        <v/>
      </c>
      <c r="G687" s="25" t="str">
        <f t="shared" si="92"/>
        <v/>
      </c>
      <c r="H687" s="6"/>
      <c r="I687" s="26" t="str">
        <f t="shared" si="93"/>
        <v/>
      </c>
      <c r="J687" s="27" t="str">
        <f t="shared" si="94"/>
        <v/>
      </c>
      <c r="K687" s="28"/>
      <c r="L687" s="27" t="str">
        <f t="shared" si="95"/>
        <v/>
      </c>
      <c r="M687" s="24"/>
      <c r="N687" s="24"/>
      <c r="O687" s="6"/>
      <c r="P687" s="27" t="str">
        <f t="shared" si="96"/>
        <v/>
      </c>
      <c r="Q687" s="25" t="str">
        <f t="shared" si="97"/>
        <v/>
      </c>
      <c r="R687" s="25" t="str">
        <f t="shared" si="98"/>
        <v/>
      </c>
      <c r="S687" s="13" t="str">
        <f>IF(B687="","",IF(M687="Inițial",B687&amp;"|E|"&amp;COUNTIFS(INDEX($B:$B,5):B687,B687,INDEX($M:$M,5):M687,"Inițial"),""))</f>
        <v/>
      </c>
      <c r="T687" s="13" t="str">
        <f>IF(OR(B687="",Q687&lt;&gt;1),"",B687&amp;"|F|"&amp;COUNTIFS(INDEX($B:$B,5):B687,B687,INDEX($Q:$Q,5):Q687,1))</f>
        <v/>
      </c>
      <c r="U687" s="29" t="str">
        <f>IF(B687="","",TRIM(IF(COUNTIF('Registru devize'!$B$5:$B$304,B687)=0,"Deviz inexistent în registru. ","")&amp;IF(AND(D687&lt;&gt;"",E687=""),"Cod necunoscut. ","")&amp;IF(N(H687)&lt;=0,"Lipsește cantitatea. ","")&amp;IF(M687="","Alege etapa. ","")&amp;IF(AND(M687="Suplimentar",N687=""),"Cere acordul clientului. ","")))</f>
        <v/>
      </c>
    </row>
    <row r="688" spans="2:21" x14ac:dyDescent="0.2">
      <c r="B688" s="24"/>
      <c r="C688" s="25" t="str">
        <f>IF(B688="","",COUNTIF(INDEX($B:$B,5):B688,B688))</f>
        <v/>
      </c>
      <c r="D688" s="24"/>
      <c r="E688" s="25" t="str">
        <f t="shared" si="90"/>
        <v/>
      </c>
      <c r="F688" s="13" t="str">
        <f t="shared" si="91"/>
        <v/>
      </c>
      <c r="G688" s="25" t="str">
        <f t="shared" si="92"/>
        <v/>
      </c>
      <c r="H688" s="6"/>
      <c r="I688" s="26" t="str">
        <f t="shared" si="93"/>
        <v/>
      </c>
      <c r="J688" s="27" t="str">
        <f t="shared" si="94"/>
        <v/>
      </c>
      <c r="K688" s="28"/>
      <c r="L688" s="27" t="str">
        <f t="shared" si="95"/>
        <v/>
      </c>
      <c r="M688" s="24"/>
      <c r="N688" s="24"/>
      <c r="O688" s="6"/>
      <c r="P688" s="27" t="str">
        <f t="shared" si="96"/>
        <v/>
      </c>
      <c r="Q688" s="25" t="str">
        <f t="shared" si="97"/>
        <v/>
      </c>
      <c r="R688" s="25" t="str">
        <f t="shared" si="98"/>
        <v/>
      </c>
      <c r="S688" s="13" t="str">
        <f>IF(B688="","",IF(M688="Inițial",B688&amp;"|E|"&amp;COUNTIFS(INDEX($B:$B,5):B688,B688,INDEX($M:$M,5):M688,"Inițial"),""))</f>
        <v/>
      </c>
      <c r="T688" s="13" t="str">
        <f>IF(OR(B688="",Q688&lt;&gt;1),"",B688&amp;"|F|"&amp;COUNTIFS(INDEX($B:$B,5):B688,B688,INDEX($Q:$Q,5):Q688,1))</f>
        <v/>
      </c>
      <c r="U688" s="29" t="str">
        <f>IF(B688="","",TRIM(IF(COUNTIF('Registru devize'!$B$5:$B$304,B688)=0,"Deviz inexistent în registru. ","")&amp;IF(AND(D688&lt;&gt;"",E688=""),"Cod necunoscut. ","")&amp;IF(N(H688)&lt;=0,"Lipsește cantitatea. ","")&amp;IF(M688="","Alege etapa. ","")&amp;IF(AND(M688="Suplimentar",N688=""),"Cere acordul clientului. ","")))</f>
        <v/>
      </c>
    </row>
    <row r="689" spans="2:21" x14ac:dyDescent="0.2">
      <c r="B689" s="24"/>
      <c r="C689" s="25" t="str">
        <f>IF(B689="","",COUNTIF(INDEX($B:$B,5):B689,B689))</f>
        <v/>
      </c>
      <c r="D689" s="24"/>
      <c r="E689" s="25" t="str">
        <f t="shared" si="90"/>
        <v/>
      </c>
      <c r="F689" s="13" t="str">
        <f t="shared" si="91"/>
        <v/>
      </c>
      <c r="G689" s="25" t="str">
        <f t="shared" si="92"/>
        <v/>
      </c>
      <c r="H689" s="6"/>
      <c r="I689" s="26" t="str">
        <f t="shared" si="93"/>
        <v/>
      </c>
      <c r="J689" s="27" t="str">
        <f t="shared" si="94"/>
        <v/>
      </c>
      <c r="K689" s="28"/>
      <c r="L689" s="27" t="str">
        <f t="shared" si="95"/>
        <v/>
      </c>
      <c r="M689" s="24"/>
      <c r="N689" s="24"/>
      <c r="O689" s="6"/>
      <c r="P689" s="27" t="str">
        <f t="shared" si="96"/>
        <v/>
      </c>
      <c r="Q689" s="25" t="str">
        <f t="shared" si="97"/>
        <v/>
      </c>
      <c r="R689" s="25" t="str">
        <f t="shared" si="98"/>
        <v/>
      </c>
      <c r="S689" s="13" t="str">
        <f>IF(B689="","",IF(M689="Inițial",B689&amp;"|E|"&amp;COUNTIFS(INDEX($B:$B,5):B689,B689,INDEX($M:$M,5):M689,"Inițial"),""))</f>
        <v/>
      </c>
      <c r="T689" s="13" t="str">
        <f>IF(OR(B689="",Q689&lt;&gt;1),"",B689&amp;"|F|"&amp;COUNTIFS(INDEX($B:$B,5):B689,B689,INDEX($Q:$Q,5):Q689,1))</f>
        <v/>
      </c>
      <c r="U689" s="29" t="str">
        <f>IF(B689="","",TRIM(IF(COUNTIF('Registru devize'!$B$5:$B$304,B689)=0,"Deviz inexistent în registru. ","")&amp;IF(AND(D689&lt;&gt;"",E689=""),"Cod necunoscut. ","")&amp;IF(N(H689)&lt;=0,"Lipsește cantitatea. ","")&amp;IF(M689="","Alege etapa. ","")&amp;IF(AND(M689="Suplimentar",N689=""),"Cere acordul clientului. ","")))</f>
        <v/>
      </c>
    </row>
    <row r="690" spans="2:21" x14ac:dyDescent="0.2">
      <c r="B690" s="24"/>
      <c r="C690" s="25" t="str">
        <f>IF(B690="","",COUNTIF(INDEX($B:$B,5):B690,B690))</f>
        <v/>
      </c>
      <c r="D690" s="24"/>
      <c r="E690" s="25" t="str">
        <f t="shared" si="90"/>
        <v/>
      </c>
      <c r="F690" s="13" t="str">
        <f t="shared" si="91"/>
        <v/>
      </c>
      <c r="G690" s="25" t="str">
        <f t="shared" si="92"/>
        <v/>
      </c>
      <c r="H690" s="6"/>
      <c r="I690" s="26" t="str">
        <f t="shared" si="93"/>
        <v/>
      </c>
      <c r="J690" s="27" t="str">
        <f t="shared" si="94"/>
        <v/>
      </c>
      <c r="K690" s="28"/>
      <c r="L690" s="27" t="str">
        <f t="shared" si="95"/>
        <v/>
      </c>
      <c r="M690" s="24"/>
      <c r="N690" s="24"/>
      <c r="O690" s="6"/>
      <c r="P690" s="27" t="str">
        <f t="shared" si="96"/>
        <v/>
      </c>
      <c r="Q690" s="25" t="str">
        <f t="shared" si="97"/>
        <v/>
      </c>
      <c r="R690" s="25" t="str">
        <f t="shared" si="98"/>
        <v/>
      </c>
      <c r="S690" s="13" t="str">
        <f>IF(B690="","",IF(M690="Inițial",B690&amp;"|E|"&amp;COUNTIFS(INDEX($B:$B,5):B690,B690,INDEX($M:$M,5):M690,"Inițial"),""))</f>
        <v/>
      </c>
      <c r="T690" s="13" t="str">
        <f>IF(OR(B690="",Q690&lt;&gt;1),"",B690&amp;"|F|"&amp;COUNTIFS(INDEX($B:$B,5):B690,B690,INDEX($Q:$Q,5):Q690,1))</f>
        <v/>
      </c>
      <c r="U690" s="29" t="str">
        <f>IF(B690="","",TRIM(IF(COUNTIF('Registru devize'!$B$5:$B$304,B690)=0,"Deviz inexistent în registru. ","")&amp;IF(AND(D690&lt;&gt;"",E690=""),"Cod necunoscut. ","")&amp;IF(N(H690)&lt;=0,"Lipsește cantitatea. ","")&amp;IF(M690="","Alege etapa. ","")&amp;IF(AND(M690="Suplimentar",N690=""),"Cere acordul clientului. ","")))</f>
        <v/>
      </c>
    </row>
    <row r="691" spans="2:21" x14ac:dyDescent="0.2">
      <c r="B691" s="24"/>
      <c r="C691" s="25" t="str">
        <f>IF(B691="","",COUNTIF(INDEX($B:$B,5):B691,B691))</f>
        <v/>
      </c>
      <c r="D691" s="24"/>
      <c r="E691" s="25" t="str">
        <f t="shared" si="90"/>
        <v/>
      </c>
      <c r="F691" s="13" t="str">
        <f t="shared" si="91"/>
        <v/>
      </c>
      <c r="G691" s="25" t="str">
        <f t="shared" si="92"/>
        <v/>
      </c>
      <c r="H691" s="6"/>
      <c r="I691" s="26" t="str">
        <f t="shared" si="93"/>
        <v/>
      </c>
      <c r="J691" s="27" t="str">
        <f t="shared" si="94"/>
        <v/>
      </c>
      <c r="K691" s="28"/>
      <c r="L691" s="27" t="str">
        <f t="shared" si="95"/>
        <v/>
      </c>
      <c r="M691" s="24"/>
      <c r="N691" s="24"/>
      <c r="O691" s="6"/>
      <c r="P691" s="27" t="str">
        <f t="shared" si="96"/>
        <v/>
      </c>
      <c r="Q691" s="25" t="str">
        <f t="shared" si="97"/>
        <v/>
      </c>
      <c r="R691" s="25" t="str">
        <f t="shared" si="98"/>
        <v/>
      </c>
      <c r="S691" s="13" t="str">
        <f>IF(B691="","",IF(M691="Inițial",B691&amp;"|E|"&amp;COUNTIFS(INDEX($B:$B,5):B691,B691,INDEX($M:$M,5):M691,"Inițial"),""))</f>
        <v/>
      </c>
      <c r="T691" s="13" t="str">
        <f>IF(OR(B691="",Q691&lt;&gt;1),"",B691&amp;"|F|"&amp;COUNTIFS(INDEX($B:$B,5):B691,B691,INDEX($Q:$Q,5):Q691,1))</f>
        <v/>
      </c>
      <c r="U691" s="29" t="str">
        <f>IF(B691="","",TRIM(IF(COUNTIF('Registru devize'!$B$5:$B$304,B691)=0,"Deviz inexistent în registru. ","")&amp;IF(AND(D691&lt;&gt;"",E691=""),"Cod necunoscut. ","")&amp;IF(N(H691)&lt;=0,"Lipsește cantitatea. ","")&amp;IF(M691="","Alege etapa. ","")&amp;IF(AND(M691="Suplimentar",N691=""),"Cere acordul clientului. ","")))</f>
        <v/>
      </c>
    </row>
    <row r="692" spans="2:21" x14ac:dyDescent="0.2">
      <c r="B692" s="24"/>
      <c r="C692" s="25" t="str">
        <f>IF(B692="","",COUNTIF(INDEX($B:$B,5):B692,B692))</f>
        <v/>
      </c>
      <c r="D692" s="24"/>
      <c r="E692" s="25" t="str">
        <f t="shared" si="90"/>
        <v/>
      </c>
      <c r="F692" s="13" t="str">
        <f t="shared" si="91"/>
        <v/>
      </c>
      <c r="G692" s="25" t="str">
        <f t="shared" si="92"/>
        <v/>
      </c>
      <c r="H692" s="6"/>
      <c r="I692" s="26" t="str">
        <f t="shared" si="93"/>
        <v/>
      </c>
      <c r="J692" s="27" t="str">
        <f t="shared" si="94"/>
        <v/>
      </c>
      <c r="K692" s="28"/>
      <c r="L692" s="27" t="str">
        <f t="shared" si="95"/>
        <v/>
      </c>
      <c r="M692" s="24"/>
      <c r="N692" s="24"/>
      <c r="O692" s="6"/>
      <c r="P692" s="27" t="str">
        <f t="shared" si="96"/>
        <v/>
      </c>
      <c r="Q692" s="25" t="str">
        <f t="shared" si="97"/>
        <v/>
      </c>
      <c r="R692" s="25" t="str">
        <f t="shared" si="98"/>
        <v/>
      </c>
      <c r="S692" s="13" t="str">
        <f>IF(B692="","",IF(M692="Inițial",B692&amp;"|E|"&amp;COUNTIFS(INDEX($B:$B,5):B692,B692,INDEX($M:$M,5):M692,"Inițial"),""))</f>
        <v/>
      </c>
      <c r="T692" s="13" t="str">
        <f>IF(OR(B692="",Q692&lt;&gt;1),"",B692&amp;"|F|"&amp;COUNTIFS(INDEX($B:$B,5):B692,B692,INDEX($Q:$Q,5):Q692,1))</f>
        <v/>
      </c>
      <c r="U692" s="29" t="str">
        <f>IF(B692="","",TRIM(IF(COUNTIF('Registru devize'!$B$5:$B$304,B692)=0,"Deviz inexistent în registru. ","")&amp;IF(AND(D692&lt;&gt;"",E692=""),"Cod necunoscut. ","")&amp;IF(N(H692)&lt;=0,"Lipsește cantitatea. ","")&amp;IF(M692="","Alege etapa. ","")&amp;IF(AND(M692="Suplimentar",N692=""),"Cere acordul clientului. ","")))</f>
        <v/>
      </c>
    </row>
    <row r="693" spans="2:21" x14ac:dyDescent="0.2">
      <c r="B693" s="24"/>
      <c r="C693" s="25" t="str">
        <f>IF(B693="","",COUNTIF(INDEX($B:$B,5):B693,B693))</f>
        <v/>
      </c>
      <c r="D693" s="24"/>
      <c r="E693" s="25" t="str">
        <f t="shared" si="90"/>
        <v/>
      </c>
      <c r="F693" s="13" t="str">
        <f t="shared" si="91"/>
        <v/>
      </c>
      <c r="G693" s="25" t="str">
        <f t="shared" si="92"/>
        <v/>
      </c>
      <c r="H693" s="6"/>
      <c r="I693" s="26" t="str">
        <f t="shared" si="93"/>
        <v/>
      </c>
      <c r="J693" s="27" t="str">
        <f t="shared" si="94"/>
        <v/>
      </c>
      <c r="K693" s="28"/>
      <c r="L693" s="27" t="str">
        <f t="shared" si="95"/>
        <v/>
      </c>
      <c r="M693" s="24"/>
      <c r="N693" s="24"/>
      <c r="O693" s="6"/>
      <c r="P693" s="27" t="str">
        <f t="shared" si="96"/>
        <v/>
      </c>
      <c r="Q693" s="25" t="str">
        <f t="shared" si="97"/>
        <v/>
      </c>
      <c r="R693" s="25" t="str">
        <f t="shared" si="98"/>
        <v/>
      </c>
      <c r="S693" s="13" t="str">
        <f>IF(B693="","",IF(M693="Inițial",B693&amp;"|E|"&amp;COUNTIFS(INDEX($B:$B,5):B693,B693,INDEX($M:$M,5):M693,"Inițial"),""))</f>
        <v/>
      </c>
      <c r="T693" s="13" t="str">
        <f>IF(OR(B693="",Q693&lt;&gt;1),"",B693&amp;"|F|"&amp;COUNTIFS(INDEX($B:$B,5):B693,B693,INDEX($Q:$Q,5):Q693,1))</f>
        <v/>
      </c>
      <c r="U693" s="29" t="str">
        <f>IF(B693="","",TRIM(IF(COUNTIF('Registru devize'!$B$5:$B$304,B693)=0,"Deviz inexistent în registru. ","")&amp;IF(AND(D693&lt;&gt;"",E693=""),"Cod necunoscut. ","")&amp;IF(N(H693)&lt;=0,"Lipsește cantitatea. ","")&amp;IF(M693="","Alege etapa. ","")&amp;IF(AND(M693="Suplimentar",N693=""),"Cere acordul clientului. ","")))</f>
        <v/>
      </c>
    </row>
    <row r="694" spans="2:21" x14ac:dyDescent="0.2">
      <c r="B694" s="24"/>
      <c r="C694" s="25" t="str">
        <f>IF(B694="","",COUNTIF(INDEX($B:$B,5):B694,B694))</f>
        <v/>
      </c>
      <c r="D694" s="24"/>
      <c r="E694" s="25" t="str">
        <f t="shared" si="90"/>
        <v/>
      </c>
      <c r="F694" s="13" t="str">
        <f t="shared" si="91"/>
        <v/>
      </c>
      <c r="G694" s="25" t="str">
        <f t="shared" si="92"/>
        <v/>
      </c>
      <c r="H694" s="6"/>
      <c r="I694" s="26" t="str">
        <f t="shared" si="93"/>
        <v/>
      </c>
      <c r="J694" s="27" t="str">
        <f t="shared" si="94"/>
        <v/>
      </c>
      <c r="K694" s="28"/>
      <c r="L694" s="27" t="str">
        <f t="shared" si="95"/>
        <v/>
      </c>
      <c r="M694" s="24"/>
      <c r="N694" s="24"/>
      <c r="O694" s="6"/>
      <c r="P694" s="27" t="str">
        <f t="shared" si="96"/>
        <v/>
      </c>
      <c r="Q694" s="25" t="str">
        <f t="shared" si="97"/>
        <v/>
      </c>
      <c r="R694" s="25" t="str">
        <f t="shared" si="98"/>
        <v/>
      </c>
      <c r="S694" s="13" t="str">
        <f>IF(B694="","",IF(M694="Inițial",B694&amp;"|E|"&amp;COUNTIFS(INDEX($B:$B,5):B694,B694,INDEX($M:$M,5):M694,"Inițial"),""))</f>
        <v/>
      </c>
      <c r="T694" s="13" t="str">
        <f>IF(OR(B694="",Q694&lt;&gt;1),"",B694&amp;"|F|"&amp;COUNTIFS(INDEX($B:$B,5):B694,B694,INDEX($Q:$Q,5):Q694,1))</f>
        <v/>
      </c>
      <c r="U694" s="29" t="str">
        <f>IF(B694="","",TRIM(IF(COUNTIF('Registru devize'!$B$5:$B$304,B694)=0,"Deviz inexistent în registru. ","")&amp;IF(AND(D694&lt;&gt;"",E694=""),"Cod necunoscut. ","")&amp;IF(N(H694)&lt;=0,"Lipsește cantitatea. ","")&amp;IF(M694="","Alege etapa. ","")&amp;IF(AND(M694="Suplimentar",N694=""),"Cere acordul clientului. ","")))</f>
        <v/>
      </c>
    </row>
    <row r="695" spans="2:21" x14ac:dyDescent="0.2">
      <c r="B695" s="24"/>
      <c r="C695" s="25" t="str">
        <f>IF(B695="","",COUNTIF(INDEX($B:$B,5):B695,B695))</f>
        <v/>
      </c>
      <c r="D695" s="24"/>
      <c r="E695" s="25" t="str">
        <f t="shared" si="90"/>
        <v/>
      </c>
      <c r="F695" s="13" t="str">
        <f t="shared" si="91"/>
        <v/>
      </c>
      <c r="G695" s="25" t="str">
        <f t="shared" si="92"/>
        <v/>
      </c>
      <c r="H695" s="6"/>
      <c r="I695" s="26" t="str">
        <f t="shared" si="93"/>
        <v/>
      </c>
      <c r="J695" s="27" t="str">
        <f t="shared" si="94"/>
        <v/>
      </c>
      <c r="K695" s="28"/>
      <c r="L695" s="27" t="str">
        <f t="shared" si="95"/>
        <v/>
      </c>
      <c r="M695" s="24"/>
      <c r="N695" s="24"/>
      <c r="O695" s="6"/>
      <c r="P695" s="27" t="str">
        <f t="shared" si="96"/>
        <v/>
      </c>
      <c r="Q695" s="25" t="str">
        <f t="shared" si="97"/>
        <v/>
      </c>
      <c r="R695" s="25" t="str">
        <f t="shared" si="98"/>
        <v/>
      </c>
      <c r="S695" s="13" t="str">
        <f>IF(B695="","",IF(M695="Inițial",B695&amp;"|E|"&amp;COUNTIFS(INDEX($B:$B,5):B695,B695,INDEX($M:$M,5):M695,"Inițial"),""))</f>
        <v/>
      </c>
      <c r="T695" s="13" t="str">
        <f>IF(OR(B695="",Q695&lt;&gt;1),"",B695&amp;"|F|"&amp;COUNTIFS(INDEX($B:$B,5):B695,B695,INDEX($Q:$Q,5):Q695,1))</f>
        <v/>
      </c>
      <c r="U695" s="29" t="str">
        <f>IF(B695="","",TRIM(IF(COUNTIF('Registru devize'!$B$5:$B$304,B695)=0,"Deviz inexistent în registru. ","")&amp;IF(AND(D695&lt;&gt;"",E695=""),"Cod necunoscut. ","")&amp;IF(N(H695)&lt;=0,"Lipsește cantitatea. ","")&amp;IF(M695="","Alege etapa. ","")&amp;IF(AND(M695="Suplimentar",N695=""),"Cere acordul clientului. ","")))</f>
        <v/>
      </c>
    </row>
    <row r="696" spans="2:21" x14ac:dyDescent="0.2">
      <c r="B696" s="24"/>
      <c r="C696" s="25" t="str">
        <f>IF(B696="","",COUNTIF(INDEX($B:$B,5):B696,B696))</f>
        <v/>
      </c>
      <c r="D696" s="24"/>
      <c r="E696" s="25" t="str">
        <f t="shared" si="90"/>
        <v/>
      </c>
      <c r="F696" s="13" t="str">
        <f t="shared" si="91"/>
        <v/>
      </c>
      <c r="G696" s="25" t="str">
        <f t="shared" si="92"/>
        <v/>
      </c>
      <c r="H696" s="6"/>
      <c r="I696" s="26" t="str">
        <f t="shared" si="93"/>
        <v/>
      </c>
      <c r="J696" s="27" t="str">
        <f t="shared" si="94"/>
        <v/>
      </c>
      <c r="K696" s="28"/>
      <c r="L696" s="27" t="str">
        <f t="shared" si="95"/>
        <v/>
      </c>
      <c r="M696" s="24"/>
      <c r="N696" s="24"/>
      <c r="O696" s="6"/>
      <c r="P696" s="27" t="str">
        <f t="shared" si="96"/>
        <v/>
      </c>
      <c r="Q696" s="25" t="str">
        <f t="shared" si="97"/>
        <v/>
      </c>
      <c r="R696" s="25" t="str">
        <f t="shared" si="98"/>
        <v/>
      </c>
      <c r="S696" s="13" t="str">
        <f>IF(B696="","",IF(M696="Inițial",B696&amp;"|E|"&amp;COUNTIFS(INDEX($B:$B,5):B696,B696,INDEX($M:$M,5):M696,"Inițial"),""))</f>
        <v/>
      </c>
      <c r="T696" s="13" t="str">
        <f>IF(OR(B696="",Q696&lt;&gt;1),"",B696&amp;"|F|"&amp;COUNTIFS(INDEX($B:$B,5):B696,B696,INDEX($Q:$Q,5):Q696,1))</f>
        <v/>
      </c>
      <c r="U696" s="29" t="str">
        <f>IF(B696="","",TRIM(IF(COUNTIF('Registru devize'!$B$5:$B$304,B696)=0,"Deviz inexistent în registru. ","")&amp;IF(AND(D696&lt;&gt;"",E696=""),"Cod necunoscut. ","")&amp;IF(N(H696)&lt;=0,"Lipsește cantitatea. ","")&amp;IF(M696="","Alege etapa. ","")&amp;IF(AND(M696="Suplimentar",N696=""),"Cere acordul clientului. ","")))</f>
        <v/>
      </c>
    </row>
    <row r="697" spans="2:21" x14ac:dyDescent="0.2">
      <c r="B697" s="24"/>
      <c r="C697" s="25" t="str">
        <f>IF(B697="","",COUNTIF(INDEX($B:$B,5):B697,B697))</f>
        <v/>
      </c>
      <c r="D697" s="24"/>
      <c r="E697" s="25" t="str">
        <f t="shared" si="90"/>
        <v/>
      </c>
      <c r="F697" s="13" t="str">
        <f t="shared" si="91"/>
        <v/>
      </c>
      <c r="G697" s="25" t="str">
        <f t="shared" si="92"/>
        <v/>
      </c>
      <c r="H697" s="6"/>
      <c r="I697" s="26" t="str">
        <f t="shared" si="93"/>
        <v/>
      </c>
      <c r="J697" s="27" t="str">
        <f t="shared" si="94"/>
        <v/>
      </c>
      <c r="K697" s="28"/>
      <c r="L697" s="27" t="str">
        <f t="shared" si="95"/>
        <v/>
      </c>
      <c r="M697" s="24"/>
      <c r="N697" s="24"/>
      <c r="O697" s="6"/>
      <c r="P697" s="27" t="str">
        <f t="shared" si="96"/>
        <v/>
      </c>
      <c r="Q697" s="25" t="str">
        <f t="shared" si="97"/>
        <v/>
      </c>
      <c r="R697" s="25" t="str">
        <f t="shared" si="98"/>
        <v/>
      </c>
      <c r="S697" s="13" t="str">
        <f>IF(B697="","",IF(M697="Inițial",B697&amp;"|E|"&amp;COUNTIFS(INDEX($B:$B,5):B697,B697,INDEX($M:$M,5):M697,"Inițial"),""))</f>
        <v/>
      </c>
      <c r="T697" s="13" t="str">
        <f>IF(OR(B697="",Q697&lt;&gt;1),"",B697&amp;"|F|"&amp;COUNTIFS(INDEX($B:$B,5):B697,B697,INDEX($Q:$Q,5):Q697,1))</f>
        <v/>
      </c>
      <c r="U697" s="29" t="str">
        <f>IF(B697="","",TRIM(IF(COUNTIF('Registru devize'!$B$5:$B$304,B697)=0,"Deviz inexistent în registru. ","")&amp;IF(AND(D697&lt;&gt;"",E697=""),"Cod necunoscut. ","")&amp;IF(N(H697)&lt;=0,"Lipsește cantitatea. ","")&amp;IF(M697="","Alege etapa. ","")&amp;IF(AND(M697="Suplimentar",N697=""),"Cere acordul clientului. ","")))</f>
        <v/>
      </c>
    </row>
    <row r="698" spans="2:21" x14ac:dyDescent="0.2">
      <c r="B698" s="24"/>
      <c r="C698" s="25" t="str">
        <f>IF(B698="","",COUNTIF(INDEX($B:$B,5):B698,B698))</f>
        <v/>
      </c>
      <c r="D698" s="24"/>
      <c r="E698" s="25" t="str">
        <f t="shared" si="90"/>
        <v/>
      </c>
      <c r="F698" s="13" t="str">
        <f t="shared" si="91"/>
        <v/>
      </c>
      <c r="G698" s="25" t="str">
        <f t="shared" si="92"/>
        <v/>
      </c>
      <c r="H698" s="6"/>
      <c r="I698" s="26" t="str">
        <f t="shared" si="93"/>
        <v/>
      </c>
      <c r="J698" s="27" t="str">
        <f t="shared" si="94"/>
        <v/>
      </c>
      <c r="K698" s="28"/>
      <c r="L698" s="27" t="str">
        <f t="shared" si="95"/>
        <v/>
      </c>
      <c r="M698" s="24"/>
      <c r="N698" s="24"/>
      <c r="O698" s="6"/>
      <c r="P698" s="27" t="str">
        <f t="shared" si="96"/>
        <v/>
      </c>
      <c r="Q698" s="25" t="str">
        <f t="shared" si="97"/>
        <v/>
      </c>
      <c r="R698" s="25" t="str">
        <f t="shared" si="98"/>
        <v/>
      </c>
      <c r="S698" s="13" t="str">
        <f>IF(B698="","",IF(M698="Inițial",B698&amp;"|E|"&amp;COUNTIFS(INDEX($B:$B,5):B698,B698,INDEX($M:$M,5):M698,"Inițial"),""))</f>
        <v/>
      </c>
      <c r="T698" s="13" t="str">
        <f>IF(OR(B698="",Q698&lt;&gt;1),"",B698&amp;"|F|"&amp;COUNTIFS(INDEX($B:$B,5):B698,B698,INDEX($Q:$Q,5):Q698,1))</f>
        <v/>
      </c>
      <c r="U698" s="29" t="str">
        <f>IF(B698="","",TRIM(IF(COUNTIF('Registru devize'!$B$5:$B$304,B698)=0,"Deviz inexistent în registru. ","")&amp;IF(AND(D698&lt;&gt;"",E698=""),"Cod necunoscut. ","")&amp;IF(N(H698)&lt;=0,"Lipsește cantitatea. ","")&amp;IF(M698="","Alege etapa. ","")&amp;IF(AND(M698="Suplimentar",N698=""),"Cere acordul clientului. ","")))</f>
        <v/>
      </c>
    </row>
    <row r="699" spans="2:21" x14ac:dyDescent="0.2">
      <c r="B699" s="24"/>
      <c r="C699" s="25" t="str">
        <f>IF(B699="","",COUNTIF(INDEX($B:$B,5):B699,B699))</f>
        <v/>
      </c>
      <c r="D699" s="24"/>
      <c r="E699" s="25" t="str">
        <f t="shared" si="90"/>
        <v/>
      </c>
      <c r="F699" s="13" t="str">
        <f t="shared" si="91"/>
        <v/>
      </c>
      <c r="G699" s="25" t="str">
        <f t="shared" si="92"/>
        <v/>
      </c>
      <c r="H699" s="6"/>
      <c r="I699" s="26" t="str">
        <f t="shared" si="93"/>
        <v/>
      </c>
      <c r="J699" s="27" t="str">
        <f t="shared" si="94"/>
        <v/>
      </c>
      <c r="K699" s="28"/>
      <c r="L699" s="27" t="str">
        <f t="shared" si="95"/>
        <v/>
      </c>
      <c r="M699" s="24"/>
      <c r="N699" s="24"/>
      <c r="O699" s="6"/>
      <c r="P699" s="27" t="str">
        <f t="shared" si="96"/>
        <v/>
      </c>
      <c r="Q699" s="25" t="str">
        <f t="shared" si="97"/>
        <v/>
      </c>
      <c r="R699" s="25" t="str">
        <f t="shared" si="98"/>
        <v/>
      </c>
      <c r="S699" s="13" t="str">
        <f>IF(B699="","",IF(M699="Inițial",B699&amp;"|E|"&amp;COUNTIFS(INDEX($B:$B,5):B699,B699,INDEX($M:$M,5):M699,"Inițial"),""))</f>
        <v/>
      </c>
      <c r="T699" s="13" t="str">
        <f>IF(OR(B699="",Q699&lt;&gt;1),"",B699&amp;"|F|"&amp;COUNTIFS(INDEX($B:$B,5):B699,B699,INDEX($Q:$Q,5):Q699,1))</f>
        <v/>
      </c>
      <c r="U699" s="29" t="str">
        <f>IF(B699="","",TRIM(IF(COUNTIF('Registru devize'!$B$5:$B$304,B699)=0,"Deviz inexistent în registru. ","")&amp;IF(AND(D699&lt;&gt;"",E699=""),"Cod necunoscut. ","")&amp;IF(N(H699)&lt;=0,"Lipsește cantitatea. ","")&amp;IF(M699="","Alege etapa. ","")&amp;IF(AND(M699="Suplimentar",N699=""),"Cere acordul clientului. ","")))</f>
        <v/>
      </c>
    </row>
    <row r="700" spans="2:21" x14ac:dyDescent="0.2">
      <c r="B700" s="24"/>
      <c r="C700" s="25" t="str">
        <f>IF(B700="","",COUNTIF(INDEX($B:$B,5):B700,B700))</f>
        <v/>
      </c>
      <c r="D700" s="24"/>
      <c r="E700" s="25" t="str">
        <f t="shared" si="90"/>
        <v/>
      </c>
      <c r="F700" s="13" t="str">
        <f t="shared" si="91"/>
        <v/>
      </c>
      <c r="G700" s="25" t="str">
        <f t="shared" si="92"/>
        <v/>
      </c>
      <c r="H700" s="6"/>
      <c r="I700" s="26" t="str">
        <f t="shared" si="93"/>
        <v/>
      </c>
      <c r="J700" s="27" t="str">
        <f t="shared" si="94"/>
        <v/>
      </c>
      <c r="K700" s="28"/>
      <c r="L700" s="27" t="str">
        <f t="shared" si="95"/>
        <v/>
      </c>
      <c r="M700" s="24"/>
      <c r="N700" s="24"/>
      <c r="O700" s="6"/>
      <c r="P700" s="27" t="str">
        <f t="shared" si="96"/>
        <v/>
      </c>
      <c r="Q700" s="25" t="str">
        <f t="shared" si="97"/>
        <v/>
      </c>
      <c r="R700" s="25" t="str">
        <f t="shared" si="98"/>
        <v/>
      </c>
      <c r="S700" s="13" t="str">
        <f>IF(B700="","",IF(M700="Inițial",B700&amp;"|E|"&amp;COUNTIFS(INDEX($B:$B,5):B700,B700,INDEX($M:$M,5):M700,"Inițial"),""))</f>
        <v/>
      </c>
      <c r="T700" s="13" t="str">
        <f>IF(OR(B700="",Q700&lt;&gt;1),"",B700&amp;"|F|"&amp;COUNTIFS(INDEX($B:$B,5):B700,B700,INDEX($Q:$Q,5):Q700,1))</f>
        <v/>
      </c>
      <c r="U700" s="29" t="str">
        <f>IF(B700="","",TRIM(IF(COUNTIF('Registru devize'!$B$5:$B$304,B700)=0,"Deviz inexistent în registru. ","")&amp;IF(AND(D700&lt;&gt;"",E700=""),"Cod necunoscut. ","")&amp;IF(N(H700)&lt;=0,"Lipsește cantitatea. ","")&amp;IF(M700="","Alege etapa. ","")&amp;IF(AND(M700="Suplimentar",N700=""),"Cere acordul clientului. ","")))</f>
        <v/>
      </c>
    </row>
    <row r="701" spans="2:21" x14ac:dyDescent="0.2">
      <c r="B701" s="24"/>
      <c r="C701" s="25" t="str">
        <f>IF(B701="","",COUNTIF(INDEX($B:$B,5):B701,B701))</f>
        <v/>
      </c>
      <c r="D701" s="24"/>
      <c r="E701" s="25" t="str">
        <f t="shared" si="90"/>
        <v/>
      </c>
      <c r="F701" s="13" t="str">
        <f t="shared" si="91"/>
        <v/>
      </c>
      <c r="G701" s="25" t="str">
        <f t="shared" si="92"/>
        <v/>
      </c>
      <c r="H701" s="6"/>
      <c r="I701" s="26" t="str">
        <f t="shared" si="93"/>
        <v/>
      </c>
      <c r="J701" s="27" t="str">
        <f t="shared" si="94"/>
        <v/>
      </c>
      <c r="K701" s="28"/>
      <c r="L701" s="27" t="str">
        <f t="shared" si="95"/>
        <v/>
      </c>
      <c r="M701" s="24"/>
      <c r="N701" s="24"/>
      <c r="O701" s="6"/>
      <c r="P701" s="27" t="str">
        <f t="shared" si="96"/>
        <v/>
      </c>
      <c r="Q701" s="25" t="str">
        <f t="shared" si="97"/>
        <v/>
      </c>
      <c r="R701" s="25" t="str">
        <f t="shared" si="98"/>
        <v/>
      </c>
      <c r="S701" s="13" t="str">
        <f>IF(B701="","",IF(M701="Inițial",B701&amp;"|E|"&amp;COUNTIFS(INDEX($B:$B,5):B701,B701,INDEX($M:$M,5):M701,"Inițial"),""))</f>
        <v/>
      </c>
      <c r="T701" s="13" t="str">
        <f>IF(OR(B701="",Q701&lt;&gt;1),"",B701&amp;"|F|"&amp;COUNTIFS(INDEX($B:$B,5):B701,B701,INDEX($Q:$Q,5):Q701,1))</f>
        <v/>
      </c>
      <c r="U701" s="29" t="str">
        <f>IF(B701="","",TRIM(IF(COUNTIF('Registru devize'!$B$5:$B$304,B701)=0,"Deviz inexistent în registru. ","")&amp;IF(AND(D701&lt;&gt;"",E701=""),"Cod necunoscut. ","")&amp;IF(N(H701)&lt;=0,"Lipsește cantitatea. ","")&amp;IF(M701="","Alege etapa. ","")&amp;IF(AND(M701="Suplimentar",N701=""),"Cere acordul clientului. ","")))</f>
        <v/>
      </c>
    </row>
    <row r="702" spans="2:21" x14ac:dyDescent="0.2">
      <c r="B702" s="24"/>
      <c r="C702" s="25" t="str">
        <f>IF(B702="","",COUNTIF(INDEX($B:$B,5):B702,B702))</f>
        <v/>
      </c>
      <c r="D702" s="24"/>
      <c r="E702" s="25" t="str">
        <f t="shared" si="90"/>
        <v/>
      </c>
      <c r="F702" s="13" t="str">
        <f t="shared" si="91"/>
        <v/>
      </c>
      <c r="G702" s="25" t="str">
        <f t="shared" si="92"/>
        <v/>
      </c>
      <c r="H702" s="6"/>
      <c r="I702" s="26" t="str">
        <f t="shared" si="93"/>
        <v/>
      </c>
      <c r="J702" s="27" t="str">
        <f t="shared" si="94"/>
        <v/>
      </c>
      <c r="K702" s="28"/>
      <c r="L702" s="27" t="str">
        <f t="shared" si="95"/>
        <v/>
      </c>
      <c r="M702" s="24"/>
      <c r="N702" s="24"/>
      <c r="O702" s="6"/>
      <c r="P702" s="27" t="str">
        <f t="shared" si="96"/>
        <v/>
      </c>
      <c r="Q702" s="25" t="str">
        <f t="shared" si="97"/>
        <v/>
      </c>
      <c r="R702" s="25" t="str">
        <f t="shared" si="98"/>
        <v/>
      </c>
      <c r="S702" s="13" t="str">
        <f>IF(B702="","",IF(M702="Inițial",B702&amp;"|E|"&amp;COUNTIFS(INDEX($B:$B,5):B702,B702,INDEX($M:$M,5):M702,"Inițial"),""))</f>
        <v/>
      </c>
      <c r="T702" s="13" t="str">
        <f>IF(OR(B702="",Q702&lt;&gt;1),"",B702&amp;"|F|"&amp;COUNTIFS(INDEX($B:$B,5):B702,B702,INDEX($Q:$Q,5):Q702,1))</f>
        <v/>
      </c>
      <c r="U702" s="29" t="str">
        <f>IF(B702="","",TRIM(IF(COUNTIF('Registru devize'!$B$5:$B$304,B702)=0,"Deviz inexistent în registru. ","")&amp;IF(AND(D702&lt;&gt;"",E702=""),"Cod necunoscut. ","")&amp;IF(N(H702)&lt;=0,"Lipsește cantitatea. ","")&amp;IF(M702="","Alege etapa. ","")&amp;IF(AND(M702="Suplimentar",N702=""),"Cere acordul clientului. ","")))</f>
        <v/>
      </c>
    </row>
    <row r="703" spans="2:21" x14ac:dyDescent="0.2">
      <c r="B703" s="24"/>
      <c r="C703" s="25" t="str">
        <f>IF(B703="","",COUNTIF(INDEX($B:$B,5):B703,B703))</f>
        <v/>
      </c>
      <c r="D703" s="24"/>
      <c r="E703" s="25" t="str">
        <f t="shared" si="90"/>
        <v/>
      </c>
      <c r="F703" s="13" t="str">
        <f t="shared" si="91"/>
        <v/>
      </c>
      <c r="G703" s="25" t="str">
        <f t="shared" si="92"/>
        <v/>
      </c>
      <c r="H703" s="6"/>
      <c r="I703" s="26" t="str">
        <f t="shared" si="93"/>
        <v/>
      </c>
      <c r="J703" s="27" t="str">
        <f t="shared" si="94"/>
        <v/>
      </c>
      <c r="K703" s="28"/>
      <c r="L703" s="27" t="str">
        <f t="shared" si="95"/>
        <v/>
      </c>
      <c r="M703" s="24"/>
      <c r="N703" s="24"/>
      <c r="O703" s="6"/>
      <c r="P703" s="27" t="str">
        <f t="shared" si="96"/>
        <v/>
      </c>
      <c r="Q703" s="25" t="str">
        <f t="shared" si="97"/>
        <v/>
      </c>
      <c r="R703" s="25" t="str">
        <f t="shared" si="98"/>
        <v/>
      </c>
      <c r="S703" s="13" t="str">
        <f>IF(B703="","",IF(M703="Inițial",B703&amp;"|E|"&amp;COUNTIFS(INDEX($B:$B,5):B703,B703,INDEX($M:$M,5):M703,"Inițial"),""))</f>
        <v/>
      </c>
      <c r="T703" s="13" t="str">
        <f>IF(OR(B703="",Q703&lt;&gt;1),"",B703&amp;"|F|"&amp;COUNTIFS(INDEX($B:$B,5):B703,B703,INDEX($Q:$Q,5):Q703,1))</f>
        <v/>
      </c>
      <c r="U703" s="29" t="str">
        <f>IF(B703="","",TRIM(IF(COUNTIF('Registru devize'!$B$5:$B$304,B703)=0,"Deviz inexistent în registru. ","")&amp;IF(AND(D703&lt;&gt;"",E703=""),"Cod necunoscut. ","")&amp;IF(N(H703)&lt;=0,"Lipsește cantitatea. ","")&amp;IF(M703="","Alege etapa. ","")&amp;IF(AND(M703="Suplimentar",N703=""),"Cere acordul clientului. ","")))</f>
        <v/>
      </c>
    </row>
    <row r="704" spans="2:21" x14ac:dyDescent="0.2">
      <c r="B704" s="24"/>
      <c r="C704" s="25" t="str">
        <f>IF(B704="","",COUNTIF(INDEX($B:$B,5):B704,B704))</f>
        <v/>
      </c>
      <c r="D704" s="24"/>
      <c r="E704" s="25" t="str">
        <f t="shared" si="90"/>
        <v/>
      </c>
      <c r="F704" s="13" t="str">
        <f t="shared" si="91"/>
        <v/>
      </c>
      <c r="G704" s="25" t="str">
        <f t="shared" si="92"/>
        <v/>
      </c>
      <c r="H704" s="6"/>
      <c r="I704" s="26" t="str">
        <f t="shared" si="93"/>
        <v/>
      </c>
      <c r="J704" s="27" t="str">
        <f t="shared" si="94"/>
        <v/>
      </c>
      <c r="K704" s="28"/>
      <c r="L704" s="27" t="str">
        <f t="shared" si="95"/>
        <v/>
      </c>
      <c r="M704" s="24"/>
      <c r="N704" s="24"/>
      <c r="O704" s="6"/>
      <c r="P704" s="27" t="str">
        <f t="shared" si="96"/>
        <v/>
      </c>
      <c r="Q704" s="25" t="str">
        <f t="shared" si="97"/>
        <v/>
      </c>
      <c r="R704" s="25" t="str">
        <f t="shared" si="98"/>
        <v/>
      </c>
      <c r="S704" s="13" t="str">
        <f>IF(B704="","",IF(M704="Inițial",B704&amp;"|E|"&amp;COUNTIFS(INDEX($B:$B,5):B704,B704,INDEX($M:$M,5):M704,"Inițial"),""))</f>
        <v/>
      </c>
      <c r="T704" s="13" t="str">
        <f>IF(OR(B704="",Q704&lt;&gt;1),"",B704&amp;"|F|"&amp;COUNTIFS(INDEX($B:$B,5):B704,B704,INDEX($Q:$Q,5):Q704,1))</f>
        <v/>
      </c>
      <c r="U704" s="29" t="str">
        <f>IF(B704="","",TRIM(IF(COUNTIF('Registru devize'!$B$5:$B$304,B704)=0,"Deviz inexistent în registru. ","")&amp;IF(AND(D704&lt;&gt;"",E704=""),"Cod necunoscut. ","")&amp;IF(N(H704)&lt;=0,"Lipsește cantitatea. ","")&amp;IF(M704="","Alege etapa. ","")&amp;IF(AND(M704="Suplimentar",N704=""),"Cere acordul clientului. ","")))</f>
        <v/>
      </c>
    </row>
    <row r="705" spans="2:21" x14ac:dyDescent="0.2">
      <c r="B705" s="24"/>
      <c r="C705" s="25" t="str">
        <f>IF(B705="","",COUNTIF(INDEX($B:$B,5):B705,B705))</f>
        <v/>
      </c>
      <c r="D705" s="24"/>
      <c r="E705" s="25" t="str">
        <f t="shared" si="90"/>
        <v/>
      </c>
      <c r="F705" s="13" t="str">
        <f t="shared" si="91"/>
        <v/>
      </c>
      <c r="G705" s="25" t="str">
        <f t="shared" si="92"/>
        <v/>
      </c>
      <c r="H705" s="6"/>
      <c r="I705" s="26" t="str">
        <f t="shared" si="93"/>
        <v/>
      </c>
      <c r="J705" s="27" t="str">
        <f t="shared" si="94"/>
        <v/>
      </c>
      <c r="K705" s="28"/>
      <c r="L705" s="27" t="str">
        <f t="shared" si="95"/>
        <v/>
      </c>
      <c r="M705" s="24"/>
      <c r="N705" s="24"/>
      <c r="O705" s="6"/>
      <c r="P705" s="27" t="str">
        <f t="shared" si="96"/>
        <v/>
      </c>
      <c r="Q705" s="25" t="str">
        <f t="shared" si="97"/>
        <v/>
      </c>
      <c r="R705" s="25" t="str">
        <f t="shared" si="98"/>
        <v/>
      </c>
      <c r="S705" s="13" t="str">
        <f>IF(B705="","",IF(M705="Inițial",B705&amp;"|E|"&amp;COUNTIFS(INDEX($B:$B,5):B705,B705,INDEX($M:$M,5):M705,"Inițial"),""))</f>
        <v/>
      </c>
      <c r="T705" s="13" t="str">
        <f>IF(OR(B705="",Q705&lt;&gt;1),"",B705&amp;"|F|"&amp;COUNTIFS(INDEX($B:$B,5):B705,B705,INDEX($Q:$Q,5):Q705,1))</f>
        <v/>
      </c>
      <c r="U705" s="29" t="str">
        <f>IF(B705="","",TRIM(IF(COUNTIF('Registru devize'!$B$5:$B$304,B705)=0,"Deviz inexistent în registru. ","")&amp;IF(AND(D705&lt;&gt;"",E705=""),"Cod necunoscut. ","")&amp;IF(N(H705)&lt;=0,"Lipsește cantitatea. ","")&amp;IF(M705="","Alege etapa. ","")&amp;IF(AND(M705="Suplimentar",N705=""),"Cere acordul clientului. ","")))</f>
        <v/>
      </c>
    </row>
    <row r="706" spans="2:21" x14ac:dyDescent="0.2">
      <c r="B706" s="24"/>
      <c r="C706" s="25" t="str">
        <f>IF(B706="","",COUNTIF(INDEX($B:$B,5):B706,B706))</f>
        <v/>
      </c>
      <c r="D706" s="24"/>
      <c r="E706" s="25" t="str">
        <f t="shared" si="90"/>
        <v/>
      </c>
      <c r="F706" s="13" t="str">
        <f t="shared" si="91"/>
        <v/>
      </c>
      <c r="G706" s="25" t="str">
        <f t="shared" si="92"/>
        <v/>
      </c>
      <c r="H706" s="6"/>
      <c r="I706" s="26" t="str">
        <f t="shared" si="93"/>
        <v/>
      </c>
      <c r="J706" s="27" t="str">
        <f t="shared" si="94"/>
        <v/>
      </c>
      <c r="K706" s="28"/>
      <c r="L706" s="27" t="str">
        <f t="shared" si="95"/>
        <v/>
      </c>
      <c r="M706" s="24"/>
      <c r="N706" s="24"/>
      <c r="O706" s="6"/>
      <c r="P706" s="27" t="str">
        <f t="shared" si="96"/>
        <v/>
      </c>
      <c r="Q706" s="25" t="str">
        <f t="shared" si="97"/>
        <v/>
      </c>
      <c r="R706" s="25" t="str">
        <f t="shared" si="98"/>
        <v/>
      </c>
      <c r="S706" s="13" t="str">
        <f>IF(B706="","",IF(M706="Inițial",B706&amp;"|E|"&amp;COUNTIFS(INDEX($B:$B,5):B706,B706,INDEX($M:$M,5):M706,"Inițial"),""))</f>
        <v/>
      </c>
      <c r="T706" s="13" t="str">
        <f>IF(OR(B706="",Q706&lt;&gt;1),"",B706&amp;"|F|"&amp;COUNTIFS(INDEX($B:$B,5):B706,B706,INDEX($Q:$Q,5):Q706,1))</f>
        <v/>
      </c>
      <c r="U706" s="29" t="str">
        <f>IF(B706="","",TRIM(IF(COUNTIF('Registru devize'!$B$5:$B$304,B706)=0,"Deviz inexistent în registru. ","")&amp;IF(AND(D706&lt;&gt;"",E706=""),"Cod necunoscut. ","")&amp;IF(N(H706)&lt;=0,"Lipsește cantitatea. ","")&amp;IF(M706="","Alege etapa. ","")&amp;IF(AND(M706="Suplimentar",N706=""),"Cere acordul clientului. ","")))</f>
        <v/>
      </c>
    </row>
    <row r="707" spans="2:21" x14ac:dyDescent="0.2">
      <c r="B707" s="24"/>
      <c r="C707" s="25" t="str">
        <f>IF(B707="","",COUNTIF(INDEX($B:$B,5):B707,B707))</f>
        <v/>
      </c>
      <c r="D707" s="24"/>
      <c r="E707" s="25" t="str">
        <f t="shared" si="90"/>
        <v/>
      </c>
      <c r="F707" s="13" t="str">
        <f t="shared" si="91"/>
        <v/>
      </c>
      <c r="G707" s="25" t="str">
        <f t="shared" si="92"/>
        <v/>
      </c>
      <c r="H707" s="6"/>
      <c r="I707" s="26" t="str">
        <f t="shared" si="93"/>
        <v/>
      </c>
      <c r="J707" s="27" t="str">
        <f t="shared" si="94"/>
        <v/>
      </c>
      <c r="K707" s="28"/>
      <c r="L707" s="27" t="str">
        <f t="shared" si="95"/>
        <v/>
      </c>
      <c r="M707" s="24"/>
      <c r="N707" s="24"/>
      <c r="O707" s="6"/>
      <c r="P707" s="27" t="str">
        <f t="shared" si="96"/>
        <v/>
      </c>
      <c r="Q707" s="25" t="str">
        <f t="shared" si="97"/>
        <v/>
      </c>
      <c r="R707" s="25" t="str">
        <f t="shared" si="98"/>
        <v/>
      </c>
      <c r="S707" s="13" t="str">
        <f>IF(B707="","",IF(M707="Inițial",B707&amp;"|E|"&amp;COUNTIFS(INDEX($B:$B,5):B707,B707,INDEX($M:$M,5):M707,"Inițial"),""))</f>
        <v/>
      </c>
      <c r="T707" s="13" t="str">
        <f>IF(OR(B707="",Q707&lt;&gt;1),"",B707&amp;"|F|"&amp;COUNTIFS(INDEX($B:$B,5):B707,B707,INDEX($Q:$Q,5):Q707,1))</f>
        <v/>
      </c>
      <c r="U707" s="29" t="str">
        <f>IF(B707="","",TRIM(IF(COUNTIF('Registru devize'!$B$5:$B$304,B707)=0,"Deviz inexistent în registru. ","")&amp;IF(AND(D707&lt;&gt;"",E707=""),"Cod necunoscut. ","")&amp;IF(N(H707)&lt;=0,"Lipsește cantitatea. ","")&amp;IF(M707="","Alege etapa. ","")&amp;IF(AND(M707="Suplimentar",N707=""),"Cere acordul clientului. ","")))</f>
        <v/>
      </c>
    </row>
    <row r="708" spans="2:21" x14ac:dyDescent="0.2">
      <c r="B708" s="24"/>
      <c r="C708" s="25" t="str">
        <f>IF(B708="","",COUNTIF(INDEX($B:$B,5):B708,B708))</f>
        <v/>
      </c>
      <c r="D708" s="24"/>
      <c r="E708" s="25" t="str">
        <f t="shared" si="90"/>
        <v/>
      </c>
      <c r="F708" s="13" t="str">
        <f t="shared" si="91"/>
        <v/>
      </c>
      <c r="G708" s="25" t="str">
        <f t="shared" si="92"/>
        <v/>
      </c>
      <c r="H708" s="6"/>
      <c r="I708" s="26" t="str">
        <f t="shared" si="93"/>
        <v/>
      </c>
      <c r="J708" s="27" t="str">
        <f t="shared" si="94"/>
        <v/>
      </c>
      <c r="K708" s="28"/>
      <c r="L708" s="27" t="str">
        <f t="shared" si="95"/>
        <v/>
      </c>
      <c r="M708" s="24"/>
      <c r="N708" s="24"/>
      <c r="O708" s="6"/>
      <c r="P708" s="27" t="str">
        <f t="shared" si="96"/>
        <v/>
      </c>
      <c r="Q708" s="25" t="str">
        <f t="shared" si="97"/>
        <v/>
      </c>
      <c r="R708" s="25" t="str">
        <f t="shared" si="98"/>
        <v/>
      </c>
      <c r="S708" s="13" t="str">
        <f>IF(B708="","",IF(M708="Inițial",B708&amp;"|E|"&amp;COUNTIFS(INDEX($B:$B,5):B708,B708,INDEX($M:$M,5):M708,"Inițial"),""))</f>
        <v/>
      </c>
      <c r="T708" s="13" t="str">
        <f>IF(OR(B708="",Q708&lt;&gt;1),"",B708&amp;"|F|"&amp;COUNTIFS(INDEX($B:$B,5):B708,B708,INDEX($Q:$Q,5):Q708,1))</f>
        <v/>
      </c>
      <c r="U708" s="29" t="str">
        <f>IF(B708="","",TRIM(IF(COUNTIF('Registru devize'!$B$5:$B$304,B708)=0,"Deviz inexistent în registru. ","")&amp;IF(AND(D708&lt;&gt;"",E708=""),"Cod necunoscut. ","")&amp;IF(N(H708)&lt;=0,"Lipsește cantitatea. ","")&amp;IF(M708="","Alege etapa. ","")&amp;IF(AND(M708="Suplimentar",N708=""),"Cere acordul clientului. ","")))</f>
        <v/>
      </c>
    </row>
    <row r="709" spans="2:21" x14ac:dyDescent="0.2">
      <c r="B709" s="24"/>
      <c r="C709" s="25" t="str">
        <f>IF(B709="","",COUNTIF(INDEX($B:$B,5):B709,B709))</f>
        <v/>
      </c>
      <c r="D709" s="24"/>
      <c r="E709" s="25" t="str">
        <f t="shared" ref="E709:E772" si="99">IF(D709="","",IFERROR(VLOOKUP(D709,Catalog,2,FALSE),""))</f>
        <v/>
      </c>
      <c r="F709" s="13" t="str">
        <f t="shared" ref="F709:F772" si="100">IF(D709="","",IFERROR(VLOOKUP(D709,Catalog,3,FALSE),""))</f>
        <v/>
      </c>
      <c r="G709" s="25" t="str">
        <f t="shared" ref="G709:G772" si="101">IF(D709="","",IFERROR(VLOOKUP(D709,Catalog,4,FALSE),""))</f>
        <v/>
      </c>
      <c r="H709" s="6"/>
      <c r="I709" s="26" t="str">
        <f t="shared" ref="I709:I772" si="102">IF(E709&lt;&gt;"Manoperă","",N(H709)*IFERROR(VLOOKUP(D709,Catalog,6,FALSE),0))</f>
        <v/>
      </c>
      <c r="J709" s="27" t="str">
        <f t="shared" ref="J709:J772" si="103">IF(D709="","",IF(E709="Manoperă",IFERROR(VLOOKUP(D709,Catalog,6,FALSE),0)*TarifOra,IFERROR(VLOOKUP(D709,Catalog,5,FALSE),0)))</f>
        <v/>
      </c>
      <c r="K709" s="28"/>
      <c r="L709" s="27" t="str">
        <f t="shared" ref="L709:L772" si="104">IF(OR(H709="",J709=""),"",ROUND(H709*J709*(1-N(K709)),2))</f>
        <v/>
      </c>
      <c r="M709" s="24"/>
      <c r="N709" s="24"/>
      <c r="O709" s="6"/>
      <c r="P709" s="27" t="str">
        <f t="shared" ref="P709:P772" si="105">IF(L709="","",ROUND(L709*(1+CotaTVA),2))</f>
        <v/>
      </c>
      <c r="Q709" s="25" t="str">
        <f t="shared" ref="Q709:Q772" si="106">IF(B709="","",IF(OR(M709="Inițial",AND(M709="Suplimentar",N709="Da")),1,0))</f>
        <v/>
      </c>
      <c r="R709" s="25" t="str">
        <f t="shared" ref="R709:R772" si="107">IF(OR(D709="",E709&lt;&gt;"Piesă"),"",IFERROR(VLOOKUP(D709,Catalog,7,FALSE)&amp;"",""))</f>
        <v/>
      </c>
      <c r="S709" s="13" t="str">
        <f>IF(B709="","",IF(M709="Inițial",B709&amp;"|E|"&amp;COUNTIFS(INDEX($B:$B,5):B709,B709,INDEX($M:$M,5):M709,"Inițial"),""))</f>
        <v/>
      </c>
      <c r="T709" s="13" t="str">
        <f>IF(OR(B709="",Q709&lt;&gt;1),"",B709&amp;"|F|"&amp;COUNTIFS(INDEX($B:$B,5):B709,B709,INDEX($Q:$Q,5):Q709,1))</f>
        <v/>
      </c>
      <c r="U709" s="29" t="str">
        <f>IF(B709="","",TRIM(IF(COUNTIF('Registru devize'!$B$5:$B$304,B709)=0,"Deviz inexistent în registru. ","")&amp;IF(AND(D709&lt;&gt;"",E709=""),"Cod necunoscut. ","")&amp;IF(N(H709)&lt;=0,"Lipsește cantitatea. ","")&amp;IF(M709="","Alege etapa. ","")&amp;IF(AND(M709="Suplimentar",N709=""),"Cere acordul clientului. ","")))</f>
        <v/>
      </c>
    </row>
    <row r="710" spans="2:21" x14ac:dyDescent="0.2">
      <c r="B710" s="24"/>
      <c r="C710" s="25" t="str">
        <f>IF(B710="","",COUNTIF(INDEX($B:$B,5):B710,B710))</f>
        <v/>
      </c>
      <c r="D710" s="24"/>
      <c r="E710" s="25" t="str">
        <f t="shared" si="99"/>
        <v/>
      </c>
      <c r="F710" s="13" t="str">
        <f t="shared" si="100"/>
        <v/>
      </c>
      <c r="G710" s="25" t="str">
        <f t="shared" si="101"/>
        <v/>
      </c>
      <c r="H710" s="6"/>
      <c r="I710" s="26" t="str">
        <f t="shared" si="102"/>
        <v/>
      </c>
      <c r="J710" s="27" t="str">
        <f t="shared" si="103"/>
        <v/>
      </c>
      <c r="K710" s="28"/>
      <c r="L710" s="27" t="str">
        <f t="shared" si="104"/>
        <v/>
      </c>
      <c r="M710" s="24"/>
      <c r="N710" s="24"/>
      <c r="O710" s="6"/>
      <c r="P710" s="27" t="str">
        <f t="shared" si="105"/>
        <v/>
      </c>
      <c r="Q710" s="25" t="str">
        <f t="shared" si="106"/>
        <v/>
      </c>
      <c r="R710" s="25" t="str">
        <f t="shared" si="107"/>
        <v/>
      </c>
      <c r="S710" s="13" t="str">
        <f>IF(B710="","",IF(M710="Inițial",B710&amp;"|E|"&amp;COUNTIFS(INDEX($B:$B,5):B710,B710,INDEX($M:$M,5):M710,"Inițial"),""))</f>
        <v/>
      </c>
      <c r="T710" s="13" t="str">
        <f>IF(OR(B710="",Q710&lt;&gt;1),"",B710&amp;"|F|"&amp;COUNTIFS(INDEX($B:$B,5):B710,B710,INDEX($Q:$Q,5):Q710,1))</f>
        <v/>
      </c>
      <c r="U710" s="29" t="str">
        <f>IF(B710="","",TRIM(IF(COUNTIF('Registru devize'!$B$5:$B$304,B710)=0,"Deviz inexistent în registru. ","")&amp;IF(AND(D710&lt;&gt;"",E710=""),"Cod necunoscut. ","")&amp;IF(N(H710)&lt;=0,"Lipsește cantitatea. ","")&amp;IF(M710="","Alege etapa. ","")&amp;IF(AND(M710="Suplimentar",N710=""),"Cere acordul clientului. ","")))</f>
        <v/>
      </c>
    </row>
    <row r="711" spans="2:21" x14ac:dyDescent="0.2">
      <c r="B711" s="24"/>
      <c r="C711" s="25" t="str">
        <f>IF(B711="","",COUNTIF(INDEX($B:$B,5):B711,B711))</f>
        <v/>
      </c>
      <c r="D711" s="24"/>
      <c r="E711" s="25" t="str">
        <f t="shared" si="99"/>
        <v/>
      </c>
      <c r="F711" s="13" t="str">
        <f t="shared" si="100"/>
        <v/>
      </c>
      <c r="G711" s="25" t="str">
        <f t="shared" si="101"/>
        <v/>
      </c>
      <c r="H711" s="6"/>
      <c r="I711" s="26" t="str">
        <f t="shared" si="102"/>
        <v/>
      </c>
      <c r="J711" s="27" t="str">
        <f t="shared" si="103"/>
        <v/>
      </c>
      <c r="K711" s="28"/>
      <c r="L711" s="27" t="str">
        <f t="shared" si="104"/>
        <v/>
      </c>
      <c r="M711" s="24"/>
      <c r="N711" s="24"/>
      <c r="O711" s="6"/>
      <c r="P711" s="27" t="str">
        <f t="shared" si="105"/>
        <v/>
      </c>
      <c r="Q711" s="25" t="str">
        <f t="shared" si="106"/>
        <v/>
      </c>
      <c r="R711" s="25" t="str">
        <f t="shared" si="107"/>
        <v/>
      </c>
      <c r="S711" s="13" t="str">
        <f>IF(B711="","",IF(M711="Inițial",B711&amp;"|E|"&amp;COUNTIFS(INDEX($B:$B,5):B711,B711,INDEX($M:$M,5):M711,"Inițial"),""))</f>
        <v/>
      </c>
      <c r="T711" s="13" t="str">
        <f>IF(OR(B711="",Q711&lt;&gt;1),"",B711&amp;"|F|"&amp;COUNTIFS(INDEX($B:$B,5):B711,B711,INDEX($Q:$Q,5):Q711,1))</f>
        <v/>
      </c>
      <c r="U711" s="29" t="str">
        <f>IF(B711="","",TRIM(IF(COUNTIF('Registru devize'!$B$5:$B$304,B711)=0,"Deviz inexistent în registru. ","")&amp;IF(AND(D711&lt;&gt;"",E711=""),"Cod necunoscut. ","")&amp;IF(N(H711)&lt;=0,"Lipsește cantitatea. ","")&amp;IF(M711="","Alege etapa. ","")&amp;IF(AND(M711="Suplimentar",N711=""),"Cere acordul clientului. ","")))</f>
        <v/>
      </c>
    </row>
    <row r="712" spans="2:21" x14ac:dyDescent="0.2">
      <c r="B712" s="24"/>
      <c r="C712" s="25" t="str">
        <f>IF(B712="","",COUNTIF(INDEX($B:$B,5):B712,B712))</f>
        <v/>
      </c>
      <c r="D712" s="24"/>
      <c r="E712" s="25" t="str">
        <f t="shared" si="99"/>
        <v/>
      </c>
      <c r="F712" s="13" t="str">
        <f t="shared" si="100"/>
        <v/>
      </c>
      <c r="G712" s="25" t="str">
        <f t="shared" si="101"/>
        <v/>
      </c>
      <c r="H712" s="6"/>
      <c r="I712" s="26" t="str">
        <f t="shared" si="102"/>
        <v/>
      </c>
      <c r="J712" s="27" t="str">
        <f t="shared" si="103"/>
        <v/>
      </c>
      <c r="K712" s="28"/>
      <c r="L712" s="27" t="str">
        <f t="shared" si="104"/>
        <v/>
      </c>
      <c r="M712" s="24"/>
      <c r="N712" s="24"/>
      <c r="O712" s="6"/>
      <c r="P712" s="27" t="str">
        <f t="shared" si="105"/>
        <v/>
      </c>
      <c r="Q712" s="25" t="str">
        <f t="shared" si="106"/>
        <v/>
      </c>
      <c r="R712" s="25" t="str">
        <f t="shared" si="107"/>
        <v/>
      </c>
      <c r="S712" s="13" t="str">
        <f>IF(B712="","",IF(M712="Inițial",B712&amp;"|E|"&amp;COUNTIFS(INDEX($B:$B,5):B712,B712,INDEX($M:$M,5):M712,"Inițial"),""))</f>
        <v/>
      </c>
      <c r="T712" s="13" t="str">
        <f>IF(OR(B712="",Q712&lt;&gt;1),"",B712&amp;"|F|"&amp;COUNTIFS(INDEX($B:$B,5):B712,B712,INDEX($Q:$Q,5):Q712,1))</f>
        <v/>
      </c>
      <c r="U712" s="29" t="str">
        <f>IF(B712="","",TRIM(IF(COUNTIF('Registru devize'!$B$5:$B$304,B712)=0,"Deviz inexistent în registru. ","")&amp;IF(AND(D712&lt;&gt;"",E712=""),"Cod necunoscut. ","")&amp;IF(N(H712)&lt;=0,"Lipsește cantitatea. ","")&amp;IF(M712="","Alege etapa. ","")&amp;IF(AND(M712="Suplimentar",N712=""),"Cere acordul clientului. ","")))</f>
        <v/>
      </c>
    </row>
    <row r="713" spans="2:21" x14ac:dyDescent="0.2">
      <c r="B713" s="24"/>
      <c r="C713" s="25" t="str">
        <f>IF(B713="","",COUNTIF(INDEX($B:$B,5):B713,B713))</f>
        <v/>
      </c>
      <c r="D713" s="24"/>
      <c r="E713" s="25" t="str">
        <f t="shared" si="99"/>
        <v/>
      </c>
      <c r="F713" s="13" t="str">
        <f t="shared" si="100"/>
        <v/>
      </c>
      <c r="G713" s="25" t="str">
        <f t="shared" si="101"/>
        <v/>
      </c>
      <c r="H713" s="6"/>
      <c r="I713" s="26" t="str">
        <f t="shared" si="102"/>
        <v/>
      </c>
      <c r="J713" s="27" t="str">
        <f t="shared" si="103"/>
        <v/>
      </c>
      <c r="K713" s="28"/>
      <c r="L713" s="27" t="str">
        <f t="shared" si="104"/>
        <v/>
      </c>
      <c r="M713" s="24"/>
      <c r="N713" s="24"/>
      <c r="O713" s="6"/>
      <c r="P713" s="27" t="str">
        <f t="shared" si="105"/>
        <v/>
      </c>
      <c r="Q713" s="25" t="str">
        <f t="shared" si="106"/>
        <v/>
      </c>
      <c r="R713" s="25" t="str">
        <f t="shared" si="107"/>
        <v/>
      </c>
      <c r="S713" s="13" t="str">
        <f>IF(B713="","",IF(M713="Inițial",B713&amp;"|E|"&amp;COUNTIFS(INDEX($B:$B,5):B713,B713,INDEX($M:$M,5):M713,"Inițial"),""))</f>
        <v/>
      </c>
      <c r="T713" s="13" t="str">
        <f>IF(OR(B713="",Q713&lt;&gt;1),"",B713&amp;"|F|"&amp;COUNTIFS(INDEX($B:$B,5):B713,B713,INDEX($Q:$Q,5):Q713,1))</f>
        <v/>
      </c>
      <c r="U713" s="29" t="str">
        <f>IF(B713="","",TRIM(IF(COUNTIF('Registru devize'!$B$5:$B$304,B713)=0,"Deviz inexistent în registru. ","")&amp;IF(AND(D713&lt;&gt;"",E713=""),"Cod necunoscut. ","")&amp;IF(N(H713)&lt;=0,"Lipsește cantitatea. ","")&amp;IF(M713="","Alege etapa. ","")&amp;IF(AND(M713="Suplimentar",N713=""),"Cere acordul clientului. ","")))</f>
        <v/>
      </c>
    </row>
    <row r="714" spans="2:21" x14ac:dyDescent="0.2">
      <c r="B714" s="24"/>
      <c r="C714" s="25" t="str">
        <f>IF(B714="","",COUNTIF(INDEX($B:$B,5):B714,B714))</f>
        <v/>
      </c>
      <c r="D714" s="24"/>
      <c r="E714" s="25" t="str">
        <f t="shared" si="99"/>
        <v/>
      </c>
      <c r="F714" s="13" t="str">
        <f t="shared" si="100"/>
        <v/>
      </c>
      <c r="G714" s="25" t="str">
        <f t="shared" si="101"/>
        <v/>
      </c>
      <c r="H714" s="6"/>
      <c r="I714" s="26" t="str">
        <f t="shared" si="102"/>
        <v/>
      </c>
      <c r="J714" s="27" t="str">
        <f t="shared" si="103"/>
        <v/>
      </c>
      <c r="K714" s="28"/>
      <c r="L714" s="27" t="str">
        <f t="shared" si="104"/>
        <v/>
      </c>
      <c r="M714" s="24"/>
      <c r="N714" s="24"/>
      <c r="O714" s="6"/>
      <c r="P714" s="27" t="str">
        <f t="shared" si="105"/>
        <v/>
      </c>
      <c r="Q714" s="25" t="str">
        <f t="shared" si="106"/>
        <v/>
      </c>
      <c r="R714" s="25" t="str">
        <f t="shared" si="107"/>
        <v/>
      </c>
      <c r="S714" s="13" t="str">
        <f>IF(B714="","",IF(M714="Inițial",B714&amp;"|E|"&amp;COUNTIFS(INDEX($B:$B,5):B714,B714,INDEX($M:$M,5):M714,"Inițial"),""))</f>
        <v/>
      </c>
      <c r="T714" s="13" t="str">
        <f>IF(OR(B714="",Q714&lt;&gt;1),"",B714&amp;"|F|"&amp;COUNTIFS(INDEX($B:$B,5):B714,B714,INDEX($Q:$Q,5):Q714,1))</f>
        <v/>
      </c>
      <c r="U714" s="29" t="str">
        <f>IF(B714="","",TRIM(IF(COUNTIF('Registru devize'!$B$5:$B$304,B714)=0,"Deviz inexistent în registru. ","")&amp;IF(AND(D714&lt;&gt;"",E714=""),"Cod necunoscut. ","")&amp;IF(N(H714)&lt;=0,"Lipsește cantitatea. ","")&amp;IF(M714="","Alege etapa. ","")&amp;IF(AND(M714="Suplimentar",N714=""),"Cere acordul clientului. ","")))</f>
        <v/>
      </c>
    </row>
    <row r="715" spans="2:21" x14ac:dyDescent="0.2">
      <c r="B715" s="24"/>
      <c r="C715" s="25" t="str">
        <f>IF(B715="","",COUNTIF(INDEX($B:$B,5):B715,B715))</f>
        <v/>
      </c>
      <c r="D715" s="24"/>
      <c r="E715" s="25" t="str">
        <f t="shared" si="99"/>
        <v/>
      </c>
      <c r="F715" s="13" t="str">
        <f t="shared" si="100"/>
        <v/>
      </c>
      <c r="G715" s="25" t="str">
        <f t="shared" si="101"/>
        <v/>
      </c>
      <c r="H715" s="6"/>
      <c r="I715" s="26" t="str">
        <f t="shared" si="102"/>
        <v/>
      </c>
      <c r="J715" s="27" t="str">
        <f t="shared" si="103"/>
        <v/>
      </c>
      <c r="K715" s="28"/>
      <c r="L715" s="27" t="str">
        <f t="shared" si="104"/>
        <v/>
      </c>
      <c r="M715" s="24"/>
      <c r="N715" s="24"/>
      <c r="O715" s="6"/>
      <c r="P715" s="27" t="str">
        <f t="shared" si="105"/>
        <v/>
      </c>
      <c r="Q715" s="25" t="str">
        <f t="shared" si="106"/>
        <v/>
      </c>
      <c r="R715" s="25" t="str">
        <f t="shared" si="107"/>
        <v/>
      </c>
      <c r="S715" s="13" t="str">
        <f>IF(B715="","",IF(M715="Inițial",B715&amp;"|E|"&amp;COUNTIFS(INDEX($B:$B,5):B715,B715,INDEX($M:$M,5):M715,"Inițial"),""))</f>
        <v/>
      </c>
      <c r="T715" s="13" t="str">
        <f>IF(OR(B715="",Q715&lt;&gt;1),"",B715&amp;"|F|"&amp;COUNTIFS(INDEX($B:$B,5):B715,B715,INDEX($Q:$Q,5):Q715,1))</f>
        <v/>
      </c>
      <c r="U715" s="29" t="str">
        <f>IF(B715="","",TRIM(IF(COUNTIF('Registru devize'!$B$5:$B$304,B715)=0,"Deviz inexistent în registru. ","")&amp;IF(AND(D715&lt;&gt;"",E715=""),"Cod necunoscut. ","")&amp;IF(N(H715)&lt;=0,"Lipsește cantitatea. ","")&amp;IF(M715="","Alege etapa. ","")&amp;IF(AND(M715="Suplimentar",N715=""),"Cere acordul clientului. ","")))</f>
        <v/>
      </c>
    </row>
    <row r="716" spans="2:21" x14ac:dyDescent="0.2">
      <c r="B716" s="24"/>
      <c r="C716" s="25" t="str">
        <f>IF(B716="","",COUNTIF(INDEX($B:$B,5):B716,B716))</f>
        <v/>
      </c>
      <c r="D716" s="24"/>
      <c r="E716" s="25" t="str">
        <f t="shared" si="99"/>
        <v/>
      </c>
      <c r="F716" s="13" t="str">
        <f t="shared" si="100"/>
        <v/>
      </c>
      <c r="G716" s="25" t="str">
        <f t="shared" si="101"/>
        <v/>
      </c>
      <c r="H716" s="6"/>
      <c r="I716" s="26" t="str">
        <f t="shared" si="102"/>
        <v/>
      </c>
      <c r="J716" s="27" t="str">
        <f t="shared" si="103"/>
        <v/>
      </c>
      <c r="K716" s="28"/>
      <c r="L716" s="27" t="str">
        <f t="shared" si="104"/>
        <v/>
      </c>
      <c r="M716" s="24"/>
      <c r="N716" s="24"/>
      <c r="O716" s="6"/>
      <c r="P716" s="27" t="str">
        <f t="shared" si="105"/>
        <v/>
      </c>
      <c r="Q716" s="25" t="str">
        <f t="shared" si="106"/>
        <v/>
      </c>
      <c r="R716" s="25" t="str">
        <f t="shared" si="107"/>
        <v/>
      </c>
      <c r="S716" s="13" t="str">
        <f>IF(B716="","",IF(M716="Inițial",B716&amp;"|E|"&amp;COUNTIFS(INDEX($B:$B,5):B716,B716,INDEX($M:$M,5):M716,"Inițial"),""))</f>
        <v/>
      </c>
      <c r="T716" s="13" t="str">
        <f>IF(OR(B716="",Q716&lt;&gt;1),"",B716&amp;"|F|"&amp;COUNTIFS(INDEX($B:$B,5):B716,B716,INDEX($Q:$Q,5):Q716,1))</f>
        <v/>
      </c>
      <c r="U716" s="29" t="str">
        <f>IF(B716="","",TRIM(IF(COUNTIF('Registru devize'!$B$5:$B$304,B716)=0,"Deviz inexistent în registru. ","")&amp;IF(AND(D716&lt;&gt;"",E716=""),"Cod necunoscut. ","")&amp;IF(N(H716)&lt;=0,"Lipsește cantitatea. ","")&amp;IF(M716="","Alege etapa. ","")&amp;IF(AND(M716="Suplimentar",N716=""),"Cere acordul clientului. ","")))</f>
        <v/>
      </c>
    </row>
    <row r="717" spans="2:21" x14ac:dyDescent="0.2">
      <c r="B717" s="24"/>
      <c r="C717" s="25" t="str">
        <f>IF(B717="","",COUNTIF(INDEX($B:$B,5):B717,B717))</f>
        <v/>
      </c>
      <c r="D717" s="24"/>
      <c r="E717" s="25" t="str">
        <f t="shared" si="99"/>
        <v/>
      </c>
      <c r="F717" s="13" t="str">
        <f t="shared" si="100"/>
        <v/>
      </c>
      <c r="G717" s="25" t="str">
        <f t="shared" si="101"/>
        <v/>
      </c>
      <c r="H717" s="6"/>
      <c r="I717" s="26" t="str">
        <f t="shared" si="102"/>
        <v/>
      </c>
      <c r="J717" s="27" t="str">
        <f t="shared" si="103"/>
        <v/>
      </c>
      <c r="K717" s="28"/>
      <c r="L717" s="27" t="str">
        <f t="shared" si="104"/>
        <v/>
      </c>
      <c r="M717" s="24"/>
      <c r="N717" s="24"/>
      <c r="O717" s="6"/>
      <c r="P717" s="27" t="str">
        <f t="shared" si="105"/>
        <v/>
      </c>
      <c r="Q717" s="25" t="str">
        <f t="shared" si="106"/>
        <v/>
      </c>
      <c r="R717" s="25" t="str">
        <f t="shared" si="107"/>
        <v/>
      </c>
      <c r="S717" s="13" t="str">
        <f>IF(B717="","",IF(M717="Inițial",B717&amp;"|E|"&amp;COUNTIFS(INDEX($B:$B,5):B717,B717,INDEX($M:$M,5):M717,"Inițial"),""))</f>
        <v/>
      </c>
      <c r="T717" s="13" t="str">
        <f>IF(OR(B717="",Q717&lt;&gt;1),"",B717&amp;"|F|"&amp;COUNTIFS(INDEX($B:$B,5):B717,B717,INDEX($Q:$Q,5):Q717,1))</f>
        <v/>
      </c>
      <c r="U717" s="29" t="str">
        <f>IF(B717="","",TRIM(IF(COUNTIF('Registru devize'!$B$5:$B$304,B717)=0,"Deviz inexistent în registru. ","")&amp;IF(AND(D717&lt;&gt;"",E717=""),"Cod necunoscut. ","")&amp;IF(N(H717)&lt;=0,"Lipsește cantitatea. ","")&amp;IF(M717="","Alege etapa. ","")&amp;IF(AND(M717="Suplimentar",N717=""),"Cere acordul clientului. ","")))</f>
        <v/>
      </c>
    </row>
    <row r="718" spans="2:21" x14ac:dyDescent="0.2">
      <c r="B718" s="24"/>
      <c r="C718" s="25" t="str">
        <f>IF(B718="","",COUNTIF(INDEX($B:$B,5):B718,B718))</f>
        <v/>
      </c>
      <c r="D718" s="24"/>
      <c r="E718" s="25" t="str">
        <f t="shared" si="99"/>
        <v/>
      </c>
      <c r="F718" s="13" t="str">
        <f t="shared" si="100"/>
        <v/>
      </c>
      <c r="G718" s="25" t="str">
        <f t="shared" si="101"/>
        <v/>
      </c>
      <c r="H718" s="6"/>
      <c r="I718" s="26" t="str">
        <f t="shared" si="102"/>
        <v/>
      </c>
      <c r="J718" s="27" t="str">
        <f t="shared" si="103"/>
        <v/>
      </c>
      <c r="K718" s="28"/>
      <c r="L718" s="27" t="str">
        <f t="shared" si="104"/>
        <v/>
      </c>
      <c r="M718" s="24"/>
      <c r="N718" s="24"/>
      <c r="O718" s="6"/>
      <c r="P718" s="27" t="str">
        <f t="shared" si="105"/>
        <v/>
      </c>
      <c r="Q718" s="25" t="str">
        <f t="shared" si="106"/>
        <v/>
      </c>
      <c r="R718" s="25" t="str">
        <f t="shared" si="107"/>
        <v/>
      </c>
      <c r="S718" s="13" t="str">
        <f>IF(B718="","",IF(M718="Inițial",B718&amp;"|E|"&amp;COUNTIFS(INDEX($B:$B,5):B718,B718,INDEX($M:$M,5):M718,"Inițial"),""))</f>
        <v/>
      </c>
      <c r="T718" s="13" t="str">
        <f>IF(OR(B718="",Q718&lt;&gt;1),"",B718&amp;"|F|"&amp;COUNTIFS(INDEX($B:$B,5):B718,B718,INDEX($Q:$Q,5):Q718,1))</f>
        <v/>
      </c>
      <c r="U718" s="29" t="str">
        <f>IF(B718="","",TRIM(IF(COUNTIF('Registru devize'!$B$5:$B$304,B718)=0,"Deviz inexistent în registru. ","")&amp;IF(AND(D718&lt;&gt;"",E718=""),"Cod necunoscut. ","")&amp;IF(N(H718)&lt;=0,"Lipsește cantitatea. ","")&amp;IF(M718="","Alege etapa. ","")&amp;IF(AND(M718="Suplimentar",N718=""),"Cere acordul clientului. ","")))</f>
        <v/>
      </c>
    </row>
    <row r="719" spans="2:21" x14ac:dyDescent="0.2">
      <c r="B719" s="24"/>
      <c r="C719" s="25" t="str">
        <f>IF(B719="","",COUNTIF(INDEX($B:$B,5):B719,B719))</f>
        <v/>
      </c>
      <c r="D719" s="24"/>
      <c r="E719" s="25" t="str">
        <f t="shared" si="99"/>
        <v/>
      </c>
      <c r="F719" s="13" t="str">
        <f t="shared" si="100"/>
        <v/>
      </c>
      <c r="G719" s="25" t="str">
        <f t="shared" si="101"/>
        <v/>
      </c>
      <c r="H719" s="6"/>
      <c r="I719" s="26" t="str">
        <f t="shared" si="102"/>
        <v/>
      </c>
      <c r="J719" s="27" t="str">
        <f t="shared" si="103"/>
        <v/>
      </c>
      <c r="K719" s="28"/>
      <c r="L719" s="27" t="str">
        <f t="shared" si="104"/>
        <v/>
      </c>
      <c r="M719" s="24"/>
      <c r="N719" s="24"/>
      <c r="O719" s="6"/>
      <c r="P719" s="27" t="str">
        <f t="shared" si="105"/>
        <v/>
      </c>
      <c r="Q719" s="25" t="str">
        <f t="shared" si="106"/>
        <v/>
      </c>
      <c r="R719" s="25" t="str">
        <f t="shared" si="107"/>
        <v/>
      </c>
      <c r="S719" s="13" t="str">
        <f>IF(B719="","",IF(M719="Inițial",B719&amp;"|E|"&amp;COUNTIFS(INDEX($B:$B,5):B719,B719,INDEX($M:$M,5):M719,"Inițial"),""))</f>
        <v/>
      </c>
      <c r="T719" s="13" t="str">
        <f>IF(OR(B719="",Q719&lt;&gt;1),"",B719&amp;"|F|"&amp;COUNTIFS(INDEX($B:$B,5):B719,B719,INDEX($Q:$Q,5):Q719,1))</f>
        <v/>
      </c>
      <c r="U719" s="29" t="str">
        <f>IF(B719="","",TRIM(IF(COUNTIF('Registru devize'!$B$5:$B$304,B719)=0,"Deviz inexistent în registru. ","")&amp;IF(AND(D719&lt;&gt;"",E719=""),"Cod necunoscut. ","")&amp;IF(N(H719)&lt;=0,"Lipsește cantitatea. ","")&amp;IF(M719="","Alege etapa. ","")&amp;IF(AND(M719="Suplimentar",N719=""),"Cere acordul clientului. ","")))</f>
        <v/>
      </c>
    </row>
    <row r="720" spans="2:21" x14ac:dyDescent="0.2">
      <c r="B720" s="24"/>
      <c r="C720" s="25" t="str">
        <f>IF(B720="","",COUNTIF(INDEX($B:$B,5):B720,B720))</f>
        <v/>
      </c>
      <c r="D720" s="24"/>
      <c r="E720" s="25" t="str">
        <f t="shared" si="99"/>
        <v/>
      </c>
      <c r="F720" s="13" t="str">
        <f t="shared" si="100"/>
        <v/>
      </c>
      <c r="G720" s="25" t="str">
        <f t="shared" si="101"/>
        <v/>
      </c>
      <c r="H720" s="6"/>
      <c r="I720" s="26" t="str">
        <f t="shared" si="102"/>
        <v/>
      </c>
      <c r="J720" s="27" t="str">
        <f t="shared" si="103"/>
        <v/>
      </c>
      <c r="K720" s="28"/>
      <c r="L720" s="27" t="str">
        <f t="shared" si="104"/>
        <v/>
      </c>
      <c r="M720" s="24"/>
      <c r="N720" s="24"/>
      <c r="O720" s="6"/>
      <c r="P720" s="27" t="str">
        <f t="shared" si="105"/>
        <v/>
      </c>
      <c r="Q720" s="25" t="str">
        <f t="shared" si="106"/>
        <v/>
      </c>
      <c r="R720" s="25" t="str">
        <f t="shared" si="107"/>
        <v/>
      </c>
      <c r="S720" s="13" t="str">
        <f>IF(B720="","",IF(M720="Inițial",B720&amp;"|E|"&amp;COUNTIFS(INDEX($B:$B,5):B720,B720,INDEX($M:$M,5):M720,"Inițial"),""))</f>
        <v/>
      </c>
      <c r="T720" s="13" t="str">
        <f>IF(OR(B720="",Q720&lt;&gt;1),"",B720&amp;"|F|"&amp;COUNTIFS(INDEX($B:$B,5):B720,B720,INDEX($Q:$Q,5):Q720,1))</f>
        <v/>
      </c>
      <c r="U720" s="29" t="str">
        <f>IF(B720="","",TRIM(IF(COUNTIF('Registru devize'!$B$5:$B$304,B720)=0,"Deviz inexistent în registru. ","")&amp;IF(AND(D720&lt;&gt;"",E720=""),"Cod necunoscut. ","")&amp;IF(N(H720)&lt;=0,"Lipsește cantitatea. ","")&amp;IF(M720="","Alege etapa. ","")&amp;IF(AND(M720="Suplimentar",N720=""),"Cere acordul clientului. ","")))</f>
        <v/>
      </c>
    </row>
    <row r="721" spans="2:21" x14ac:dyDescent="0.2">
      <c r="B721" s="24"/>
      <c r="C721" s="25" t="str">
        <f>IF(B721="","",COUNTIF(INDEX($B:$B,5):B721,B721))</f>
        <v/>
      </c>
      <c r="D721" s="24"/>
      <c r="E721" s="25" t="str">
        <f t="shared" si="99"/>
        <v/>
      </c>
      <c r="F721" s="13" t="str">
        <f t="shared" si="100"/>
        <v/>
      </c>
      <c r="G721" s="25" t="str">
        <f t="shared" si="101"/>
        <v/>
      </c>
      <c r="H721" s="6"/>
      <c r="I721" s="26" t="str">
        <f t="shared" si="102"/>
        <v/>
      </c>
      <c r="J721" s="27" t="str">
        <f t="shared" si="103"/>
        <v/>
      </c>
      <c r="K721" s="28"/>
      <c r="L721" s="27" t="str">
        <f t="shared" si="104"/>
        <v/>
      </c>
      <c r="M721" s="24"/>
      <c r="N721" s="24"/>
      <c r="O721" s="6"/>
      <c r="P721" s="27" t="str">
        <f t="shared" si="105"/>
        <v/>
      </c>
      <c r="Q721" s="25" t="str">
        <f t="shared" si="106"/>
        <v/>
      </c>
      <c r="R721" s="25" t="str">
        <f t="shared" si="107"/>
        <v/>
      </c>
      <c r="S721" s="13" t="str">
        <f>IF(B721="","",IF(M721="Inițial",B721&amp;"|E|"&amp;COUNTIFS(INDEX($B:$B,5):B721,B721,INDEX($M:$M,5):M721,"Inițial"),""))</f>
        <v/>
      </c>
      <c r="T721" s="13" t="str">
        <f>IF(OR(B721="",Q721&lt;&gt;1),"",B721&amp;"|F|"&amp;COUNTIFS(INDEX($B:$B,5):B721,B721,INDEX($Q:$Q,5):Q721,1))</f>
        <v/>
      </c>
      <c r="U721" s="29" t="str">
        <f>IF(B721="","",TRIM(IF(COUNTIF('Registru devize'!$B$5:$B$304,B721)=0,"Deviz inexistent în registru. ","")&amp;IF(AND(D721&lt;&gt;"",E721=""),"Cod necunoscut. ","")&amp;IF(N(H721)&lt;=0,"Lipsește cantitatea. ","")&amp;IF(M721="","Alege etapa. ","")&amp;IF(AND(M721="Suplimentar",N721=""),"Cere acordul clientului. ","")))</f>
        <v/>
      </c>
    </row>
    <row r="722" spans="2:21" x14ac:dyDescent="0.2">
      <c r="B722" s="24"/>
      <c r="C722" s="25" t="str">
        <f>IF(B722="","",COUNTIF(INDEX($B:$B,5):B722,B722))</f>
        <v/>
      </c>
      <c r="D722" s="24"/>
      <c r="E722" s="25" t="str">
        <f t="shared" si="99"/>
        <v/>
      </c>
      <c r="F722" s="13" t="str">
        <f t="shared" si="100"/>
        <v/>
      </c>
      <c r="G722" s="25" t="str">
        <f t="shared" si="101"/>
        <v/>
      </c>
      <c r="H722" s="6"/>
      <c r="I722" s="26" t="str">
        <f t="shared" si="102"/>
        <v/>
      </c>
      <c r="J722" s="27" t="str">
        <f t="shared" si="103"/>
        <v/>
      </c>
      <c r="K722" s="28"/>
      <c r="L722" s="27" t="str">
        <f t="shared" si="104"/>
        <v/>
      </c>
      <c r="M722" s="24"/>
      <c r="N722" s="24"/>
      <c r="O722" s="6"/>
      <c r="P722" s="27" t="str">
        <f t="shared" si="105"/>
        <v/>
      </c>
      <c r="Q722" s="25" t="str">
        <f t="shared" si="106"/>
        <v/>
      </c>
      <c r="R722" s="25" t="str">
        <f t="shared" si="107"/>
        <v/>
      </c>
      <c r="S722" s="13" t="str">
        <f>IF(B722="","",IF(M722="Inițial",B722&amp;"|E|"&amp;COUNTIFS(INDEX($B:$B,5):B722,B722,INDEX($M:$M,5):M722,"Inițial"),""))</f>
        <v/>
      </c>
      <c r="T722" s="13" t="str">
        <f>IF(OR(B722="",Q722&lt;&gt;1),"",B722&amp;"|F|"&amp;COUNTIFS(INDEX($B:$B,5):B722,B722,INDEX($Q:$Q,5):Q722,1))</f>
        <v/>
      </c>
      <c r="U722" s="29" t="str">
        <f>IF(B722="","",TRIM(IF(COUNTIF('Registru devize'!$B$5:$B$304,B722)=0,"Deviz inexistent în registru. ","")&amp;IF(AND(D722&lt;&gt;"",E722=""),"Cod necunoscut. ","")&amp;IF(N(H722)&lt;=0,"Lipsește cantitatea. ","")&amp;IF(M722="","Alege etapa. ","")&amp;IF(AND(M722="Suplimentar",N722=""),"Cere acordul clientului. ","")))</f>
        <v/>
      </c>
    </row>
    <row r="723" spans="2:21" x14ac:dyDescent="0.2">
      <c r="B723" s="24"/>
      <c r="C723" s="25" t="str">
        <f>IF(B723="","",COUNTIF(INDEX($B:$B,5):B723,B723))</f>
        <v/>
      </c>
      <c r="D723" s="24"/>
      <c r="E723" s="25" t="str">
        <f t="shared" si="99"/>
        <v/>
      </c>
      <c r="F723" s="13" t="str">
        <f t="shared" si="100"/>
        <v/>
      </c>
      <c r="G723" s="25" t="str">
        <f t="shared" si="101"/>
        <v/>
      </c>
      <c r="H723" s="6"/>
      <c r="I723" s="26" t="str">
        <f t="shared" si="102"/>
        <v/>
      </c>
      <c r="J723" s="27" t="str">
        <f t="shared" si="103"/>
        <v/>
      </c>
      <c r="K723" s="28"/>
      <c r="L723" s="27" t="str">
        <f t="shared" si="104"/>
        <v/>
      </c>
      <c r="M723" s="24"/>
      <c r="N723" s="24"/>
      <c r="O723" s="6"/>
      <c r="P723" s="27" t="str">
        <f t="shared" si="105"/>
        <v/>
      </c>
      <c r="Q723" s="25" t="str">
        <f t="shared" si="106"/>
        <v/>
      </c>
      <c r="R723" s="25" t="str">
        <f t="shared" si="107"/>
        <v/>
      </c>
      <c r="S723" s="13" t="str">
        <f>IF(B723="","",IF(M723="Inițial",B723&amp;"|E|"&amp;COUNTIFS(INDEX($B:$B,5):B723,B723,INDEX($M:$M,5):M723,"Inițial"),""))</f>
        <v/>
      </c>
      <c r="T723" s="13" t="str">
        <f>IF(OR(B723="",Q723&lt;&gt;1),"",B723&amp;"|F|"&amp;COUNTIFS(INDEX($B:$B,5):B723,B723,INDEX($Q:$Q,5):Q723,1))</f>
        <v/>
      </c>
      <c r="U723" s="29" t="str">
        <f>IF(B723="","",TRIM(IF(COUNTIF('Registru devize'!$B$5:$B$304,B723)=0,"Deviz inexistent în registru. ","")&amp;IF(AND(D723&lt;&gt;"",E723=""),"Cod necunoscut. ","")&amp;IF(N(H723)&lt;=0,"Lipsește cantitatea. ","")&amp;IF(M723="","Alege etapa. ","")&amp;IF(AND(M723="Suplimentar",N723=""),"Cere acordul clientului. ","")))</f>
        <v/>
      </c>
    </row>
    <row r="724" spans="2:21" x14ac:dyDescent="0.2">
      <c r="B724" s="24"/>
      <c r="C724" s="25" t="str">
        <f>IF(B724="","",COUNTIF(INDEX($B:$B,5):B724,B724))</f>
        <v/>
      </c>
      <c r="D724" s="24"/>
      <c r="E724" s="25" t="str">
        <f t="shared" si="99"/>
        <v/>
      </c>
      <c r="F724" s="13" t="str">
        <f t="shared" si="100"/>
        <v/>
      </c>
      <c r="G724" s="25" t="str">
        <f t="shared" si="101"/>
        <v/>
      </c>
      <c r="H724" s="6"/>
      <c r="I724" s="26" t="str">
        <f t="shared" si="102"/>
        <v/>
      </c>
      <c r="J724" s="27" t="str">
        <f t="shared" si="103"/>
        <v/>
      </c>
      <c r="K724" s="28"/>
      <c r="L724" s="27" t="str">
        <f t="shared" si="104"/>
        <v/>
      </c>
      <c r="M724" s="24"/>
      <c r="N724" s="24"/>
      <c r="O724" s="6"/>
      <c r="P724" s="27" t="str">
        <f t="shared" si="105"/>
        <v/>
      </c>
      <c r="Q724" s="25" t="str">
        <f t="shared" si="106"/>
        <v/>
      </c>
      <c r="R724" s="25" t="str">
        <f t="shared" si="107"/>
        <v/>
      </c>
      <c r="S724" s="13" t="str">
        <f>IF(B724="","",IF(M724="Inițial",B724&amp;"|E|"&amp;COUNTIFS(INDEX($B:$B,5):B724,B724,INDEX($M:$M,5):M724,"Inițial"),""))</f>
        <v/>
      </c>
      <c r="T724" s="13" t="str">
        <f>IF(OR(B724="",Q724&lt;&gt;1),"",B724&amp;"|F|"&amp;COUNTIFS(INDEX($B:$B,5):B724,B724,INDEX($Q:$Q,5):Q724,1))</f>
        <v/>
      </c>
      <c r="U724" s="29" t="str">
        <f>IF(B724="","",TRIM(IF(COUNTIF('Registru devize'!$B$5:$B$304,B724)=0,"Deviz inexistent în registru. ","")&amp;IF(AND(D724&lt;&gt;"",E724=""),"Cod necunoscut. ","")&amp;IF(N(H724)&lt;=0,"Lipsește cantitatea. ","")&amp;IF(M724="","Alege etapa. ","")&amp;IF(AND(M724="Suplimentar",N724=""),"Cere acordul clientului. ","")))</f>
        <v/>
      </c>
    </row>
    <row r="725" spans="2:21" x14ac:dyDescent="0.2">
      <c r="B725" s="24"/>
      <c r="C725" s="25" t="str">
        <f>IF(B725="","",COUNTIF(INDEX($B:$B,5):B725,B725))</f>
        <v/>
      </c>
      <c r="D725" s="24"/>
      <c r="E725" s="25" t="str">
        <f t="shared" si="99"/>
        <v/>
      </c>
      <c r="F725" s="13" t="str">
        <f t="shared" si="100"/>
        <v/>
      </c>
      <c r="G725" s="25" t="str">
        <f t="shared" si="101"/>
        <v/>
      </c>
      <c r="H725" s="6"/>
      <c r="I725" s="26" t="str">
        <f t="shared" si="102"/>
        <v/>
      </c>
      <c r="J725" s="27" t="str">
        <f t="shared" si="103"/>
        <v/>
      </c>
      <c r="K725" s="28"/>
      <c r="L725" s="27" t="str">
        <f t="shared" si="104"/>
        <v/>
      </c>
      <c r="M725" s="24"/>
      <c r="N725" s="24"/>
      <c r="O725" s="6"/>
      <c r="P725" s="27" t="str">
        <f t="shared" si="105"/>
        <v/>
      </c>
      <c r="Q725" s="25" t="str">
        <f t="shared" si="106"/>
        <v/>
      </c>
      <c r="R725" s="25" t="str">
        <f t="shared" si="107"/>
        <v/>
      </c>
      <c r="S725" s="13" t="str">
        <f>IF(B725="","",IF(M725="Inițial",B725&amp;"|E|"&amp;COUNTIFS(INDEX($B:$B,5):B725,B725,INDEX($M:$M,5):M725,"Inițial"),""))</f>
        <v/>
      </c>
      <c r="T725" s="13" t="str">
        <f>IF(OR(B725="",Q725&lt;&gt;1),"",B725&amp;"|F|"&amp;COUNTIFS(INDEX($B:$B,5):B725,B725,INDEX($Q:$Q,5):Q725,1))</f>
        <v/>
      </c>
      <c r="U725" s="29" t="str">
        <f>IF(B725="","",TRIM(IF(COUNTIF('Registru devize'!$B$5:$B$304,B725)=0,"Deviz inexistent în registru. ","")&amp;IF(AND(D725&lt;&gt;"",E725=""),"Cod necunoscut. ","")&amp;IF(N(H725)&lt;=0,"Lipsește cantitatea. ","")&amp;IF(M725="","Alege etapa. ","")&amp;IF(AND(M725="Suplimentar",N725=""),"Cere acordul clientului. ","")))</f>
        <v/>
      </c>
    </row>
    <row r="726" spans="2:21" x14ac:dyDescent="0.2">
      <c r="B726" s="24"/>
      <c r="C726" s="25" t="str">
        <f>IF(B726="","",COUNTIF(INDEX($B:$B,5):B726,B726))</f>
        <v/>
      </c>
      <c r="D726" s="24"/>
      <c r="E726" s="25" t="str">
        <f t="shared" si="99"/>
        <v/>
      </c>
      <c r="F726" s="13" t="str">
        <f t="shared" si="100"/>
        <v/>
      </c>
      <c r="G726" s="25" t="str">
        <f t="shared" si="101"/>
        <v/>
      </c>
      <c r="H726" s="6"/>
      <c r="I726" s="26" t="str">
        <f t="shared" si="102"/>
        <v/>
      </c>
      <c r="J726" s="27" t="str">
        <f t="shared" si="103"/>
        <v/>
      </c>
      <c r="K726" s="28"/>
      <c r="L726" s="27" t="str">
        <f t="shared" si="104"/>
        <v/>
      </c>
      <c r="M726" s="24"/>
      <c r="N726" s="24"/>
      <c r="O726" s="6"/>
      <c r="P726" s="27" t="str">
        <f t="shared" si="105"/>
        <v/>
      </c>
      <c r="Q726" s="25" t="str">
        <f t="shared" si="106"/>
        <v/>
      </c>
      <c r="R726" s="25" t="str">
        <f t="shared" si="107"/>
        <v/>
      </c>
      <c r="S726" s="13" t="str">
        <f>IF(B726="","",IF(M726="Inițial",B726&amp;"|E|"&amp;COUNTIFS(INDEX($B:$B,5):B726,B726,INDEX($M:$M,5):M726,"Inițial"),""))</f>
        <v/>
      </c>
      <c r="T726" s="13" t="str">
        <f>IF(OR(B726="",Q726&lt;&gt;1),"",B726&amp;"|F|"&amp;COUNTIFS(INDEX($B:$B,5):B726,B726,INDEX($Q:$Q,5):Q726,1))</f>
        <v/>
      </c>
      <c r="U726" s="29" t="str">
        <f>IF(B726="","",TRIM(IF(COUNTIF('Registru devize'!$B$5:$B$304,B726)=0,"Deviz inexistent în registru. ","")&amp;IF(AND(D726&lt;&gt;"",E726=""),"Cod necunoscut. ","")&amp;IF(N(H726)&lt;=0,"Lipsește cantitatea. ","")&amp;IF(M726="","Alege etapa. ","")&amp;IF(AND(M726="Suplimentar",N726=""),"Cere acordul clientului. ","")))</f>
        <v/>
      </c>
    </row>
    <row r="727" spans="2:21" x14ac:dyDescent="0.2">
      <c r="B727" s="24"/>
      <c r="C727" s="25" t="str">
        <f>IF(B727="","",COUNTIF(INDEX($B:$B,5):B727,B727))</f>
        <v/>
      </c>
      <c r="D727" s="24"/>
      <c r="E727" s="25" t="str">
        <f t="shared" si="99"/>
        <v/>
      </c>
      <c r="F727" s="13" t="str">
        <f t="shared" si="100"/>
        <v/>
      </c>
      <c r="G727" s="25" t="str">
        <f t="shared" si="101"/>
        <v/>
      </c>
      <c r="H727" s="6"/>
      <c r="I727" s="26" t="str">
        <f t="shared" si="102"/>
        <v/>
      </c>
      <c r="J727" s="27" t="str">
        <f t="shared" si="103"/>
        <v/>
      </c>
      <c r="K727" s="28"/>
      <c r="L727" s="27" t="str">
        <f t="shared" si="104"/>
        <v/>
      </c>
      <c r="M727" s="24"/>
      <c r="N727" s="24"/>
      <c r="O727" s="6"/>
      <c r="P727" s="27" t="str">
        <f t="shared" si="105"/>
        <v/>
      </c>
      <c r="Q727" s="25" t="str">
        <f t="shared" si="106"/>
        <v/>
      </c>
      <c r="R727" s="25" t="str">
        <f t="shared" si="107"/>
        <v/>
      </c>
      <c r="S727" s="13" t="str">
        <f>IF(B727="","",IF(M727="Inițial",B727&amp;"|E|"&amp;COUNTIFS(INDEX($B:$B,5):B727,B727,INDEX($M:$M,5):M727,"Inițial"),""))</f>
        <v/>
      </c>
      <c r="T727" s="13" t="str">
        <f>IF(OR(B727="",Q727&lt;&gt;1),"",B727&amp;"|F|"&amp;COUNTIFS(INDEX($B:$B,5):B727,B727,INDEX($Q:$Q,5):Q727,1))</f>
        <v/>
      </c>
      <c r="U727" s="29" t="str">
        <f>IF(B727="","",TRIM(IF(COUNTIF('Registru devize'!$B$5:$B$304,B727)=0,"Deviz inexistent în registru. ","")&amp;IF(AND(D727&lt;&gt;"",E727=""),"Cod necunoscut. ","")&amp;IF(N(H727)&lt;=0,"Lipsește cantitatea. ","")&amp;IF(M727="","Alege etapa. ","")&amp;IF(AND(M727="Suplimentar",N727=""),"Cere acordul clientului. ","")))</f>
        <v/>
      </c>
    </row>
    <row r="728" spans="2:21" x14ac:dyDescent="0.2">
      <c r="B728" s="24"/>
      <c r="C728" s="25" t="str">
        <f>IF(B728="","",COUNTIF(INDEX($B:$B,5):B728,B728))</f>
        <v/>
      </c>
      <c r="D728" s="24"/>
      <c r="E728" s="25" t="str">
        <f t="shared" si="99"/>
        <v/>
      </c>
      <c r="F728" s="13" t="str">
        <f t="shared" si="100"/>
        <v/>
      </c>
      <c r="G728" s="25" t="str">
        <f t="shared" si="101"/>
        <v/>
      </c>
      <c r="H728" s="6"/>
      <c r="I728" s="26" t="str">
        <f t="shared" si="102"/>
        <v/>
      </c>
      <c r="J728" s="27" t="str">
        <f t="shared" si="103"/>
        <v/>
      </c>
      <c r="K728" s="28"/>
      <c r="L728" s="27" t="str">
        <f t="shared" si="104"/>
        <v/>
      </c>
      <c r="M728" s="24"/>
      <c r="N728" s="24"/>
      <c r="O728" s="6"/>
      <c r="P728" s="27" t="str">
        <f t="shared" si="105"/>
        <v/>
      </c>
      <c r="Q728" s="25" t="str">
        <f t="shared" si="106"/>
        <v/>
      </c>
      <c r="R728" s="25" t="str">
        <f t="shared" si="107"/>
        <v/>
      </c>
      <c r="S728" s="13" t="str">
        <f>IF(B728="","",IF(M728="Inițial",B728&amp;"|E|"&amp;COUNTIFS(INDEX($B:$B,5):B728,B728,INDEX($M:$M,5):M728,"Inițial"),""))</f>
        <v/>
      </c>
      <c r="T728" s="13" t="str">
        <f>IF(OR(B728="",Q728&lt;&gt;1),"",B728&amp;"|F|"&amp;COUNTIFS(INDEX($B:$B,5):B728,B728,INDEX($Q:$Q,5):Q728,1))</f>
        <v/>
      </c>
      <c r="U728" s="29" t="str">
        <f>IF(B728="","",TRIM(IF(COUNTIF('Registru devize'!$B$5:$B$304,B728)=0,"Deviz inexistent în registru. ","")&amp;IF(AND(D728&lt;&gt;"",E728=""),"Cod necunoscut. ","")&amp;IF(N(H728)&lt;=0,"Lipsește cantitatea. ","")&amp;IF(M728="","Alege etapa. ","")&amp;IF(AND(M728="Suplimentar",N728=""),"Cere acordul clientului. ","")))</f>
        <v/>
      </c>
    </row>
    <row r="729" spans="2:21" x14ac:dyDescent="0.2">
      <c r="B729" s="24"/>
      <c r="C729" s="25" t="str">
        <f>IF(B729="","",COUNTIF(INDEX($B:$B,5):B729,B729))</f>
        <v/>
      </c>
      <c r="D729" s="24"/>
      <c r="E729" s="25" t="str">
        <f t="shared" si="99"/>
        <v/>
      </c>
      <c r="F729" s="13" t="str">
        <f t="shared" si="100"/>
        <v/>
      </c>
      <c r="G729" s="25" t="str">
        <f t="shared" si="101"/>
        <v/>
      </c>
      <c r="H729" s="6"/>
      <c r="I729" s="26" t="str">
        <f t="shared" si="102"/>
        <v/>
      </c>
      <c r="J729" s="27" t="str">
        <f t="shared" si="103"/>
        <v/>
      </c>
      <c r="K729" s="28"/>
      <c r="L729" s="27" t="str">
        <f t="shared" si="104"/>
        <v/>
      </c>
      <c r="M729" s="24"/>
      <c r="N729" s="24"/>
      <c r="O729" s="6"/>
      <c r="P729" s="27" t="str">
        <f t="shared" si="105"/>
        <v/>
      </c>
      <c r="Q729" s="25" t="str">
        <f t="shared" si="106"/>
        <v/>
      </c>
      <c r="R729" s="25" t="str">
        <f t="shared" si="107"/>
        <v/>
      </c>
      <c r="S729" s="13" t="str">
        <f>IF(B729="","",IF(M729="Inițial",B729&amp;"|E|"&amp;COUNTIFS(INDEX($B:$B,5):B729,B729,INDEX($M:$M,5):M729,"Inițial"),""))</f>
        <v/>
      </c>
      <c r="T729" s="13" t="str">
        <f>IF(OR(B729="",Q729&lt;&gt;1),"",B729&amp;"|F|"&amp;COUNTIFS(INDEX($B:$B,5):B729,B729,INDEX($Q:$Q,5):Q729,1))</f>
        <v/>
      </c>
      <c r="U729" s="29" t="str">
        <f>IF(B729="","",TRIM(IF(COUNTIF('Registru devize'!$B$5:$B$304,B729)=0,"Deviz inexistent în registru. ","")&amp;IF(AND(D729&lt;&gt;"",E729=""),"Cod necunoscut. ","")&amp;IF(N(H729)&lt;=0,"Lipsește cantitatea. ","")&amp;IF(M729="","Alege etapa. ","")&amp;IF(AND(M729="Suplimentar",N729=""),"Cere acordul clientului. ","")))</f>
        <v/>
      </c>
    </row>
    <row r="730" spans="2:21" x14ac:dyDescent="0.2">
      <c r="B730" s="24"/>
      <c r="C730" s="25" t="str">
        <f>IF(B730="","",COUNTIF(INDEX($B:$B,5):B730,B730))</f>
        <v/>
      </c>
      <c r="D730" s="24"/>
      <c r="E730" s="25" t="str">
        <f t="shared" si="99"/>
        <v/>
      </c>
      <c r="F730" s="13" t="str">
        <f t="shared" si="100"/>
        <v/>
      </c>
      <c r="G730" s="25" t="str">
        <f t="shared" si="101"/>
        <v/>
      </c>
      <c r="H730" s="6"/>
      <c r="I730" s="26" t="str">
        <f t="shared" si="102"/>
        <v/>
      </c>
      <c r="J730" s="27" t="str">
        <f t="shared" si="103"/>
        <v/>
      </c>
      <c r="K730" s="28"/>
      <c r="L730" s="27" t="str">
        <f t="shared" si="104"/>
        <v/>
      </c>
      <c r="M730" s="24"/>
      <c r="N730" s="24"/>
      <c r="O730" s="6"/>
      <c r="P730" s="27" t="str">
        <f t="shared" si="105"/>
        <v/>
      </c>
      <c r="Q730" s="25" t="str">
        <f t="shared" si="106"/>
        <v/>
      </c>
      <c r="R730" s="25" t="str">
        <f t="shared" si="107"/>
        <v/>
      </c>
      <c r="S730" s="13" t="str">
        <f>IF(B730="","",IF(M730="Inițial",B730&amp;"|E|"&amp;COUNTIFS(INDEX($B:$B,5):B730,B730,INDEX($M:$M,5):M730,"Inițial"),""))</f>
        <v/>
      </c>
      <c r="T730" s="13" t="str">
        <f>IF(OR(B730="",Q730&lt;&gt;1),"",B730&amp;"|F|"&amp;COUNTIFS(INDEX($B:$B,5):B730,B730,INDEX($Q:$Q,5):Q730,1))</f>
        <v/>
      </c>
      <c r="U730" s="29" t="str">
        <f>IF(B730="","",TRIM(IF(COUNTIF('Registru devize'!$B$5:$B$304,B730)=0,"Deviz inexistent în registru. ","")&amp;IF(AND(D730&lt;&gt;"",E730=""),"Cod necunoscut. ","")&amp;IF(N(H730)&lt;=0,"Lipsește cantitatea. ","")&amp;IF(M730="","Alege etapa. ","")&amp;IF(AND(M730="Suplimentar",N730=""),"Cere acordul clientului. ","")))</f>
        <v/>
      </c>
    </row>
    <row r="731" spans="2:21" x14ac:dyDescent="0.2">
      <c r="B731" s="24"/>
      <c r="C731" s="25" t="str">
        <f>IF(B731="","",COUNTIF(INDEX($B:$B,5):B731,B731))</f>
        <v/>
      </c>
      <c r="D731" s="24"/>
      <c r="E731" s="25" t="str">
        <f t="shared" si="99"/>
        <v/>
      </c>
      <c r="F731" s="13" t="str">
        <f t="shared" si="100"/>
        <v/>
      </c>
      <c r="G731" s="25" t="str">
        <f t="shared" si="101"/>
        <v/>
      </c>
      <c r="H731" s="6"/>
      <c r="I731" s="26" t="str">
        <f t="shared" si="102"/>
        <v/>
      </c>
      <c r="J731" s="27" t="str">
        <f t="shared" si="103"/>
        <v/>
      </c>
      <c r="K731" s="28"/>
      <c r="L731" s="27" t="str">
        <f t="shared" si="104"/>
        <v/>
      </c>
      <c r="M731" s="24"/>
      <c r="N731" s="24"/>
      <c r="O731" s="6"/>
      <c r="P731" s="27" t="str">
        <f t="shared" si="105"/>
        <v/>
      </c>
      <c r="Q731" s="25" t="str">
        <f t="shared" si="106"/>
        <v/>
      </c>
      <c r="R731" s="25" t="str">
        <f t="shared" si="107"/>
        <v/>
      </c>
      <c r="S731" s="13" t="str">
        <f>IF(B731="","",IF(M731="Inițial",B731&amp;"|E|"&amp;COUNTIFS(INDEX($B:$B,5):B731,B731,INDEX($M:$M,5):M731,"Inițial"),""))</f>
        <v/>
      </c>
      <c r="T731" s="13" t="str">
        <f>IF(OR(B731="",Q731&lt;&gt;1),"",B731&amp;"|F|"&amp;COUNTIFS(INDEX($B:$B,5):B731,B731,INDEX($Q:$Q,5):Q731,1))</f>
        <v/>
      </c>
      <c r="U731" s="29" t="str">
        <f>IF(B731="","",TRIM(IF(COUNTIF('Registru devize'!$B$5:$B$304,B731)=0,"Deviz inexistent în registru. ","")&amp;IF(AND(D731&lt;&gt;"",E731=""),"Cod necunoscut. ","")&amp;IF(N(H731)&lt;=0,"Lipsește cantitatea. ","")&amp;IF(M731="","Alege etapa. ","")&amp;IF(AND(M731="Suplimentar",N731=""),"Cere acordul clientului. ","")))</f>
        <v/>
      </c>
    </row>
    <row r="732" spans="2:21" x14ac:dyDescent="0.2">
      <c r="B732" s="24"/>
      <c r="C732" s="25" t="str">
        <f>IF(B732="","",COUNTIF(INDEX($B:$B,5):B732,B732))</f>
        <v/>
      </c>
      <c r="D732" s="24"/>
      <c r="E732" s="25" t="str">
        <f t="shared" si="99"/>
        <v/>
      </c>
      <c r="F732" s="13" t="str">
        <f t="shared" si="100"/>
        <v/>
      </c>
      <c r="G732" s="25" t="str">
        <f t="shared" si="101"/>
        <v/>
      </c>
      <c r="H732" s="6"/>
      <c r="I732" s="26" t="str">
        <f t="shared" si="102"/>
        <v/>
      </c>
      <c r="J732" s="27" t="str">
        <f t="shared" si="103"/>
        <v/>
      </c>
      <c r="K732" s="28"/>
      <c r="L732" s="27" t="str">
        <f t="shared" si="104"/>
        <v/>
      </c>
      <c r="M732" s="24"/>
      <c r="N732" s="24"/>
      <c r="O732" s="6"/>
      <c r="P732" s="27" t="str">
        <f t="shared" si="105"/>
        <v/>
      </c>
      <c r="Q732" s="25" t="str">
        <f t="shared" si="106"/>
        <v/>
      </c>
      <c r="R732" s="25" t="str">
        <f t="shared" si="107"/>
        <v/>
      </c>
      <c r="S732" s="13" t="str">
        <f>IF(B732="","",IF(M732="Inițial",B732&amp;"|E|"&amp;COUNTIFS(INDEX($B:$B,5):B732,B732,INDEX($M:$M,5):M732,"Inițial"),""))</f>
        <v/>
      </c>
      <c r="T732" s="13" t="str">
        <f>IF(OR(B732="",Q732&lt;&gt;1),"",B732&amp;"|F|"&amp;COUNTIFS(INDEX($B:$B,5):B732,B732,INDEX($Q:$Q,5):Q732,1))</f>
        <v/>
      </c>
      <c r="U732" s="29" t="str">
        <f>IF(B732="","",TRIM(IF(COUNTIF('Registru devize'!$B$5:$B$304,B732)=0,"Deviz inexistent în registru. ","")&amp;IF(AND(D732&lt;&gt;"",E732=""),"Cod necunoscut. ","")&amp;IF(N(H732)&lt;=0,"Lipsește cantitatea. ","")&amp;IF(M732="","Alege etapa. ","")&amp;IF(AND(M732="Suplimentar",N732=""),"Cere acordul clientului. ","")))</f>
        <v/>
      </c>
    </row>
    <row r="733" spans="2:21" x14ac:dyDescent="0.2">
      <c r="B733" s="24"/>
      <c r="C733" s="25" t="str">
        <f>IF(B733="","",COUNTIF(INDEX($B:$B,5):B733,B733))</f>
        <v/>
      </c>
      <c r="D733" s="24"/>
      <c r="E733" s="25" t="str">
        <f t="shared" si="99"/>
        <v/>
      </c>
      <c r="F733" s="13" t="str">
        <f t="shared" si="100"/>
        <v/>
      </c>
      <c r="G733" s="25" t="str">
        <f t="shared" si="101"/>
        <v/>
      </c>
      <c r="H733" s="6"/>
      <c r="I733" s="26" t="str">
        <f t="shared" si="102"/>
        <v/>
      </c>
      <c r="J733" s="27" t="str">
        <f t="shared" si="103"/>
        <v/>
      </c>
      <c r="K733" s="28"/>
      <c r="L733" s="27" t="str">
        <f t="shared" si="104"/>
        <v/>
      </c>
      <c r="M733" s="24"/>
      <c r="N733" s="24"/>
      <c r="O733" s="6"/>
      <c r="P733" s="27" t="str">
        <f t="shared" si="105"/>
        <v/>
      </c>
      <c r="Q733" s="25" t="str">
        <f t="shared" si="106"/>
        <v/>
      </c>
      <c r="R733" s="25" t="str">
        <f t="shared" si="107"/>
        <v/>
      </c>
      <c r="S733" s="13" t="str">
        <f>IF(B733="","",IF(M733="Inițial",B733&amp;"|E|"&amp;COUNTIFS(INDEX($B:$B,5):B733,B733,INDEX($M:$M,5):M733,"Inițial"),""))</f>
        <v/>
      </c>
      <c r="T733" s="13" t="str">
        <f>IF(OR(B733="",Q733&lt;&gt;1),"",B733&amp;"|F|"&amp;COUNTIFS(INDEX($B:$B,5):B733,B733,INDEX($Q:$Q,5):Q733,1))</f>
        <v/>
      </c>
      <c r="U733" s="29" t="str">
        <f>IF(B733="","",TRIM(IF(COUNTIF('Registru devize'!$B$5:$B$304,B733)=0,"Deviz inexistent în registru. ","")&amp;IF(AND(D733&lt;&gt;"",E733=""),"Cod necunoscut. ","")&amp;IF(N(H733)&lt;=0,"Lipsește cantitatea. ","")&amp;IF(M733="","Alege etapa. ","")&amp;IF(AND(M733="Suplimentar",N733=""),"Cere acordul clientului. ","")))</f>
        <v/>
      </c>
    </row>
    <row r="734" spans="2:21" x14ac:dyDescent="0.2">
      <c r="B734" s="24"/>
      <c r="C734" s="25" t="str">
        <f>IF(B734="","",COUNTIF(INDEX($B:$B,5):B734,B734))</f>
        <v/>
      </c>
      <c r="D734" s="24"/>
      <c r="E734" s="25" t="str">
        <f t="shared" si="99"/>
        <v/>
      </c>
      <c r="F734" s="13" t="str">
        <f t="shared" si="100"/>
        <v/>
      </c>
      <c r="G734" s="25" t="str">
        <f t="shared" si="101"/>
        <v/>
      </c>
      <c r="H734" s="6"/>
      <c r="I734" s="26" t="str">
        <f t="shared" si="102"/>
        <v/>
      </c>
      <c r="J734" s="27" t="str">
        <f t="shared" si="103"/>
        <v/>
      </c>
      <c r="K734" s="28"/>
      <c r="L734" s="27" t="str">
        <f t="shared" si="104"/>
        <v/>
      </c>
      <c r="M734" s="24"/>
      <c r="N734" s="24"/>
      <c r="O734" s="6"/>
      <c r="P734" s="27" t="str">
        <f t="shared" si="105"/>
        <v/>
      </c>
      <c r="Q734" s="25" t="str">
        <f t="shared" si="106"/>
        <v/>
      </c>
      <c r="R734" s="25" t="str">
        <f t="shared" si="107"/>
        <v/>
      </c>
      <c r="S734" s="13" t="str">
        <f>IF(B734="","",IF(M734="Inițial",B734&amp;"|E|"&amp;COUNTIFS(INDEX($B:$B,5):B734,B734,INDEX($M:$M,5):M734,"Inițial"),""))</f>
        <v/>
      </c>
      <c r="T734" s="13" t="str">
        <f>IF(OR(B734="",Q734&lt;&gt;1),"",B734&amp;"|F|"&amp;COUNTIFS(INDEX($B:$B,5):B734,B734,INDEX($Q:$Q,5):Q734,1))</f>
        <v/>
      </c>
      <c r="U734" s="29" t="str">
        <f>IF(B734="","",TRIM(IF(COUNTIF('Registru devize'!$B$5:$B$304,B734)=0,"Deviz inexistent în registru. ","")&amp;IF(AND(D734&lt;&gt;"",E734=""),"Cod necunoscut. ","")&amp;IF(N(H734)&lt;=0,"Lipsește cantitatea. ","")&amp;IF(M734="","Alege etapa. ","")&amp;IF(AND(M734="Suplimentar",N734=""),"Cere acordul clientului. ","")))</f>
        <v/>
      </c>
    </row>
    <row r="735" spans="2:21" x14ac:dyDescent="0.2">
      <c r="B735" s="24"/>
      <c r="C735" s="25" t="str">
        <f>IF(B735="","",COUNTIF(INDEX($B:$B,5):B735,B735))</f>
        <v/>
      </c>
      <c r="D735" s="24"/>
      <c r="E735" s="25" t="str">
        <f t="shared" si="99"/>
        <v/>
      </c>
      <c r="F735" s="13" t="str">
        <f t="shared" si="100"/>
        <v/>
      </c>
      <c r="G735" s="25" t="str">
        <f t="shared" si="101"/>
        <v/>
      </c>
      <c r="H735" s="6"/>
      <c r="I735" s="26" t="str">
        <f t="shared" si="102"/>
        <v/>
      </c>
      <c r="J735" s="27" t="str">
        <f t="shared" si="103"/>
        <v/>
      </c>
      <c r="K735" s="28"/>
      <c r="L735" s="27" t="str">
        <f t="shared" si="104"/>
        <v/>
      </c>
      <c r="M735" s="24"/>
      <c r="N735" s="24"/>
      <c r="O735" s="6"/>
      <c r="P735" s="27" t="str">
        <f t="shared" si="105"/>
        <v/>
      </c>
      <c r="Q735" s="25" t="str">
        <f t="shared" si="106"/>
        <v/>
      </c>
      <c r="R735" s="25" t="str">
        <f t="shared" si="107"/>
        <v/>
      </c>
      <c r="S735" s="13" t="str">
        <f>IF(B735="","",IF(M735="Inițial",B735&amp;"|E|"&amp;COUNTIFS(INDEX($B:$B,5):B735,B735,INDEX($M:$M,5):M735,"Inițial"),""))</f>
        <v/>
      </c>
      <c r="T735" s="13" t="str">
        <f>IF(OR(B735="",Q735&lt;&gt;1),"",B735&amp;"|F|"&amp;COUNTIFS(INDEX($B:$B,5):B735,B735,INDEX($Q:$Q,5):Q735,1))</f>
        <v/>
      </c>
      <c r="U735" s="29" t="str">
        <f>IF(B735="","",TRIM(IF(COUNTIF('Registru devize'!$B$5:$B$304,B735)=0,"Deviz inexistent în registru. ","")&amp;IF(AND(D735&lt;&gt;"",E735=""),"Cod necunoscut. ","")&amp;IF(N(H735)&lt;=0,"Lipsește cantitatea. ","")&amp;IF(M735="","Alege etapa. ","")&amp;IF(AND(M735="Suplimentar",N735=""),"Cere acordul clientului. ","")))</f>
        <v/>
      </c>
    </row>
    <row r="736" spans="2:21" x14ac:dyDescent="0.2">
      <c r="B736" s="24"/>
      <c r="C736" s="25" t="str">
        <f>IF(B736="","",COUNTIF(INDEX($B:$B,5):B736,B736))</f>
        <v/>
      </c>
      <c r="D736" s="24"/>
      <c r="E736" s="25" t="str">
        <f t="shared" si="99"/>
        <v/>
      </c>
      <c r="F736" s="13" t="str">
        <f t="shared" si="100"/>
        <v/>
      </c>
      <c r="G736" s="25" t="str">
        <f t="shared" si="101"/>
        <v/>
      </c>
      <c r="H736" s="6"/>
      <c r="I736" s="26" t="str">
        <f t="shared" si="102"/>
        <v/>
      </c>
      <c r="J736" s="27" t="str">
        <f t="shared" si="103"/>
        <v/>
      </c>
      <c r="K736" s="28"/>
      <c r="L736" s="27" t="str">
        <f t="shared" si="104"/>
        <v/>
      </c>
      <c r="M736" s="24"/>
      <c r="N736" s="24"/>
      <c r="O736" s="6"/>
      <c r="P736" s="27" t="str">
        <f t="shared" si="105"/>
        <v/>
      </c>
      <c r="Q736" s="25" t="str">
        <f t="shared" si="106"/>
        <v/>
      </c>
      <c r="R736" s="25" t="str">
        <f t="shared" si="107"/>
        <v/>
      </c>
      <c r="S736" s="13" t="str">
        <f>IF(B736="","",IF(M736="Inițial",B736&amp;"|E|"&amp;COUNTIFS(INDEX($B:$B,5):B736,B736,INDEX($M:$M,5):M736,"Inițial"),""))</f>
        <v/>
      </c>
      <c r="T736" s="13" t="str">
        <f>IF(OR(B736="",Q736&lt;&gt;1),"",B736&amp;"|F|"&amp;COUNTIFS(INDEX($B:$B,5):B736,B736,INDEX($Q:$Q,5):Q736,1))</f>
        <v/>
      </c>
      <c r="U736" s="29" t="str">
        <f>IF(B736="","",TRIM(IF(COUNTIF('Registru devize'!$B$5:$B$304,B736)=0,"Deviz inexistent în registru. ","")&amp;IF(AND(D736&lt;&gt;"",E736=""),"Cod necunoscut. ","")&amp;IF(N(H736)&lt;=0,"Lipsește cantitatea. ","")&amp;IF(M736="","Alege etapa. ","")&amp;IF(AND(M736="Suplimentar",N736=""),"Cere acordul clientului. ","")))</f>
        <v/>
      </c>
    </row>
    <row r="737" spans="2:21" x14ac:dyDescent="0.2">
      <c r="B737" s="24"/>
      <c r="C737" s="25" t="str">
        <f>IF(B737="","",COUNTIF(INDEX($B:$B,5):B737,B737))</f>
        <v/>
      </c>
      <c r="D737" s="24"/>
      <c r="E737" s="25" t="str">
        <f t="shared" si="99"/>
        <v/>
      </c>
      <c r="F737" s="13" t="str">
        <f t="shared" si="100"/>
        <v/>
      </c>
      <c r="G737" s="25" t="str">
        <f t="shared" si="101"/>
        <v/>
      </c>
      <c r="H737" s="6"/>
      <c r="I737" s="26" t="str">
        <f t="shared" si="102"/>
        <v/>
      </c>
      <c r="J737" s="27" t="str">
        <f t="shared" si="103"/>
        <v/>
      </c>
      <c r="K737" s="28"/>
      <c r="L737" s="27" t="str">
        <f t="shared" si="104"/>
        <v/>
      </c>
      <c r="M737" s="24"/>
      <c r="N737" s="24"/>
      <c r="O737" s="6"/>
      <c r="P737" s="27" t="str">
        <f t="shared" si="105"/>
        <v/>
      </c>
      <c r="Q737" s="25" t="str">
        <f t="shared" si="106"/>
        <v/>
      </c>
      <c r="R737" s="25" t="str">
        <f t="shared" si="107"/>
        <v/>
      </c>
      <c r="S737" s="13" t="str">
        <f>IF(B737="","",IF(M737="Inițial",B737&amp;"|E|"&amp;COUNTIFS(INDEX($B:$B,5):B737,B737,INDEX($M:$M,5):M737,"Inițial"),""))</f>
        <v/>
      </c>
      <c r="T737" s="13" t="str">
        <f>IF(OR(B737="",Q737&lt;&gt;1),"",B737&amp;"|F|"&amp;COUNTIFS(INDEX($B:$B,5):B737,B737,INDEX($Q:$Q,5):Q737,1))</f>
        <v/>
      </c>
      <c r="U737" s="29" t="str">
        <f>IF(B737="","",TRIM(IF(COUNTIF('Registru devize'!$B$5:$B$304,B737)=0,"Deviz inexistent în registru. ","")&amp;IF(AND(D737&lt;&gt;"",E737=""),"Cod necunoscut. ","")&amp;IF(N(H737)&lt;=0,"Lipsește cantitatea. ","")&amp;IF(M737="","Alege etapa. ","")&amp;IF(AND(M737="Suplimentar",N737=""),"Cere acordul clientului. ","")))</f>
        <v/>
      </c>
    </row>
    <row r="738" spans="2:21" x14ac:dyDescent="0.2">
      <c r="B738" s="24"/>
      <c r="C738" s="25" t="str">
        <f>IF(B738="","",COUNTIF(INDEX($B:$B,5):B738,B738))</f>
        <v/>
      </c>
      <c r="D738" s="24"/>
      <c r="E738" s="25" t="str">
        <f t="shared" si="99"/>
        <v/>
      </c>
      <c r="F738" s="13" t="str">
        <f t="shared" si="100"/>
        <v/>
      </c>
      <c r="G738" s="25" t="str">
        <f t="shared" si="101"/>
        <v/>
      </c>
      <c r="H738" s="6"/>
      <c r="I738" s="26" t="str">
        <f t="shared" si="102"/>
        <v/>
      </c>
      <c r="J738" s="27" t="str">
        <f t="shared" si="103"/>
        <v/>
      </c>
      <c r="K738" s="28"/>
      <c r="L738" s="27" t="str">
        <f t="shared" si="104"/>
        <v/>
      </c>
      <c r="M738" s="24"/>
      <c r="N738" s="24"/>
      <c r="O738" s="6"/>
      <c r="P738" s="27" t="str">
        <f t="shared" si="105"/>
        <v/>
      </c>
      <c r="Q738" s="25" t="str">
        <f t="shared" si="106"/>
        <v/>
      </c>
      <c r="R738" s="25" t="str">
        <f t="shared" si="107"/>
        <v/>
      </c>
      <c r="S738" s="13" t="str">
        <f>IF(B738="","",IF(M738="Inițial",B738&amp;"|E|"&amp;COUNTIFS(INDEX($B:$B,5):B738,B738,INDEX($M:$M,5):M738,"Inițial"),""))</f>
        <v/>
      </c>
      <c r="T738" s="13" t="str">
        <f>IF(OR(B738="",Q738&lt;&gt;1),"",B738&amp;"|F|"&amp;COUNTIFS(INDEX($B:$B,5):B738,B738,INDEX($Q:$Q,5):Q738,1))</f>
        <v/>
      </c>
      <c r="U738" s="29" t="str">
        <f>IF(B738="","",TRIM(IF(COUNTIF('Registru devize'!$B$5:$B$304,B738)=0,"Deviz inexistent în registru. ","")&amp;IF(AND(D738&lt;&gt;"",E738=""),"Cod necunoscut. ","")&amp;IF(N(H738)&lt;=0,"Lipsește cantitatea. ","")&amp;IF(M738="","Alege etapa. ","")&amp;IF(AND(M738="Suplimentar",N738=""),"Cere acordul clientului. ","")))</f>
        <v/>
      </c>
    </row>
    <row r="739" spans="2:21" x14ac:dyDescent="0.2">
      <c r="B739" s="24"/>
      <c r="C739" s="25" t="str">
        <f>IF(B739="","",COUNTIF(INDEX($B:$B,5):B739,B739))</f>
        <v/>
      </c>
      <c r="D739" s="24"/>
      <c r="E739" s="25" t="str">
        <f t="shared" si="99"/>
        <v/>
      </c>
      <c r="F739" s="13" t="str">
        <f t="shared" si="100"/>
        <v/>
      </c>
      <c r="G739" s="25" t="str">
        <f t="shared" si="101"/>
        <v/>
      </c>
      <c r="H739" s="6"/>
      <c r="I739" s="26" t="str">
        <f t="shared" si="102"/>
        <v/>
      </c>
      <c r="J739" s="27" t="str">
        <f t="shared" si="103"/>
        <v/>
      </c>
      <c r="K739" s="28"/>
      <c r="L739" s="27" t="str">
        <f t="shared" si="104"/>
        <v/>
      </c>
      <c r="M739" s="24"/>
      <c r="N739" s="24"/>
      <c r="O739" s="6"/>
      <c r="P739" s="27" t="str">
        <f t="shared" si="105"/>
        <v/>
      </c>
      <c r="Q739" s="25" t="str">
        <f t="shared" si="106"/>
        <v/>
      </c>
      <c r="R739" s="25" t="str">
        <f t="shared" si="107"/>
        <v/>
      </c>
      <c r="S739" s="13" t="str">
        <f>IF(B739="","",IF(M739="Inițial",B739&amp;"|E|"&amp;COUNTIFS(INDEX($B:$B,5):B739,B739,INDEX($M:$M,5):M739,"Inițial"),""))</f>
        <v/>
      </c>
      <c r="T739" s="13" t="str">
        <f>IF(OR(B739="",Q739&lt;&gt;1),"",B739&amp;"|F|"&amp;COUNTIFS(INDEX($B:$B,5):B739,B739,INDEX($Q:$Q,5):Q739,1))</f>
        <v/>
      </c>
      <c r="U739" s="29" t="str">
        <f>IF(B739="","",TRIM(IF(COUNTIF('Registru devize'!$B$5:$B$304,B739)=0,"Deviz inexistent în registru. ","")&amp;IF(AND(D739&lt;&gt;"",E739=""),"Cod necunoscut. ","")&amp;IF(N(H739)&lt;=0,"Lipsește cantitatea. ","")&amp;IF(M739="","Alege etapa. ","")&amp;IF(AND(M739="Suplimentar",N739=""),"Cere acordul clientului. ","")))</f>
        <v/>
      </c>
    </row>
    <row r="740" spans="2:21" x14ac:dyDescent="0.2">
      <c r="B740" s="24"/>
      <c r="C740" s="25" t="str">
        <f>IF(B740="","",COUNTIF(INDEX($B:$B,5):B740,B740))</f>
        <v/>
      </c>
      <c r="D740" s="24"/>
      <c r="E740" s="25" t="str">
        <f t="shared" si="99"/>
        <v/>
      </c>
      <c r="F740" s="13" t="str">
        <f t="shared" si="100"/>
        <v/>
      </c>
      <c r="G740" s="25" t="str">
        <f t="shared" si="101"/>
        <v/>
      </c>
      <c r="H740" s="6"/>
      <c r="I740" s="26" t="str">
        <f t="shared" si="102"/>
        <v/>
      </c>
      <c r="J740" s="27" t="str">
        <f t="shared" si="103"/>
        <v/>
      </c>
      <c r="K740" s="28"/>
      <c r="L740" s="27" t="str">
        <f t="shared" si="104"/>
        <v/>
      </c>
      <c r="M740" s="24"/>
      <c r="N740" s="24"/>
      <c r="O740" s="6"/>
      <c r="P740" s="27" t="str">
        <f t="shared" si="105"/>
        <v/>
      </c>
      <c r="Q740" s="25" t="str">
        <f t="shared" si="106"/>
        <v/>
      </c>
      <c r="R740" s="25" t="str">
        <f t="shared" si="107"/>
        <v/>
      </c>
      <c r="S740" s="13" t="str">
        <f>IF(B740="","",IF(M740="Inițial",B740&amp;"|E|"&amp;COUNTIFS(INDEX($B:$B,5):B740,B740,INDEX($M:$M,5):M740,"Inițial"),""))</f>
        <v/>
      </c>
      <c r="T740" s="13" t="str">
        <f>IF(OR(B740="",Q740&lt;&gt;1),"",B740&amp;"|F|"&amp;COUNTIFS(INDEX($B:$B,5):B740,B740,INDEX($Q:$Q,5):Q740,1))</f>
        <v/>
      </c>
      <c r="U740" s="29" t="str">
        <f>IF(B740="","",TRIM(IF(COUNTIF('Registru devize'!$B$5:$B$304,B740)=0,"Deviz inexistent în registru. ","")&amp;IF(AND(D740&lt;&gt;"",E740=""),"Cod necunoscut. ","")&amp;IF(N(H740)&lt;=0,"Lipsește cantitatea. ","")&amp;IF(M740="","Alege etapa. ","")&amp;IF(AND(M740="Suplimentar",N740=""),"Cere acordul clientului. ","")))</f>
        <v/>
      </c>
    </row>
    <row r="741" spans="2:21" x14ac:dyDescent="0.2">
      <c r="B741" s="24"/>
      <c r="C741" s="25" t="str">
        <f>IF(B741="","",COUNTIF(INDEX($B:$B,5):B741,B741))</f>
        <v/>
      </c>
      <c r="D741" s="24"/>
      <c r="E741" s="25" t="str">
        <f t="shared" si="99"/>
        <v/>
      </c>
      <c r="F741" s="13" t="str">
        <f t="shared" si="100"/>
        <v/>
      </c>
      <c r="G741" s="25" t="str">
        <f t="shared" si="101"/>
        <v/>
      </c>
      <c r="H741" s="6"/>
      <c r="I741" s="26" t="str">
        <f t="shared" si="102"/>
        <v/>
      </c>
      <c r="J741" s="27" t="str">
        <f t="shared" si="103"/>
        <v/>
      </c>
      <c r="K741" s="28"/>
      <c r="L741" s="27" t="str">
        <f t="shared" si="104"/>
        <v/>
      </c>
      <c r="M741" s="24"/>
      <c r="N741" s="24"/>
      <c r="O741" s="6"/>
      <c r="P741" s="27" t="str">
        <f t="shared" si="105"/>
        <v/>
      </c>
      <c r="Q741" s="25" t="str">
        <f t="shared" si="106"/>
        <v/>
      </c>
      <c r="R741" s="25" t="str">
        <f t="shared" si="107"/>
        <v/>
      </c>
      <c r="S741" s="13" t="str">
        <f>IF(B741="","",IF(M741="Inițial",B741&amp;"|E|"&amp;COUNTIFS(INDEX($B:$B,5):B741,B741,INDEX($M:$M,5):M741,"Inițial"),""))</f>
        <v/>
      </c>
      <c r="T741" s="13" t="str">
        <f>IF(OR(B741="",Q741&lt;&gt;1),"",B741&amp;"|F|"&amp;COUNTIFS(INDEX($B:$B,5):B741,B741,INDEX($Q:$Q,5):Q741,1))</f>
        <v/>
      </c>
      <c r="U741" s="29" t="str">
        <f>IF(B741="","",TRIM(IF(COUNTIF('Registru devize'!$B$5:$B$304,B741)=0,"Deviz inexistent în registru. ","")&amp;IF(AND(D741&lt;&gt;"",E741=""),"Cod necunoscut. ","")&amp;IF(N(H741)&lt;=0,"Lipsește cantitatea. ","")&amp;IF(M741="","Alege etapa. ","")&amp;IF(AND(M741="Suplimentar",N741=""),"Cere acordul clientului. ","")))</f>
        <v/>
      </c>
    </row>
    <row r="742" spans="2:21" x14ac:dyDescent="0.2">
      <c r="B742" s="24"/>
      <c r="C742" s="25" t="str">
        <f>IF(B742="","",COUNTIF(INDEX($B:$B,5):B742,B742))</f>
        <v/>
      </c>
      <c r="D742" s="24"/>
      <c r="E742" s="25" t="str">
        <f t="shared" si="99"/>
        <v/>
      </c>
      <c r="F742" s="13" t="str">
        <f t="shared" si="100"/>
        <v/>
      </c>
      <c r="G742" s="25" t="str">
        <f t="shared" si="101"/>
        <v/>
      </c>
      <c r="H742" s="6"/>
      <c r="I742" s="26" t="str">
        <f t="shared" si="102"/>
        <v/>
      </c>
      <c r="J742" s="27" t="str">
        <f t="shared" si="103"/>
        <v/>
      </c>
      <c r="K742" s="28"/>
      <c r="L742" s="27" t="str">
        <f t="shared" si="104"/>
        <v/>
      </c>
      <c r="M742" s="24"/>
      <c r="N742" s="24"/>
      <c r="O742" s="6"/>
      <c r="P742" s="27" t="str">
        <f t="shared" si="105"/>
        <v/>
      </c>
      <c r="Q742" s="25" t="str">
        <f t="shared" si="106"/>
        <v/>
      </c>
      <c r="R742" s="25" t="str">
        <f t="shared" si="107"/>
        <v/>
      </c>
      <c r="S742" s="13" t="str">
        <f>IF(B742="","",IF(M742="Inițial",B742&amp;"|E|"&amp;COUNTIFS(INDEX($B:$B,5):B742,B742,INDEX($M:$M,5):M742,"Inițial"),""))</f>
        <v/>
      </c>
      <c r="T742" s="13" t="str">
        <f>IF(OR(B742="",Q742&lt;&gt;1),"",B742&amp;"|F|"&amp;COUNTIFS(INDEX($B:$B,5):B742,B742,INDEX($Q:$Q,5):Q742,1))</f>
        <v/>
      </c>
      <c r="U742" s="29" t="str">
        <f>IF(B742="","",TRIM(IF(COUNTIF('Registru devize'!$B$5:$B$304,B742)=0,"Deviz inexistent în registru. ","")&amp;IF(AND(D742&lt;&gt;"",E742=""),"Cod necunoscut. ","")&amp;IF(N(H742)&lt;=0,"Lipsește cantitatea. ","")&amp;IF(M742="","Alege etapa. ","")&amp;IF(AND(M742="Suplimentar",N742=""),"Cere acordul clientului. ","")))</f>
        <v/>
      </c>
    </row>
    <row r="743" spans="2:21" x14ac:dyDescent="0.2">
      <c r="B743" s="24"/>
      <c r="C743" s="25" t="str">
        <f>IF(B743="","",COUNTIF(INDEX($B:$B,5):B743,B743))</f>
        <v/>
      </c>
      <c r="D743" s="24"/>
      <c r="E743" s="25" t="str">
        <f t="shared" si="99"/>
        <v/>
      </c>
      <c r="F743" s="13" t="str">
        <f t="shared" si="100"/>
        <v/>
      </c>
      <c r="G743" s="25" t="str">
        <f t="shared" si="101"/>
        <v/>
      </c>
      <c r="H743" s="6"/>
      <c r="I743" s="26" t="str">
        <f t="shared" si="102"/>
        <v/>
      </c>
      <c r="J743" s="27" t="str">
        <f t="shared" si="103"/>
        <v/>
      </c>
      <c r="K743" s="28"/>
      <c r="L743" s="27" t="str">
        <f t="shared" si="104"/>
        <v/>
      </c>
      <c r="M743" s="24"/>
      <c r="N743" s="24"/>
      <c r="O743" s="6"/>
      <c r="P743" s="27" t="str">
        <f t="shared" si="105"/>
        <v/>
      </c>
      <c r="Q743" s="25" t="str">
        <f t="shared" si="106"/>
        <v/>
      </c>
      <c r="R743" s="25" t="str">
        <f t="shared" si="107"/>
        <v/>
      </c>
      <c r="S743" s="13" t="str">
        <f>IF(B743="","",IF(M743="Inițial",B743&amp;"|E|"&amp;COUNTIFS(INDEX($B:$B,5):B743,B743,INDEX($M:$M,5):M743,"Inițial"),""))</f>
        <v/>
      </c>
      <c r="T743" s="13" t="str">
        <f>IF(OR(B743="",Q743&lt;&gt;1),"",B743&amp;"|F|"&amp;COUNTIFS(INDEX($B:$B,5):B743,B743,INDEX($Q:$Q,5):Q743,1))</f>
        <v/>
      </c>
      <c r="U743" s="29" t="str">
        <f>IF(B743="","",TRIM(IF(COUNTIF('Registru devize'!$B$5:$B$304,B743)=0,"Deviz inexistent în registru. ","")&amp;IF(AND(D743&lt;&gt;"",E743=""),"Cod necunoscut. ","")&amp;IF(N(H743)&lt;=0,"Lipsește cantitatea. ","")&amp;IF(M743="","Alege etapa. ","")&amp;IF(AND(M743="Suplimentar",N743=""),"Cere acordul clientului. ","")))</f>
        <v/>
      </c>
    </row>
    <row r="744" spans="2:21" x14ac:dyDescent="0.2">
      <c r="B744" s="24"/>
      <c r="C744" s="25" t="str">
        <f>IF(B744="","",COUNTIF(INDEX($B:$B,5):B744,B744))</f>
        <v/>
      </c>
      <c r="D744" s="24"/>
      <c r="E744" s="25" t="str">
        <f t="shared" si="99"/>
        <v/>
      </c>
      <c r="F744" s="13" t="str">
        <f t="shared" si="100"/>
        <v/>
      </c>
      <c r="G744" s="25" t="str">
        <f t="shared" si="101"/>
        <v/>
      </c>
      <c r="H744" s="6"/>
      <c r="I744" s="26" t="str">
        <f t="shared" si="102"/>
        <v/>
      </c>
      <c r="J744" s="27" t="str">
        <f t="shared" si="103"/>
        <v/>
      </c>
      <c r="K744" s="28"/>
      <c r="L744" s="27" t="str">
        <f t="shared" si="104"/>
        <v/>
      </c>
      <c r="M744" s="24"/>
      <c r="N744" s="24"/>
      <c r="O744" s="6"/>
      <c r="P744" s="27" t="str">
        <f t="shared" si="105"/>
        <v/>
      </c>
      <c r="Q744" s="25" t="str">
        <f t="shared" si="106"/>
        <v/>
      </c>
      <c r="R744" s="25" t="str">
        <f t="shared" si="107"/>
        <v/>
      </c>
      <c r="S744" s="13" t="str">
        <f>IF(B744="","",IF(M744="Inițial",B744&amp;"|E|"&amp;COUNTIFS(INDEX($B:$B,5):B744,B744,INDEX($M:$M,5):M744,"Inițial"),""))</f>
        <v/>
      </c>
      <c r="T744" s="13" t="str">
        <f>IF(OR(B744="",Q744&lt;&gt;1),"",B744&amp;"|F|"&amp;COUNTIFS(INDEX($B:$B,5):B744,B744,INDEX($Q:$Q,5):Q744,1))</f>
        <v/>
      </c>
      <c r="U744" s="29" t="str">
        <f>IF(B744="","",TRIM(IF(COUNTIF('Registru devize'!$B$5:$B$304,B744)=0,"Deviz inexistent în registru. ","")&amp;IF(AND(D744&lt;&gt;"",E744=""),"Cod necunoscut. ","")&amp;IF(N(H744)&lt;=0,"Lipsește cantitatea. ","")&amp;IF(M744="","Alege etapa. ","")&amp;IF(AND(M744="Suplimentar",N744=""),"Cere acordul clientului. ","")))</f>
        <v/>
      </c>
    </row>
    <row r="745" spans="2:21" x14ac:dyDescent="0.2">
      <c r="B745" s="24"/>
      <c r="C745" s="25" t="str">
        <f>IF(B745="","",COUNTIF(INDEX($B:$B,5):B745,B745))</f>
        <v/>
      </c>
      <c r="D745" s="24"/>
      <c r="E745" s="25" t="str">
        <f t="shared" si="99"/>
        <v/>
      </c>
      <c r="F745" s="13" t="str">
        <f t="shared" si="100"/>
        <v/>
      </c>
      <c r="G745" s="25" t="str">
        <f t="shared" si="101"/>
        <v/>
      </c>
      <c r="H745" s="6"/>
      <c r="I745" s="26" t="str">
        <f t="shared" si="102"/>
        <v/>
      </c>
      <c r="J745" s="27" t="str">
        <f t="shared" si="103"/>
        <v/>
      </c>
      <c r="K745" s="28"/>
      <c r="L745" s="27" t="str">
        <f t="shared" si="104"/>
        <v/>
      </c>
      <c r="M745" s="24"/>
      <c r="N745" s="24"/>
      <c r="O745" s="6"/>
      <c r="P745" s="27" t="str">
        <f t="shared" si="105"/>
        <v/>
      </c>
      <c r="Q745" s="25" t="str">
        <f t="shared" si="106"/>
        <v/>
      </c>
      <c r="R745" s="25" t="str">
        <f t="shared" si="107"/>
        <v/>
      </c>
      <c r="S745" s="13" t="str">
        <f>IF(B745="","",IF(M745="Inițial",B745&amp;"|E|"&amp;COUNTIFS(INDEX($B:$B,5):B745,B745,INDEX($M:$M,5):M745,"Inițial"),""))</f>
        <v/>
      </c>
      <c r="T745" s="13" t="str">
        <f>IF(OR(B745="",Q745&lt;&gt;1),"",B745&amp;"|F|"&amp;COUNTIFS(INDEX($B:$B,5):B745,B745,INDEX($Q:$Q,5):Q745,1))</f>
        <v/>
      </c>
      <c r="U745" s="29" t="str">
        <f>IF(B745="","",TRIM(IF(COUNTIF('Registru devize'!$B$5:$B$304,B745)=0,"Deviz inexistent în registru. ","")&amp;IF(AND(D745&lt;&gt;"",E745=""),"Cod necunoscut. ","")&amp;IF(N(H745)&lt;=0,"Lipsește cantitatea. ","")&amp;IF(M745="","Alege etapa. ","")&amp;IF(AND(M745="Suplimentar",N745=""),"Cere acordul clientului. ","")))</f>
        <v/>
      </c>
    </row>
    <row r="746" spans="2:21" x14ac:dyDescent="0.2">
      <c r="B746" s="24"/>
      <c r="C746" s="25" t="str">
        <f>IF(B746="","",COUNTIF(INDEX($B:$B,5):B746,B746))</f>
        <v/>
      </c>
      <c r="D746" s="24"/>
      <c r="E746" s="25" t="str">
        <f t="shared" si="99"/>
        <v/>
      </c>
      <c r="F746" s="13" t="str">
        <f t="shared" si="100"/>
        <v/>
      </c>
      <c r="G746" s="25" t="str">
        <f t="shared" si="101"/>
        <v/>
      </c>
      <c r="H746" s="6"/>
      <c r="I746" s="26" t="str">
        <f t="shared" si="102"/>
        <v/>
      </c>
      <c r="J746" s="27" t="str">
        <f t="shared" si="103"/>
        <v/>
      </c>
      <c r="K746" s="28"/>
      <c r="L746" s="27" t="str">
        <f t="shared" si="104"/>
        <v/>
      </c>
      <c r="M746" s="24"/>
      <c r="N746" s="24"/>
      <c r="O746" s="6"/>
      <c r="P746" s="27" t="str">
        <f t="shared" si="105"/>
        <v/>
      </c>
      <c r="Q746" s="25" t="str">
        <f t="shared" si="106"/>
        <v/>
      </c>
      <c r="R746" s="25" t="str">
        <f t="shared" si="107"/>
        <v/>
      </c>
      <c r="S746" s="13" t="str">
        <f>IF(B746="","",IF(M746="Inițial",B746&amp;"|E|"&amp;COUNTIFS(INDEX($B:$B,5):B746,B746,INDEX($M:$M,5):M746,"Inițial"),""))</f>
        <v/>
      </c>
      <c r="T746" s="13" t="str">
        <f>IF(OR(B746="",Q746&lt;&gt;1),"",B746&amp;"|F|"&amp;COUNTIFS(INDEX($B:$B,5):B746,B746,INDEX($Q:$Q,5):Q746,1))</f>
        <v/>
      </c>
      <c r="U746" s="29" t="str">
        <f>IF(B746="","",TRIM(IF(COUNTIF('Registru devize'!$B$5:$B$304,B746)=0,"Deviz inexistent în registru. ","")&amp;IF(AND(D746&lt;&gt;"",E746=""),"Cod necunoscut. ","")&amp;IF(N(H746)&lt;=0,"Lipsește cantitatea. ","")&amp;IF(M746="","Alege etapa. ","")&amp;IF(AND(M746="Suplimentar",N746=""),"Cere acordul clientului. ","")))</f>
        <v/>
      </c>
    </row>
    <row r="747" spans="2:21" x14ac:dyDescent="0.2">
      <c r="B747" s="24"/>
      <c r="C747" s="25" t="str">
        <f>IF(B747="","",COUNTIF(INDEX($B:$B,5):B747,B747))</f>
        <v/>
      </c>
      <c r="D747" s="24"/>
      <c r="E747" s="25" t="str">
        <f t="shared" si="99"/>
        <v/>
      </c>
      <c r="F747" s="13" t="str">
        <f t="shared" si="100"/>
        <v/>
      </c>
      <c r="G747" s="25" t="str">
        <f t="shared" si="101"/>
        <v/>
      </c>
      <c r="H747" s="6"/>
      <c r="I747" s="26" t="str">
        <f t="shared" si="102"/>
        <v/>
      </c>
      <c r="J747" s="27" t="str">
        <f t="shared" si="103"/>
        <v/>
      </c>
      <c r="K747" s="28"/>
      <c r="L747" s="27" t="str">
        <f t="shared" si="104"/>
        <v/>
      </c>
      <c r="M747" s="24"/>
      <c r="N747" s="24"/>
      <c r="O747" s="6"/>
      <c r="P747" s="27" t="str">
        <f t="shared" si="105"/>
        <v/>
      </c>
      <c r="Q747" s="25" t="str">
        <f t="shared" si="106"/>
        <v/>
      </c>
      <c r="R747" s="25" t="str">
        <f t="shared" si="107"/>
        <v/>
      </c>
      <c r="S747" s="13" t="str">
        <f>IF(B747="","",IF(M747="Inițial",B747&amp;"|E|"&amp;COUNTIFS(INDEX($B:$B,5):B747,B747,INDEX($M:$M,5):M747,"Inițial"),""))</f>
        <v/>
      </c>
      <c r="T747" s="13" t="str">
        <f>IF(OR(B747="",Q747&lt;&gt;1),"",B747&amp;"|F|"&amp;COUNTIFS(INDEX($B:$B,5):B747,B747,INDEX($Q:$Q,5):Q747,1))</f>
        <v/>
      </c>
      <c r="U747" s="29" t="str">
        <f>IF(B747="","",TRIM(IF(COUNTIF('Registru devize'!$B$5:$B$304,B747)=0,"Deviz inexistent în registru. ","")&amp;IF(AND(D747&lt;&gt;"",E747=""),"Cod necunoscut. ","")&amp;IF(N(H747)&lt;=0,"Lipsește cantitatea. ","")&amp;IF(M747="","Alege etapa. ","")&amp;IF(AND(M747="Suplimentar",N747=""),"Cere acordul clientului. ","")))</f>
        <v/>
      </c>
    </row>
    <row r="748" spans="2:21" x14ac:dyDescent="0.2">
      <c r="B748" s="24"/>
      <c r="C748" s="25" t="str">
        <f>IF(B748="","",COUNTIF(INDEX($B:$B,5):B748,B748))</f>
        <v/>
      </c>
      <c r="D748" s="24"/>
      <c r="E748" s="25" t="str">
        <f t="shared" si="99"/>
        <v/>
      </c>
      <c r="F748" s="13" t="str">
        <f t="shared" si="100"/>
        <v/>
      </c>
      <c r="G748" s="25" t="str">
        <f t="shared" si="101"/>
        <v/>
      </c>
      <c r="H748" s="6"/>
      <c r="I748" s="26" t="str">
        <f t="shared" si="102"/>
        <v/>
      </c>
      <c r="J748" s="27" t="str">
        <f t="shared" si="103"/>
        <v/>
      </c>
      <c r="K748" s="28"/>
      <c r="L748" s="27" t="str">
        <f t="shared" si="104"/>
        <v/>
      </c>
      <c r="M748" s="24"/>
      <c r="N748" s="24"/>
      <c r="O748" s="6"/>
      <c r="P748" s="27" t="str">
        <f t="shared" si="105"/>
        <v/>
      </c>
      <c r="Q748" s="25" t="str">
        <f t="shared" si="106"/>
        <v/>
      </c>
      <c r="R748" s="25" t="str">
        <f t="shared" si="107"/>
        <v/>
      </c>
      <c r="S748" s="13" t="str">
        <f>IF(B748="","",IF(M748="Inițial",B748&amp;"|E|"&amp;COUNTIFS(INDEX($B:$B,5):B748,B748,INDEX($M:$M,5):M748,"Inițial"),""))</f>
        <v/>
      </c>
      <c r="T748" s="13" t="str">
        <f>IF(OR(B748="",Q748&lt;&gt;1),"",B748&amp;"|F|"&amp;COUNTIFS(INDEX($B:$B,5):B748,B748,INDEX($Q:$Q,5):Q748,1))</f>
        <v/>
      </c>
      <c r="U748" s="29" t="str">
        <f>IF(B748="","",TRIM(IF(COUNTIF('Registru devize'!$B$5:$B$304,B748)=0,"Deviz inexistent în registru. ","")&amp;IF(AND(D748&lt;&gt;"",E748=""),"Cod necunoscut. ","")&amp;IF(N(H748)&lt;=0,"Lipsește cantitatea. ","")&amp;IF(M748="","Alege etapa. ","")&amp;IF(AND(M748="Suplimentar",N748=""),"Cere acordul clientului. ","")))</f>
        <v/>
      </c>
    </row>
    <row r="749" spans="2:21" x14ac:dyDescent="0.2">
      <c r="B749" s="24"/>
      <c r="C749" s="25" t="str">
        <f>IF(B749="","",COUNTIF(INDEX($B:$B,5):B749,B749))</f>
        <v/>
      </c>
      <c r="D749" s="24"/>
      <c r="E749" s="25" t="str">
        <f t="shared" si="99"/>
        <v/>
      </c>
      <c r="F749" s="13" t="str">
        <f t="shared" si="100"/>
        <v/>
      </c>
      <c r="G749" s="25" t="str">
        <f t="shared" si="101"/>
        <v/>
      </c>
      <c r="H749" s="6"/>
      <c r="I749" s="26" t="str">
        <f t="shared" si="102"/>
        <v/>
      </c>
      <c r="J749" s="27" t="str">
        <f t="shared" si="103"/>
        <v/>
      </c>
      <c r="K749" s="28"/>
      <c r="L749" s="27" t="str">
        <f t="shared" si="104"/>
        <v/>
      </c>
      <c r="M749" s="24"/>
      <c r="N749" s="24"/>
      <c r="O749" s="6"/>
      <c r="P749" s="27" t="str">
        <f t="shared" si="105"/>
        <v/>
      </c>
      <c r="Q749" s="25" t="str">
        <f t="shared" si="106"/>
        <v/>
      </c>
      <c r="R749" s="25" t="str">
        <f t="shared" si="107"/>
        <v/>
      </c>
      <c r="S749" s="13" t="str">
        <f>IF(B749="","",IF(M749="Inițial",B749&amp;"|E|"&amp;COUNTIFS(INDEX($B:$B,5):B749,B749,INDEX($M:$M,5):M749,"Inițial"),""))</f>
        <v/>
      </c>
      <c r="T749" s="13" t="str">
        <f>IF(OR(B749="",Q749&lt;&gt;1),"",B749&amp;"|F|"&amp;COUNTIFS(INDEX($B:$B,5):B749,B749,INDEX($Q:$Q,5):Q749,1))</f>
        <v/>
      </c>
      <c r="U749" s="29" t="str">
        <f>IF(B749="","",TRIM(IF(COUNTIF('Registru devize'!$B$5:$B$304,B749)=0,"Deviz inexistent în registru. ","")&amp;IF(AND(D749&lt;&gt;"",E749=""),"Cod necunoscut. ","")&amp;IF(N(H749)&lt;=0,"Lipsește cantitatea. ","")&amp;IF(M749="","Alege etapa. ","")&amp;IF(AND(M749="Suplimentar",N749=""),"Cere acordul clientului. ","")))</f>
        <v/>
      </c>
    </row>
    <row r="750" spans="2:21" x14ac:dyDescent="0.2">
      <c r="B750" s="24"/>
      <c r="C750" s="25" t="str">
        <f>IF(B750="","",COUNTIF(INDEX($B:$B,5):B750,B750))</f>
        <v/>
      </c>
      <c r="D750" s="24"/>
      <c r="E750" s="25" t="str">
        <f t="shared" si="99"/>
        <v/>
      </c>
      <c r="F750" s="13" t="str">
        <f t="shared" si="100"/>
        <v/>
      </c>
      <c r="G750" s="25" t="str">
        <f t="shared" si="101"/>
        <v/>
      </c>
      <c r="H750" s="6"/>
      <c r="I750" s="26" t="str">
        <f t="shared" si="102"/>
        <v/>
      </c>
      <c r="J750" s="27" t="str">
        <f t="shared" si="103"/>
        <v/>
      </c>
      <c r="K750" s="28"/>
      <c r="L750" s="27" t="str">
        <f t="shared" si="104"/>
        <v/>
      </c>
      <c r="M750" s="24"/>
      <c r="N750" s="24"/>
      <c r="O750" s="6"/>
      <c r="P750" s="27" t="str">
        <f t="shared" si="105"/>
        <v/>
      </c>
      <c r="Q750" s="25" t="str">
        <f t="shared" si="106"/>
        <v/>
      </c>
      <c r="R750" s="25" t="str">
        <f t="shared" si="107"/>
        <v/>
      </c>
      <c r="S750" s="13" t="str">
        <f>IF(B750="","",IF(M750="Inițial",B750&amp;"|E|"&amp;COUNTIFS(INDEX($B:$B,5):B750,B750,INDEX($M:$M,5):M750,"Inițial"),""))</f>
        <v/>
      </c>
      <c r="T750" s="13" t="str">
        <f>IF(OR(B750="",Q750&lt;&gt;1),"",B750&amp;"|F|"&amp;COUNTIFS(INDEX($B:$B,5):B750,B750,INDEX($Q:$Q,5):Q750,1))</f>
        <v/>
      </c>
      <c r="U750" s="29" t="str">
        <f>IF(B750="","",TRIM(IF(COUNTIF('Registru devize'!$B$5:$B$304,B750)=0,"Deviz inexistent în registru. ","")&amp;IF(AND(D750&lt;&gt;"",E750=""),"Cod necunoscut. ","")&amp;IF(N(H750)&lt;=0,"Lipsește cantitatea. ","")&amp;IF(M750="","Alege etapa. ","")&amp;IF(AND(M750="Suplimentar",N750=""),"Cere acordul clientului. ","")))</f>
        <v/>
      </c>
    </row>
    <row r="751" spans="2:21" x14ac:dyDescent="0.2">
      <c r="B751" s="24"/>
      <c r="C751" s="25" t="str">
        <f>IF(B751="","",COUNTIF(INDEX($B:$B,5):B751,B751))</f>
        <v/>
      </c>
      <c r="D751" s="24"/>
      <c r="E751" s="25" t="str">
        <f t="shared" si="99"/>
        <v/>
      </c>
      <c r="F751" s="13" t="str">
        <f t="shared" si="100"/>
        <v/>
      </c>
      <c r="G751" s="25" t="str">
        <f t="shared" si="101"/>
        <v/>
      </c>
      <c r="H751" s="6"/>
      <c r="I751" s="26" t="str">
        <f t="shared" si="102"/>
        <v/>
      </c>
      <c r="J751" s="27" t="str">
        <f t="shared" si="103"/>
        <v/>
      </c>
      <c r="K751" s="28"/>
      <c r="L751" s="27" t="str">
        <f t="shared" si="104"/>
        <v/>
      </c>
      <c r="M751" s="24"/>
      <c r="N751" s="24"/>
      <c r="O751" s="6"/>
      <c r="P751" s="27" t="str">
        <f t="shared" si="105"/>
        <v/>
      </c>
      <c r="Q751" s="25" t="str">
        <f t="shared" si="106"/>
        <v/>
      </c>
      <c r="R751" s="25" t="str">
        <f t="shared" si="107"/>
        <v/>
      </c>
      <c r="S751" s="13" t="str">
        <f>IF(B751="","",IF(M751="Inițial",B751&amp;"|E|"&amp;COUNTIFS(INDEX($B:$B,5):B751,B751,INDEX($M:$M,5):M751,"Inițial"),""))</f>
        <v/>
      </c>
      <c r="T751" s="13" t="str">
        <f>IF(OR(B751="",Q751&lt;&gt;1),"",B751&amp;"|F|"&amp;COUNTIFS(INDEX($B:$B,5):B751,B751,INDEX($Q:$Q,5):Q751,1))</f>
        <v/>
      </c>
      <c r="U751" s="29" t="str">
        <f>IF(B751="","",TRIM(IF(COUNTIF('Registru devize'!$B$5:$B$304,B751)=0,"Deviz inexistent în registru. ","")&amp;IF(AND(D751&lt;&gt;"",E751=""),"Cod necunoscut. ","")&amp;IF(N(H751)&lt;=0,"Lipsește cantitatea. ","")&amp;IF(M751="","Alege etapa. ","")&amp;IF(AND(M751="Suplimentar",N751=""),"Cere acordul clientului. ","")))</f>
        <v/>
      </c>
    </row>
    <row r="752" spans="2:21" x14ac:dyDescent="0.2">
      <c r="B752" s="24"/>
      <c r="C752" s="25" t="str">
        <f>IF(B752="","",COUNTIF(INDEX($B:$B,5):B752,B752))</f>
        <v/>
      </c>
      <c r="D752" s="24"/>
      <c r="E752" s="25" t="str">
        <f t="shared" si="99"/>
        <v/>
      </c>
      <c r="F752" s="13" t="str">
        <f t="shared" si="100"/>
        <v/>
      </c>
      <c r="G752" s="25" t="str">
        <f t="shared" si="101"/>
        <v/>
      </c>
      <c r="H752" s="6"/>
      <c r="I752" s="26" t="str">
        <f t="shared" si="102"/>
        <v/>
      </c>
      <c r="J752" s="27" t="str">
        <f t="shared" si="103"/>
        <v/>
      </c>
      <c r="K752" s="28"/>
      <c r="L752" s="27" t="str">
        <f t="shared" si="104"/>
        <v/>
      </c>
      <c r="M752" s="24"/>
      <c r="N752" s="24"/>
      <c r="O752" s="6"/>
      <c r="P752" s="27" t="str">
        <f t="shared" si="105"/>
        <v/>
      </c>
      <c r="Q752" s="25" t="str">
        <f t="shared" si="106"/>
        <v/>
      </c>
      <c r="R752" s="25" t="str">
        <f t="shared" si="107"/>
        <v/>
      </c>
      <c r="S752" s="13" t="str">
        <f>IF(B752="","",IF(M752="Inițial",B752&amp;"|E|"&amp;COUNTIFS(INDEX($B:$B,5):B752,B752,INDEX($M:$M,5):M752,"Inițial"),""))</f>
        <v/>
      </c>
      <c r="T752" s="13" t="str">
        <f>IF(OR(B752="",Q752&lt;&gt;1),"",B752&amp;"|F|"&amp;COUNTIFS(INDEX($B:$B,5):B752,B752,INDEX($Q:$Q,5):Q752,1))</f>
        <v/>
      </c>
      <c r="U752" s="29" t="str">
        <f>IF(B752="","",TRIM(IF(COUNTIF('Registru devize'!$B$5:$B$304,B752)=0,"Deviz inexistent în registru. ","")&amp;IF(AND(D752&lt;&gt;"",E752=""),"Cod necunoscut. ","")&amp;IF(N(H752)&lt;=0,"Lipsește cantitatea. ","")&amp;IF(M752="","Alege etapa. ","")&amp;IF(AND(M752="Suplimentar",N752=""),"Cere acordul clientului. ","")))</f>
        <v/>
      </c>
    </row>
    <row r="753" spans="2:21" x14ac:dyDescent="0.2">
      <c r="B753" s="24"/>
      <c r="C753" s="25" t="str">
        <f>IF(B753="","",COUNTIF(INDEX($B:$B,5):B753,B753))</f>
        <v/>
      </c>
      <c r="D753" s="24"/>
      <c r="E753" s="25" t="str">
        <f t="shared" si="99"/>
        <v/>
      </c>
      <c r="F753" s="13" t="str">
        <f t="shared" si="100"/>
        <v/>
      </c>
      <c r="G753" s="25" t="str">
        <f t="shared" si="101"/>
        <v/>
      </c>
      <c r="H753" s="6"/>
      <c r="I753" s="26" t="str">
        <f t="shared" si="102"/>
        <v/>
      </c>
      <c r="J753" s="27" t="str">
        <f t="shared" si="103"/>
        <v/>
      </c>
      <c r="K753" s="28"/>
      <c r="L753" s="27" t="str">
        <f t="shared" si="104"/>
        <v/>
      </c>
      <c r="M753" s="24"/>
      <c r="N753" s="24"/>
      <c r="O753" s="6"/>
      <c r="P753" s="27" t="str">
        <f t="shared" si="105"/>
        <v/>
      </c>
      <c r="Q753" s="25" t="str">
        <f t="shared" si="106"/>
        <v/>
      </c>
      <c r="R753" s="25" t="str">
        <f t="shared" si="107"/>
        <v/>
      </c>
      <c r="S753" s="13" t="str">
        <f>IF(B753="","",IF(M753="Inițial",B753&amp;"|E|"&amp;COUNTIFS(INDEX($B:$B,5):B753,B753,INDEX($M:$M,5):M753,"Inițial"),""))</f>
        <v/>
      </c>
      <c r="T753" s="13" t="str">
        <f>IF(OR(B753="",Q753&lt;&gt;1),"",B753&amp;"|F|"&amp;COUNTIFS(INDEX($B:$B,5):B753,B753,INDEX($Q:$Q,5):Q753,1))</f>
        <v/>
      </c>
      <c r="U753" s="29" t="str">
        <f>IF(B753="","",TRIM(IF(COUNTIF('Registru devize'!$B$5:$B$304,B753)=0,"Deviz inexistent în registru. ","")&amp;IF(AND(D753&lt;&gt;"",E753=""),"Cod necunoscut. ","")&amp;IF(N(H753)&lt;=0,"Lipsește cantitatea. ","")&amp;IF(M753="","Alege etapa. ","")&amp;IF(AND(M753="Suplimentar",N753=""),"Cere acordul clientului. ","")))</f>
        <v/>
      </c>
    </row>
    <row r="754" spans="2:21" x14ac:dyDescent="0.2">
      <c r="B754" s="24"/>
      <c r="C754" s="25" t="str">
        <f>IF(B754="","",COUNTIF(INDEX($B:$B,5):B754,B754))</f>
        <v/>
      </c>
      <c r="D754" s="24"/>
      <c r="E754" s="25" t="str">
        <f t="shared" si="99"/>
        <v/>
      </c>
      <c r="F754" s="13" t="str">
        <f t="shared" si="100"/>
        <v/>
      </c>
      <c r="G754" s="25" t="str">
        <f t="shared" si="101"/>
        <v/>
      </c>
      <c r="H754" s="6"/>
      <c r="I754" s="26" t="str">
        <f t="shared" si="102"/>
        <v/>
      </c>
      <c r="J754" s="27" t="str">
        <f t="shared" si="103"/>
        <v/>
      </c>
      <c r="K754" s="28"/>
      <c r="L754" s="27" t="str">
        <f t="shared" si="104"/>
        <v/>
      </c>
      <c r="M754" s="24"/>
      <c r="N754" s="24"/>
      <c r="O754" s="6"/>
      <c r="P754" s="27" t="str">
        <f t="shared" si="105"/>
        <v/>
      </c>
      <c r="Q754" s="25" t="str">
        <f t="shared" si="106"/>
        <v/>
      </c>
      <c r="R754" s="25" t="str">
        <f t="shared" si="107"/>
        <v/>
      </c>
      <c r="S754" s="13" t="str">
        <f>IF(B754="","",IF(M754="Inițial",B754&amp;"|E|"&amp;COUNTIFS(INDEX($B:$B,5):B754,B754,INDEX($M:$M,5):M754,"Inițial"),""))</f>
        <v/>
      </c>
      <c r="T754" s="13" t="str">
        <f>IF(OR(B754="",Q754&lt;&gt;1),"",B754&amp;"|F|"&amp;COUNTIFS(INDEX($B:$B,5):B754,B754,INDEX($Q:$Q,5):Q754,1))</f>
        <v/>
      </c>
      <c r="U754" s="29" t="str">
        <f>IF(B754="","",TRIM(IF(COUNTIF('Registru devize'!$B$5:$B$304,B754)=0,"Deviz inexistent în registru. ","")&amp;IF(AND(D754&lt;&gt;"",E754=""),"Cod necunoscut. ","")&amp;IF(N(H754)&lt;=0,"Lipsește cantitatea. ","")&amp;IF(M754="","Alege etapa. ","")&amp;IF(AND(M754="Suplimentar",N754=""),"Cere acordul clientului. ","")))</f>
        <v/>
      </c>
    </row>
    <row r="755" spans="2:21" x14ac:dyDescent="0.2">
      <c r="B755" s="24"/>
      <c r="C755" s="25" t="str">
        <f>IF(B755="","",COUNTIF(INDEX($B:$B,5):B755,B755))</f>
        <v/>
      </c>
      <c r="D755" s="24"/>
      <c r="E755" s="25" t="str">
        <f t="shared" si="99"/>
        <v/>
      </c>
      <c r="F755" s="13" t="str">
        <f t="shared" si="100"/>
        <v/>
      </c>
      <c r="G755" s="25" t="str">
        <f t="shared" si="101"/>
        <v/>
      </c>
      <c r="H755" s="6"/>
      <c r="I755" s="26" t="str">
        <f t="shared" si="102"/>
        <v/>
      </c>
      <c r="J755" s="27" t="str">
        <f t="shared" si="103"/>
        <v/>
      </c>
      <c r="K755" s="28"/>
      <c r="L755" s="27" t="str">
        <f t="shared" si="104"/>
        <v/>
      </c>
      <c r="M755" s="24"/>
      <c r="N755" s="24"/>
      <c r="O755" s="6"/>
      <c r="P755" s="27" t="str">
        <f t="shared" si="105"/>
        <v/>
      </c>
      <c r="Q755" s="25" t="str">
        <f t="shared" si="106"/>
        <v/>
      </c>
      <c r="R755" s="25" t="str">
        <f t="shared" si="107"/>
        <v/>
      </c>
      <c r="S755" s="13" t="str">
        <f>IF(B755="","",IF(M755="Inițial",B755&amp;"|E|"&amp;COUNTIFS(INDEX($B:$B,5):B755,B755,INDEX($M:$M,5):M755,"Inițial"),""))</f>
        <v/>
      </c>
      <c r="T755" s="13" t="str">
        <f>IF(OR(B755="",Q755&lt;&gt;1),"",B755&amp;"|F|"&amp;COUNTIFS(INDEX($B:$B,5):B755,B755,INDEX($Q:$Q,5):Q755,1))</f>
        <v/>
      </c>
      <c r="U755" s="29" t="str">
        <f>IF(B755="","",TRIM(IF(COUNTIF('Registru devize'!$B$5:$B$304,B755)=0,"Deviz inexistent în registru. ","")&amp;IF(AND(D755&lt;&gt;"",E755=""),"Cod necunoscut. ","")&amp;IF(N(H755)&lt;=0,"Lipsește cantitatea. ","")&amp;IF(M755="","Alege etapa. ","")&amp;IF(AND(M755="Suplimentar",N755=""),"Cere acordul clientului. ","")))</f>
        <v/>
      </c>
    </row>
    <row r="756" spans="2:21" x14ac:dyDescent="0.2">
      <c r="B756" s="24"/>
      <c r="C756" s="25" t="str">
        <f>IF(B756="","",COUNTIF(INDEX($B:$B,5):B756,B756))</f>
        <v/>
      </c>
      <c r="D756" s="24"/>
      <c r="E756" s="25" t="str">
        <f t="shared" si="99"/>
        <v/>
      </c>
      <c r="F756" s="13" t="str">
        <f t="shared" si="100"/>
        <v/>
      </c>
      <c r="G756" s="25" t="str">
        <f t="shared" si="101"/>
        <v/>
      </c>
      <c r="H756" s="6"/>
      <c r="I756" s="26" t="str">
        <f t="shared" si="102"/>
        <v/>
      </c>
      <c r="J756" s="27" t="str">
        <f t="shared" si="103"/>
        <v/>
      </c>
      <c r="K756" s="28"/>
      <c r="L756" s="27" t="str">
        <f t="shared" si="104"/>
        <v/>
      </c>
      <c r="M756" s="24"/>
      <c r="N756" s="24"/>
      <c r="O756" s="6"/>
      <c r="P756" s="27" t="str">
        <f t="shared" si="105"/>
        <v/>
      </c>
      <c r="Q756" s="25" t="str">
        <f t="shared" si="106"/>
        <v/>
      </c>
      <c r="R756" s="25" t="str">
        <f t="shared" si="107"/>
        <v/>
      </c>
      <c r="S756" s="13" t="str">
        <f>IF(B756="","",IF(M756="Inițial",B756&amp;"|E|"&amp;COUNTIFS(INDEX($B:$B,5):B756,B756,INDEX($M:$M,5):M756,"Inițial"),""))</f>
        <v/>
      </c>
      <c r="T756" s="13" t="str">
        <f>IF(OR(B756="",Q756&lt;&gt;1),"",B756&amp;"|F|"&amp;COUNTIFS(INDEX($B:$B,5):B756,B756,INDEX($Q:$Q,5):Q756,1))</f>
        <v/>
      </c>
      <c r="U756" s="29" t="str">
        <f>IF(B756="","",TRIM(IF(COUNTIF('Registru devize'!$B$5:$B$304,B756)=0,"Deviz inexistent în registru. ","")&amp;IF(AND(D756&lt;&gt;"",E756=""),"Cod necunoscut. ","")&amp;IF(N(H756)&lt;=0,"Lipsește cantitatea. ","")&amp;IF(M756="","Alege etapa. ","")&amp;IF(AND(M756="Suplimentar",N756=""),"Cere acordul clientului. ","")))</f>
        <v/>
      </c>
    </row>
    <row r="757" spans="2:21" x14ac:dyDescent="0.2">
      <c r="B757" s="24"/>
      <c r="C757" s="25" t="str">
        <f>IF(B757="","",COUNTIF(INDEX($B:$B,5):B757,B757))</f>
        <v/>
      </c>
      <c r="D757" s="24"/>
      <c r="E757" s="25" t="str">
        <f t="shared" si="99"/>
        <v/>
      </c>
      <c r="F757" s="13" t="str">
        <f t="shared" si="100"/>
        <v/>
      </c>
      <c r="G757" s="25" t="str">
        <f t="shared" si="101"/>
        <v/>
      </c>
      <c r="H757" s="6"/>
      <c r="I757" s="26" t="str">
        <f t="shared" si="102"/>
        <v/>
      </c>
      <c r="J757" s="27" t="str">
        <f t="shared" si="103"/>
        <v/>
      </c>
      <c r="K757" s="28"/>
      <c r="L757" s="27" t="str">
        <f t="shared" si="104"/>
        <v/>
      </c>
      <c r="M757" s="24"/>
      <c r="N757" s="24"/>
      <c r="O757" s="6"/>
      <c r="P757" s="27" t="str">
        <f t="shared" si="105"/>
        <v/>
      </c>
      <c r="Q757" s="25" t="str">
        <f t="shared" si="106"/>
        <v/>
      </c>
      <c r="R757" s="25" t="str">
        <f t="shared" si="107"/>
        <v/>
      </c>
      <c r="S757" s="13" t="str">
        <f>IF(B757="","",IF(M757="Inițial",B757&amp;"|E|"&amp;COUNTIFS(INDEX($B:$B,5):B757,B757,INDEX($M:$M,5):M757,"Inițial"),""))</f>
        <v/>
      </c>
      <c r="T757" s="13" t="str">
        <f>IF(OR(B757="",Q757&lt;&gt;1),"",B757&amp;"|F|"&amp;COUNTIFS(INDEX($B:$B,5):B757,B757,INDEX($Q:$Q,5):Q757,1))</f>
        <v/>
      </c>
      <c r="U757" s="29" t="str">
        <f>IF(B757="","",TRIM(IF(COUNTIF('Registru devize'!$B$5:$B$304,B757)=0,"Deviz inexistent în registru. ","")&amp;IF(AND(D757&lt;&gt;"",E757=""),"Cod necunoscut. ","")&amp;IF(N(H757)&lt;=0,"Lipsește cantitatea. ","")&amp;IF(M757="","Alege etapa. ","")&amp;IF(AND(M757="Suplimentar",N757=""),"Cere acordul clientului. ","")))</f>
        <v/>
      </c>
    </row>
    <row r="758" spans="2:21" x14ac:dyDescent="0.2">
      <c r="B758" s="24"/>
      <c r="C758" s="25" t="str">
        <f>IF(B758="","",COUNTIF(INDEX($B:$B,5):B758,B758))</f>
        <v/>
      </c>
      <c r="D758" s="24"/>
      <c r="E758" s="25" t="str">
        <f t="shared" si="99"/>
        <v/>
      </c>
      <c r="F758" s="13" t="str">
        <f t="shared" si="100"/>
        <v/>
      </c>
      <c r="G758" s="25" t="str">
        <f t="shared" si="101"/>
        <v/>
      </c>
      <c r="H758" s="6"/>
      <c r="I758" s="26" t="str">
        <f t="shared" si="102"/>
        <v/>
      </c>
      <c r="J758" s="27" t="str">
        <f t="shared" si="103"/>
        <v/>
      </c>
      <c r="K758" s="28"/>
      <c r="L758" s="27" t="str">
        <f t="shared" si="104"/>
        <v/>
      </c>
      <c r="M758" s="24"/>
      <c r="N758" s="24"/>
      <c r="O758" s="6"/>
      <c r="P758" s="27" t="str">
        <f t="shared" si="105"/>
        <v/>
      </c>
      <c r="Q758" s="25" t="str">
        <f t="shared" si="106"/>
        <v/>
      </c>
      <c r="R758" s="25" t="str">
        <f t="shared" si="107"/>
        <v/>
      </c>
      <c r="S758" s="13" t="str">
        <f>IF(B758="","",IF(M758="Inițial",B758&amp;"|E|"&amp;COUNTIFS(INDEX($B:$B,5):B758,B758,INDEX($M:$M,5):M758,"Inițial"),""))</f>
        <v/>
      </c>
      <c r="T758" s="13" t="str">
        <f>IF(OR(B758="",Q758&lt;&gt;1),"",B758&amp;"|F|"&amp;COUNTIFS(INDEX($B:$B,5):B758,B758,INDEX($Q:$Q,5):Q758,1))</f>
        <v/>
      </c>
      <c r="U758" s="29" t="str">
        <f>IF(B758="","",TRIM(IF(COUNTIF('Registru devize'!$B$5:$B$304,B758)=0,"Deviz inexistent în registru. ","")&amp;IF(AND(D758&lt;&gt;"",E758=""),"Cod necunoscut. ","")&amp;IF(N(H758)&lt;=0,"Lipsește cantitatea. ","")&amp;IF(M758="","Alege etapa. ","")&amp;IF(AND(M758="Suplimentar",N758=""),"Cere acordul clientului. ","")))</f>
        <v/>
      </c>
    </row>
    <row r="759" spans="2:21" x14ac:dyDescent="0.2">
      <c r="B759" s="24"/>
      <c r="C759" s="25" t="str">
        <f>IF(B759="","",COUNTIF(INDEX($B:$B,5):B759,B759))</f>
        <v/>
      </c>
      <c r="D759" s="24"/>
      <c r="E759" s="25" t="str">
        <f t="shared" si="99"/>
        <v/>
      </c>
      <c r="F759" s="13" t="str">
        <f t="shared" si="100"/>
        <v/>
      </c>
      <c r="G759" s="25" t="str">
        <f t="shared" si="101"/>
        <v/>
      </c>
      <c r="H759" s="6"/>
      <c r="I759" s="26" t="str">
        <f t="shared" si="102"/>
        <v/>
      </c>
      <c r="J759" s="27" t="str">
        <f t="shared" si="103"/>
        <v/>
      </c>
      <c r="K759" s="28"/>
      <c r="L759" s="27" t="str">
        <f t="shared" si="104"/>
        <v/>
      </c>
      <c r="M759" s="24"/>
      <c r="N759" s="24"/>
      <c r="O759" s="6"/>
      <c r="P759" s="27" t="str">
        <f t="shared" si="105"/>
        <v/>
      </c>
      <c r="Q759" s="25" t="str">
        <f t="shared" si="106"/>
        <v/>
      </c>
      <c r="R759" s="25" t="str">
        <f t="shared" si="107"/>
        <v/>
      </c>
      <c r="S759" s="13" t="str">
        <f>IF(B759="","",IF(M759="Inițial",B759&amp;"|E|"&amp;COUNTIFS(INDEX($B:$B,5):B759,B759,INDEX($M:$M,5):M759,"Inițial"),""))</f>
        <v/>
      </c>
      <c r="T759" s="13" t="str">
        <f>IF(OR(B759="",Q759&lt;&gt;1),"",B759&amp;"|F|"&amp;COUNTIFS(INDEX($B:$B,5):B759,B759,INDEX($Q:$Q,5):Q759,1))</f>
        <v/>
      </c>
      <c r="U759" s="29" t="str">
        <f>IF(B759="","",TRIM(IF(COUNTIF('Registru devize'!$B$5:$B$304,B759)=0,"Deviz inexistent în registru. ","")&amp;IF(AND(D759&lt;&gt;"",E759=""),"Cod necunoscut. ","")&amp;IF(N(H759)&lt;=0,"Lipsește cantitatea. ","")&amp;IF(M759="","Alege etapa. ","")&amp;IF(AND(M759="Suplimentar",N759=""),"Cere acordul clientului. ","")))</f>
        <v/>
      </c>
    </row>
    <row r="760" spans="2:21" x14ac:dyDescent="0.2">
      <c r="B760" s="24"/>
      <c r="C760" s="25" t="str">
        <f>IF(B760="","",COUNTIF(INDEX($B:$B,5):B760,B760))</f>
        <v/>
      </c>
      <c r="D760" s="24"/>
      <c r="E760" s="25" t="str">
        <f t="shared" si="99"/>
        <v/>
      </c>
      <c r="F760" s="13" t="str">
        <f t="shared" si="100"/>
        <v/>
      </c>
      <c r="G760" s="25" t="str">
        <f t="shared" si="101"/>
        <v/>
      </c>
      <c r="H760" s="6"/>
      <c r="I760" s="26" t="str">
        <f t="shared" si="102"/>
        <v/>
      </c>
      <c r="J760" s="27" t="str">
        <f t="shared" si="103"/>
        <v/>
      </c>
      <c r="K760" s="28"/>
      <c r="L760" s="27" t="str">
        <f t="shared" si="104"/>
        <v/>
      </c>
      <c r="M760" s="24"/>
      <c r="N760" s="24"/>
      <c r="O760" s="6"/>
      <c r="P760" s="27" t="str">
        <f t="shared" si="105"/>
        <v/>
      </c>
      <c r="Q760" s="25" t="str">
        <f t="shared" si="106"/>
        <v/>
      </c>
      <c r="R760" s="25" t="str">
        <f t="shared" si="107"/>
        <v/>
      </c>
      <c r="S760" s="13" t="str">
        <f>IF(B760="","",IF(M760="Inițial",B760&amp;"|E|"&amp;COUNTIFS(INDEX($B:$B,5):B760,B760,INDEX($M:$M,5):M760,"Inițial"),""))</f>
        <v/>
      </c>
      <c r="T760" s="13" t="str">
        <f>IF(OR(B760="",Q760&lt;&gt;1),"",B760&amp;"|F|"&amp;COUNTIFS(INDEX($B:$B,5):B760,B760,INDEX($Q:$Q,5):Q760,1))</f>
        <v/>
      </c>
      <c r="U760" s="29" t="str">
        <f>IF(B760="","",TRIM(IF(COUNTIF('Registru devize'!$B$5:$B$304,B760)=0,"Deviz inexistent în registru. ","")&amp;IF(AND(D760&lt;&gt;"",E760=""),"Cod necunoscut. ","")&amp;IF(N(H760)&lt;=0,"Lipsește cantitatea. ","")&amp;IF(M760="","Alege etapa. ","")&amp;IF(AND(M760="Suplimentar",N760=""),"Cere acordul clientului. ","")))</f>
        <v/>
      </c>
    </row>
    <row r="761" spans="2:21" x14ac:dyDescent="0.2">
      <c r="B761" s="24"/>
      <c r="C761" s="25" t="str">
        <f>IF(B761="","",COUNTIF(INDEX($B:$B,5):B761,B761))</f>
        <v/>
      </c>
      <c r="D761" s="24"/>
      <c r="E761" s="25" t="str">
        <f t="shared" si="99"/>
        <v/>
      </c>
      <c r="F761" s="13" t="str">
        <f t="shared" si="100"/>
        <v/>
      </c>
      <c r="G761" s="25" t="str">
        <f t="shared" si="101"/>
        <v/>
      </c>
      <c r="H761" s="6"/>
      <c r="I761" s="26" t="str">
        <f t="shared" si="102"/>
        <v/>
      </c>
      <c r="J761" s="27" t="str">
        <f t="shared" si="103"/>
        <v/>
      </c>
      <c r="K761" s="28"/>
      <c r="L761" s="27" t="str">
        <f t="shared" si="104"/>
        <v/>
      </c>
      <c r="M761" s="24"/>
      <c r="N761" s="24"/>
      <c r="O761" s="6"/>
      <c r="P761" s="27" t="str">
        <f t="shared" si="105"/>
        <v/>
      </c>
      <c r="Q761" s="25" t="str">
        <f t="shared" si="106"/>
        <v/>
      </c>
      <c r="R761" s="25" t="str">
        <f t="shared" si="107"/>
        <v/>
      </c>
      <c r="S761" s="13" t="str">
        <f>IF(B761="","",IF(M761="Inițial",B761&amp;"|E|"&amp;COUNTIFS(INDEX($B:$B,5):B761,B761,INDEX($M:$M,5):M761,"Inițial"),""))</f>
        <v/>
      </c>
      <c r="T761" s="13" t="str">
        <f>IF(OR(B761="",Q761&lt;&gt;1),"",B761&amp;"|F|"&amp;COUNTIFS(INDEX($B:$B,5):B761,B761,INDEX($Q:$Q,5):Q761,1))</f>
        <v/>
      </c>
      <c r="U761" s="29" t="str">
        <f>IF(B761="","",TRIM(IF(COUNTIF('Registru devize'!$B$5:$B$304,B761)=0,"Deviz inexistent în registru. ","")&amp;IF(AND(D761&lt;&gt;"",E761=""),"Cod necunoscut. ","")&amp;IF(N(H761)&lt;=0,"Lipsește cantitatea. ","")&amp;IF(M761="","Alege etapa. ","")&amp;IF(AND(M761="Suplimentar",N761=""),"Cere acordul clientului. ","")))</f>
        <v/>
      </c>
    </row>
    <row r="762" spans="2:21" x14ac:dyDescent="0.2">
      <c r="B762" s="24"/>
      <c r="C762" s="25" t="str">
        <f>IF(B762="","",COUNTIF(INDEX($B:$B,5):B762,B762))</f>
        <v/>
      </c>
      <c r="D762" s="24"/>
      <c r="E762" s="25" t="str">
        <f t="shared" si="99"/>
        <v/>
      </c>
      <c r="F762" s="13" t="str">
        <f t="shared" si="100"/>
        <v/>
      </c>
      <c r="G762" s="25" t="str">
        <f t="shared" si="101"/>
        <v/>
      </c>
      <c r="H762" s="6"/>
      <c r="I762" s="26" t="str">
        <f t="shared" si="102"/>
        <v/>
      </c>
      <c r="J762" s="27" t="str">
        <f t="shared" si="103"/>
        <v/>
      </c>
      <c r="K762" s="28"/>
      <c r="L762" s="27" t="str">
        <f t="shared" si="104"/>
        <v/>
      </c>
      <c r="M762" s="24"/>
      <c r="N762" s="24"/>
      <c r="O762" s="6"/>
      <c r="P762" s="27" t="str">
        <f t="shared" si="105"/>
        <v/>
      </c>
      <c r="Q762" s="25" t="str">
        <f t="shared" si="106"/>
        <v/>
      </c>
      <c r="R762" s="25" t="str">
        <f t="shared" si="107"/>
        <v/>
      </c>
      <c r="S762" s="13" t="str">
        <f>IF(B762="","",IF(M762="Inițial",B762&amp;"|E|"&amp;COUNTIFS(INDEX($B:$B,5):B762,B762,INDEX($M:$M,5):M762,"Inițial"),""))</f>
        <v/>
      </c>
      <c r="T762" s="13" t="str">
        <f>IF(OR(B762="",Q762&lt;&gt;1),"",B762&amp;"|F|"&amp;COUNTIFS(INDEX($B:$B,5):B762,B762,INDEX($Q:$Q,5):Q762,1))</f>
        <v/>
      </c>
      <c r="U762" s="29" t="str">
        <f>IF(B762="","",TRIM(IF(COUNTIF('Registru devize'!$B$5:$B$304,B762)=0,"Deviz inexistent în registru. ","")&amp;IF(AND(D762&lt;&gt;"",E762=""),"Cod necunoscut. ","")&amp;IF(N(H762)&lt;=0,"Lipsește cantitatea. ","")&amp;IF(M762="","Alege etapa. ","")&amp;IF(AND(M762="Suplimentar",N762=""),"Cere acordul clientului. ","")))</f>
        <v/>
      </c>
    </row>
    <row r="763" spans="2:21" x14ac:dyDescent="0.2">
      <c r="B763" s="24"/>
      <c r="C763" s="25" t="str">
        <f>IF(B763="","",COUNTIF(INDEX($B:$B,5):B763,B763))</f>
        <v/>
      </c>
      <c r="D763" s="24"/>
      <c r="E763" s="25" t="str">
        <f t="shared" si="99"/>
        <v/>
      </c>
      <c r="F763" s="13" t="str">
        <f t="shared" si="100"/>
        <v/>
      </c>
      <c r="G763" s="25" t="str">
        <f t="shared" si="101"/>
        <v/>
      </c>
      <c r="H763" s="6"/>
      <c r="I763" s="26" t="str">
        <f t="shared" si="102"/>
        <v/>
      </c>
      <c r="J763" s="27" t="str">
        <f t="shared" si="103"/>
        <v/>
      </c>
      <c r="K763" s="28"/>
      <c r="L763" s="27" t="str">
        <f t="shared" si="104"/>
        <v/>
      </c>
      <c r="M763" s="24"/>
      <c r="N763" s="24"/>
      <c r="O763" s="6"/>
      <c r="P763" s="27" t="str">
        <f t="shared" si="105"/>
        <v/>
      </c>
      <c r="Q763" s="25" t="str">
        <f t="shared" si="106"/>
        <v/>
      </c>
      <c r="R763" s="25" t="str">
        <f t="shared" si="107"/>
        <v/>
      </c>
      <c r="S763" s="13" t="str">
        <f>IF(B763="","",IF(M763="Inițial",B763&amp;"|E|"&amp;COUNTIFS(INDEX($B:$B,5):B763,B763,INDEX($M:$M,5):M763,"Inițial"),""))</f>
        <v/>
      </c>
      <c r="T763" s="13" t="str">
        <f>IF(OR(B763="",Q763&lt;&gt;1),"",B763&amp;"|F|"&amp;COUNTIFS(INDEX($B:$B,5):B763,B763,INDEX($Q:$Q,5):Q763,1))</f>
        <v/>
      </c>
      <c r="U763" s="29" t="str">
        <f>IF(B763="","",TRIM(IF(COUNTIF('Registru devize'!$B$5:$B$304,B763)=0,"Deviz inexistent în registru. ","")&amp;IF(AND(D763&lt;&gt;"",E763=""),"Cod necunoscut. ","")&amp;IF(N(H763)&lt;=0,"Lipsește cantitatea. ","")&amp;IF(M763="","Alege etapa. ","")&amp;IF(AND(M763="Suplimentar",N763=""),"Cere acordul clientului. ","")))</f>
        <v/>
      </c>
    </row>
    <row r="764" spans="2:21" x14ac:dyDescent="0.2">
      <c r="B764" s="24"/>
      <c r="C764" s="25" t="str">
        <f>IF(B764="","",COUNTIF(INDEX($B:$B,5):B764,B764))</f>
        <v/>
      </c>
      <c r="D764" s="24"/>
      <c r="E764" s="25" t="str">
        <f t="shared" si="99"/>
        <v/>
      </c>
      <c r="F764" s="13" t="str">
        <f t="shared" si="100"/>
        <v/>
      </c>
      <c r="G764" s="25" t="str">
        <f t="shared" si="101"/>
        <v/>
      </c>
      <c r="H764" s="6"/>
      <c r="I764" s="26" t="str">
        <f t="shared" si="102"/>
        <v/>
      </c>
      <c r="J764" s="27" t="str">
        <f t="shared" si="103"/>
        <v/>
      </c>
      <c r="K764" s="28"/>
      <c r="L764" s="27" t="str">
        <f t="shared" si="104"/>
        <v/>
      </c>
      <c r="M764" s="24"/>
      <c r="N764" s="24"/>
      <c r="O764" s="6"/>
      <c r="P764" s="27" t="str">
        <f t="shared" si="105"/>
        <v/>
      </c>
      <c r="Q764" s="25" t="str">
        <f t="shared" si="106"/>
        <v/>
      </c>
      <c r="R764" s="25" t="str">
        <f t="shared" si="107"/>
        <v/>
      </c>
      <c r="S764" s="13" t="str">
        <f>IF(B764="","",IF(M764="Inițial",B764&amp;"|E|"&amp;COUNTIFS(INDEX($B:$B,5):B764,B764,INDEX($M:$M,5):M764,"Inițial"),""))</f>
        <v/>
      </c>
      <c r="T764" s="13" t="str">
        <f>IF(OR(B764="",Q764&lt;&gt;1),"",B764&amp;"|F|"&amp;COUNTIFS(INDEX($B:$B,5):B764,B764,INDEX($Q:$Q,5):Q764,1))</f>
        <v/>
      </c>
      <c r="U764" s="29" t="str">
        <f>IF(B764="","",TRIM(IF(COUNTIF('Registru devize'!$B$5:$B$304,B764)=0,"Deviz inexistent în registru. ","")&amp;IF(AND(D764&lt;&gt;"",E764=""),"Cod necunoscut. ","")&amp;IF(N(H764)&lt;=0,"Lipsește cantitatea. ","")&amp;IF(M764="","Alege etapa. ","")&amp;IF(AND(M764="Suplimentar",N764=""),"Cere acordul clientului. ","")))</f>
        <v/>
      </c>
    </row>
    <row r="765" spans="2:21" x14ac:dyDescent="0.2">
      <c r="B765" s="24"/>
      <c r="C765" s="25" t="str">
        <f>IF(B765="","",COUNTIF(INDEX($B:$B,5):B765,B765))</f>
        <v/>
      </c>
      <c r="D765" s="24"/>
      <c r="E765" s="25" t="str">
        <f t="shared" si="99"/>
        <v/>
      </c>
      <c r="F765" s="13" t="str">
        <f t="shared" si="100"/>
        <v/>
      </c>
      <c r="G765" s="25" t="str">
        <f t="shared" si="101"/>
        <v/>
      </c>
      <c r="H765" s="6"/>
      <c r="I765" s="26" t="str">
        <f t="shared" si="102"/>
        <v/>
      </c>
      <c r="J765" s="27" t="str">
        <f t="shared" si="103"/>
        <v/>
      </c>
      <c r="K765" s="28"/>
      <c r="L765" s="27" t="str">
        <f t="shared" si="104"/>
        <v/>
      </c>
      <c r="M765" s="24"/>
      <c r="N765" s="24"/>
      <c r="O765" s="6"/>
      <c r="P765" s="27" t="str">
        <f t="shared" si="105"/>
        <v/>
      </c>
      <c r="Q765" s="25" t="str">
        <f t="shared" si="106"/>
        <v/>
      </c>
      <c r="R765" s="25" t="str">
        <f t="shared" si="107"/>
        <v/>
      </c>
      <c r="S765" s="13" t="str">
        <f>IF(B765="","",IF(M765="Inițial",B765&amp;"|E|"&amp;COUNTIFS(INDEX($B:$B,5):B765,B765,INDEX($M:$M,5):M765,"Inițial"),""))</f>
        <v/>
      </c>
      <c r="T765" s="13" t="str">
        <f>IF(OR(B765="",Q765&lt;&gt;1),"",B765&amp;"|F|"&amp;COUNTIFS(INDEX($B:$B,5):B765,B765,INDEX($Q:$Q,5):Q765,1))</f>
        <v/>
      </c>
      <c r="U765" s="29" t="str">
        <f>IF(B765="","",TRIM(IF(COUNTIF('Registru devize'!$B$5:$B$304,B765)=0,"Deviz inexistent în registru. ","")&amp;IF(AND(D765&lt;&gt;"",E765=""),"Cod necunoscut. ","")&amp;IF(N(H765)&lt;=0,"Lipsește cantitatea. ","")&amp;IF(M765="","Alege etapa. ","")&amp;IF(AND(M765="Suplimentar",N765=""),"Cere acordul clientului. ","")))</f>
        <v/>
      </c>
    </row>
    <row r="766" spans="2:21" x14ac:dyDescent="0.2">
      <c r="B766" s="24"/>
      <c r="C766" s="25" t="str">
        <f>IF(B766="","",COUNTIF(INDEX($B:$B,5):B766,B766))</f>
        <v/>
      </c>
      <c r="D766" s="24"/>
      <c r="E766" s="25" t="str">
        <f t="shared" si="99"/>
        <v/>
      </c>
      <c r="F766" s="13" t="str">
        <f t="shared" si="100"/>
        <v/>
      </c>
      <c r="G766" s="25" t="str">
        <f t="shared" si="101"/>
        <v/>
      </c>
      <c r="H766" s="6"/>
      <c r="I766" s="26" t="str">
        <f t="shared" si="102"/>
        <v/>
      </c>
      <c r="J766" s="27" t="str">
        <f t="shared" si="103"/>
        <v/>
      </c>
      <c r="K766" s="28"/>
      <c r="L766" s="27" t="str">
        <f t="shared" si="104"/>
        <v/>
      </c>
      <c r="M766" s="24"/>
      <c r="N766" s="24"/>
      <c r="O766" s="6"/>
      <c r="P766" s="27" t="str">
        <f t="shared" si="105"/>
        <v/>
      </c>
      <c r="Q766" s="25" t="str">
        <f t="shared" si="106"/>
        <v/>
      </c>
      <c r="R766" s="25" t="str">
        <f t="shared" si="107"/>
        <v/>
      </c>
      <c r="S766" s="13" t="str">
        <f>IF(B766="","",IF(M766="Inițial",B766&amp;"|E|"&amp;COUNTIFS(INDEX($B:$B,5):B766,B766,INDEX($M:$M,5):M766,"Inițial"),""))</f>
        <v/>
      </c>
      <c r="T766" s="13" t="str">
        <f>IF(OR(B766="",Q766&lt;&gt;1),"",B766&amp;"|F|"&amp;COUNTIFS(INDEX($B:$B,5):B766,B766,INDEX($Q:$Q,5):Q766,1))</f>
        <v/>
      </c>
      <c r="U766" s="29" t="str">
        <f>IF(B766="","",TRIM(IF(COUNTIF('Registru devize'!$B$5:$B$304,B766)=0,"Deviz inexistent în registru. ","")&amp;IF(AND(D766&lt;&gt;"",E766=""),"Cod necunoscut. ","")&amp;IF(N(H766)&lt;=0,"Lipsește cantitatea. ","")&amp;IF(M766="","Alege etapa. ","")&amp;IF(AND(M766="Suplimentar",N766=""),"Cere acordul clientului. ","")))</f>
        <v/>
      </c>
    </row>
    <row r="767" spans="2:21" x14ac:dyDescent="0.2">
      <c r="B767" s="24"/>
      <c r="C767" s="25" t="str">
        <f>IF(B767="","",COUNTIF(INDEX($B:$B,5):B767,B767))</f>
        <v/>
      </c>
      <c r="D767" s="24"/>
      <c r="E767" s="25" t="str">
        <f t="shared" si="99"/>
        <v/>
      </c>
      <c r="F767" s="13" t="str">
        <f t="shared" si="100"/>
        <v/>
      </c>
      <c r="G767" s="25" t="str">
        <f t="shared" si="101"/>
        <v/>
      </c>
      <c r="H767" s="6"/>
      <c r="I767" s="26" t="str">
        <f t="shared" si="102"/>
        <v/>
      </c>
      <c r="J767" s="27" t="str">
        <f t="shared" si="103"/>
        <v/>
      </c>
      <c r="K767" s="28"/>
      <c r="L767" s="27" t="str">
        <f t="shared" si="104"/>
        <v/>
      </c>
      <c r="M767" s="24"/>
      <c r="N767" s="24"/>
      <c r="O767" s="6"/>
      <c r="P767" s="27" t="str">
        <f t="shared" si="105"/>
        <v/>
      </c>
      <c r="Q767" s="25" t="str">
        <f t="shared" si="106"/>
        <v/>
      </c>
      <c r="R767" s="25" t="str">
        <f t="shared" si="107"/>
        <v/>
      </c>
      <c r="S767" s="13" t="str">
        <f>IF(B767="","",IF(M767="Inițial",B767&amp;"|E|"&amp;COUNTIFS(INDEX($B:$B,5):B767,B767,INDEX($M:$M,5):M767,"Inițial"),""))</f>
        <v/>
      </c>
      <c r="T767" s="13" t="str">
        <f>IF(OR(B767="",Q767&lt;&gt;1),"",B767&amp;"|F|"&amp;COUNTIFS(INDEX($B:$B,5):B767,B767,INDEX($Q:$Q,5):Q767,1))</f>
        <v/>
      </c>
      <c r="U767" s="29" t="str">
        <f>IF(B767="","",TRIM(IF(COUNTIF('Registru devize'!$B$5:$B$304,B767)=0,"Deviz inexistent în registru. ","")&amp;IF(AND(D767&lt;&gt;"",E767=""),"Cod necunoscut. ","")&amp;IF(N(H767)&lt;=0,"Lipsește cantitatea. ","")&amp;IF(M767="","Alege etapa. ","")&amp;IF(AND(M767="Suplimentar",N767=""),"Cere acordul clientului. ","")))</f>
        <v/>
      </c>
    </row>
    <row r="768" spans="2:21" x14ac:dyDescent="0.2">
      <c r="B768" s="24"/>
      <c r="C768" s="25" t="str">
        <f>IF(B768="","",COUNTIF(INDEX($B:$B,5):B768,B768))</f>
        <v/>
      </c>
      <c r="D768" s="24"/>
      <c r="E768" s="25" t="str">
        <f t="shared" si="99"/>
        <v/>
      </c>
      <c r="F768" s="13" t="str">
        <f t="shared" si="100"/>
        <v/>
      </c>
      <c r="G768" s="25" t="str">
        <f t="shared" si="101"/>
        <v/>
      </c>
      <c r="H768" s="6"/>
      <c r="I768" s="26" t="str">
        <f t="shared" si="102"/>
        <v/>
      </c>
      <c r="J768" s="27" t="str">
        <f t="shared" si="103"/>
        <v/>
      </c>
      <c r="K768" s="28"/>
      <c r="L768" s="27" t="str">
        <f t="shared" si="104"/>
        <v/>
      </c>
      <c r="M768" s="24"/>
      <c r="N768" s="24"/>
      <c r="O768" s="6"/>
      <c r="P768" s="27" t="str">
        <f t="shared" si="105"/>
        <v/>
      </c>
      <c r="Q768" s="25" t="str">
        <f t="shared" si="106"/>
        <v/>
      </c>
      <c r="R768" s="25" t="str">
        <f t="shared" si="107"/>
        <v/>
      </c>
      <c r="S768" s="13" t="str">
        <f>IF(B768="","",IF(M768="Inițial",B768&amp;"|E|"&amp;COUNTIFS(INDEX($B:$B,5):B768,B768,INDEX($M:$M,5):M768,"Inițial"),""))</f>
        <v/>
      </c>
      <c r="T768" s="13" t="str">
        <f>IF(OR(B768="",Q768&lt;&gt;1),"",B768&amp;"|F|"&amp;COUNTIFS(INDEX($B:$B,5):B768,B768,INDEX($Q:$Q,5):Q768,1))</f>
        <v/>
      </c>
      <c r="U768" s="29" t="str">
        <f>IF(B768="","",TRIM(IF(COUNTIF('Registru devize'!$B$5:$B$304,B768)=0,"Deviz inexistent în registru. ","")&amp;IF(AND(D768&lt;&gt;"",E768=""),"Cod necunoscut. ","")&amp;IF(N(H768)&lt;=0,"Lipsește cantitatea. ","")&amp;IF(M768="","Alege etapa. ","")&amp;IF(AND(M768="Suplimentar",N768=""),"Cere acordul clientului. ","")))</f>
        <v/>
      </c>
    </row>
    <row r="769" spans="2:21" x14ac:dyDescent="0.2">
      <c r="B769" s="24"/>
      <c r="C769" s="25" t="str">
        <f>IF(B769="","",COUNTIF(INDEX($B:$B,5):B769,B769))</f>
        <v/>
      </c>
      <c r="D769" s="24"/>
      <c r="E769" s="25" t="str">
        <f t="shared" si="99"/>
        <v/>
      </c>
      <c r="F769" s="13" t="str">
        <f t="shared" si="100"/>
        <v/>
      </c>
      <c r="G769" s="25" t="str">
        <f t="shared" si="101"/>
        <v/>
      </c>
      <c r="H769" s="6"/>
      <c r="I769" s="26" t="str">
        <f t="shared" si="102"/>
        <v/>
      </c>
      <c r="J769" s="27" t="str">
        <f t="shared" si="103"/>
        <v/>
      </c>
      <c r="K769" s="28"/>
      <c r="L769" s="27" t="str">
        <f t="shared" si="104"/>
        <v/>
      </c>
      <c r="M769" s="24"/>
      <c r="N769" s="24"/>
      <c r="O769" s="6"/>
      <c r="P769" s="27" t="str">
        <f t="shared" si="105"/>
        <v/>
      </c>
      <c r="Q769" s="25" t="str">
        <f t="shared" si="106"/>
        <v/>
      </c>
      <c r="R769" s="25" t="str">
        <f t="shared" si="107"/>
        <v/>
      </c>
      <c r="S769" s="13" t="str">
        <f>IF(B769="","",IF(M769="Inițial",B769&amp;"|E|"&amp;COUNTIFS(INDEX($B:$B,5):B769,B769,INDEX($M:$M,5):M769,"Inițial"),""))</f>
        <v/>
      </c>
      <c r="T769" s="13" t="str">
        <f>IF(OR(B769="",Q769&lt;&gt;1),"",B769&amp;"|F|"&amp;COUNTIFS(INDEX($B:$B,5):B769,B769,INDEX($Q:$Q,5):Q769,1))</f>
        <v/>
      </c>
      <c r="U769" s="29" t="str">
        <f>IF(B769="","",TRIM(IF(COUNTIF('Registru devize'!$B$5:$B$304,B769)=0,"Deviz inexistent în registru. ","")&amp;IF(AND(D769&lt;&gt;"",E769=""),"Cod necunoscut. ","")&amp;IF(N(H769)&lt;=0,"Lipsește cantitatea. ","")&amp;IF(M769="","Alege etapa. ","")&amp;IF(AND(M769="Suplimentar",N769=""),"Cere acordul clientului. ","")))</f>
        <v/>
      </c>
    </row>
    <row r="770" spans="2:21" x14ac:dyDescent="0.2">
      <c r="B770" s="24"/>
      <c r="C770" s="25" t="str">
        <f>IF(B770="","",COUNTIF(INDEX($B:$B,5):B770,B770))</f>
        <v/>
      </c>
      <c r="D770" s="24"/>
      <c r="E770" s="25" t="str">
        <f t="shared" si="99"/>
        <v/>
      </c>
      <c r="F770" s="13" t="str">
        <f t="shared" si="100"/>
        <v/>
      </c>
      <c r="G770" s="25" t="str">
        <f t="shared" si="101"/>
        <v/>
      </c>
      <c r="H770" s="6"/>
      <c r="I770" s="26" t="str">
        <f t="shared" si="102"/>
        <v/>
      </c>
      <c r="J770" s="27" t="str">
        <f t="shared" si="103"/>
        <v/>
      </c>
      <c r="K770" s="28"/>
      <c r="L770" s="27" t="str">
        <f t="shared" si="104"/>
        <v/>
      </c>
      <c r="M770" s="24"/>
      <c r="N770" s="24"/>
      <c r="O770" s="6"/>
      <c r="P770" s="27" t="str">
        <f t="shared" si="105"/>
        <v/>
      </c>
      <c r="Q770" s="25" t="str">
        <f t="shared" si="106"/>
        <v/>
      </c>
      <c r="R770" s="25" t="str">
        <f t="shared" si="107"/>
        <v/>
      </c>
      <c r="S770" s="13" t="str">
        <f>IF(B770="","",IF(M770="Inițial",B770&amp;"|E|"&amp;COUNTIFS(INDEX($B:$B,5):B770,B770,INDEX($M:$M,5):M770,"Inițial"),""))</f>
        <v/>
      </c>
      <c r="T770" s="13" t="str">
        <f>IF(OR(B770="",Q770&lt;&gt;1),"",B770&amp;"|F|"&amp;COUNTIFS(INDEX($B:$B,5):B770,B770,INDEX($Q:$Q,5):Q770,1))</f>
        <v/>
      </c>
      <c r="U770" s="29" t="str">
        <f>IF(B770="","",TRIM(IF(COUNTIF('Registru devize'!$B$5:$B$304,B770)=0,"Deviz inexistent în registru. ","")&amp;IF(AND(D770&lt;&gt;"",E770=""),"Cod necunoscut. ","")&amp;IF(N(H770)&lt;=0,"Lipsește cantitatea. ","")&amp;IF(M770="","Alege etapa. ","")&amp;IF(AND(M770="Suplimentar",N770=""),"Cere acordul clientului. ","")))</f>
        <v/>
      </c>
    </row>
    <row r="771" spans="2:21" x14ac:dyDescent="0.2">
      <c r="B771" s="24"/>
      <c r="C771" s="25" t="str">
        <f>IF(B771="","",COUNTIF(INDEX($B:$B,5):B771,B771))</f>
        <v/>
      </c>
      <c r="D771" s="24"/>
      <c r="E771" s="25" t="str">
        <f t="shared" si="99"/>
        <v/>
      </c>
      <c r="F771" s="13" t="str">
        <f t="shared" si="100"/>
        <v/>
      </c>
      <c r="G771" s="25" t="str">
        <f t="shared" si="101"/>
        <v/>
      </c>
      <c r="H771" s="6"/>
      <c r="I771" s="26" t="str">
        <f t="shared" si="102"/>
        <v/>
      </c>
      <c r="J771" s="27" t="str">
        <f t="shared" si="103"/>
        <v/>
      </c>
      <c r="K771" s="28"/>
      <c r="L771" s="27" t="str">
        <f t="shared" si="104"/>
        <v/>
      </c>
      <c r="M771" s="24"/>
      <c r="N771" s="24"/>
      <c r="O771" s="6"/>
      <c r="P771" s="27" t="str">
        <f t="shared" si="105"/>
        <v/>
      </c>
      <c r="Q771" s="25" t="str">
        <f t="shared" si="106"/>
        <v/>
      </c>
      <c r="R771" s="25" t="str">
        <f t="shared" si="107"/>
        <v/>
      </c>
      <c r="S771" s="13" t="str">
        <f>IF(B771="","",IF(M771="Inițial",B771&amp;"|E|"&amp;COUNTIFS(INDEX($B:$B,5):B771,B771,INDEX($M:$M,5):M771,"Inițial"),""))</f>
        <v/>
      </c>
      <c r="T771" s="13" t="str">
        <f>IF(OR(B771="",Q771&lt;&gt;1),"",B771&amp;"|F|"&amp;COUNTIFS(INDEX($B:$B,5):B771,B771,INDEX($Q:$Q,5):Q771,1))</f>
        <v/>
      </c>
      <c r="U771" s="29" t="str">
        <f>IF(B771="","",TRIM(IF(COUNTIF('Registru devize'!$B$5:$B$304,B771)=0,"Deviz inexistent în registru. ","")&amp;IF(AND(D771&lt;&gt;"",E771=""),"Cod necunoscut. ","")&amp;IF(N(H771)&lt;=0,"Lipsește cantitatea. ","")&amp;IF(M771="","Alege etapa. ","")&amp;IF(AND(M771="Suplimentar",N771=""),"Cere acordul clientului. ","")))</f>
        <v/>
      </c>
    </row>
    <row r="772" spans="2:21" x14ac:dyDescent="0.2">
      <c r="B772" s="24"/>
      <c r="C772" s="25" t="str">
        <f>IF(B772="","",COUNTIF(INDEX($B:$B,5):B772,B772))</f>
        <v/>
      </c>
      <c r="D772" s="24"/>
      <c r="E772" s="25" t="str">
        <f t="shared" si="99"/>
        <v/>
      </c>
      <c r="F772" s="13" t="str">
        <f t="shared" si="100"/>
        <v/>
      </c>
      <c r="G772" s="25" t="str">
        <f t="shared" si="101"/>
        <v/>
      </c>
      <c r="H772" s="6"/>
      <c r="I772" s="26" t="str">
        <f t="shared" si="102"/>
        <v/>
      </c>
      <c r="J772" s="27" t="str">
        <f t="shared" si="103"/>
        <v/>
      </c>
      <c r="K772" s="28"/>
      <c r="L772" s="27" t="str">
        <f t="shared" si="104"/>
        <v/>
      </c>
      <c r="M772" s="24"/>
      <c r="N772" s="24"/>
      <c r="O772" s="6"/>
      <c r="P772" s="27" t="str">
        <f t="shared" si="105"/>
        <v/>
      </c>
      <c r="Q772" s="25" t="str">
        <f t="shared" si="106"/>
        <v/>
      </c>
      <c r="R772" s="25" t="str">
        <f t="shared" si="107"/>
        <v/>
      </c>
      <c r="S772" s="13" t="str">
        <f>IF(B772="","",IF(M772="Inițial",B772&amp;"|E|"&amp;COUNTIFS(INDEX($B:$B,5):B772,B772,INDEX($M:$M,5):M772,"Inițial"),""))</f>
        <v/>
      </c>
      <c r="T772" s="13" t="str">
        <f>IF(OR(B772="",Q772&lt;&gt;1),"",B772&amp;"|F|"&amp;COUNTIFS(INDEX($B:$B,5):B772,B772,INDEX($Q:$Q,5):Q772,1))</f>
        <v/>
      </c>
      <c r="U772" s="29" t="str">
        <f>IF(B772="","",TRIM(IF(COUNTIF('Registru devize'!$B$5:$B$304,B772)=0,"Deviz inexistent în registru. ","")&amp;IF(AND(D772&lt;&gt;"",E772=""),"Cod necunoscut. ","")&amp;IF(N(H772)&lt;=0,"Lipsește cantitatea. ","")&amp;IF(M772="","Alege etapa. ","")&amp;IF(AND(M772="Suplimentar",N772=""),"Cere acordul clientului. ","")))</f>
        <v/>
      </c>
    </row>
    <row r="773" spans="2:21" x14ac:dyDescent="0.2">
      <c r="B773" s="24"/>
      <c r="C773" s="25" t="str">
        <f>IF(B773="","",COUNTIF(INDEX($B:$B,5):B773,B773))</f>
        <v/>
      </c>
      <c r="D773" s="24"/>
      <c r="E773" s="25" t="str">
        <f t="shared" ref="E773:E836" si="108">IF(D773="","",IFERROR(VLOOKUP(D773,Catalog,2,FALSE),""))</f>
        <v/>
      </c>
      <c r="F773" s="13" t="str">
        <f t="shared" ref="F773:F836" si="109">IF(D773="","",IFERROR(VLOOKUP(D773,Catalog,3,FALSE),""))</f>
        <v/>
      </c>
      <c r="G773" s="25" t="str">
        <f t="shared" ref="G773:G836" si="110">IF(D773="","",IFERROR(VLOOKUP(D773,Catalog,4,FALSE),""))</f>
        <v/>
      </c>
      <c r="H773" s="6"/>
      <c r="I773" s="26" t="str">
        <f t="shared" ref="I773:I836" si="111">IF(E773&lt;&gt;"Manoperă","",N(H773)*IFERROR(VLOOKUP(D773,Catalog,6,FALSE),0))</f>
        <v/>
      </c>
      <c r="J773" s="27" t="str">
        <f t="shared" ref="J773:J836" si="112">IF(D773="","",IF(E773="Manoperă",IFERROR(VLOOKUP(D773,Catalog,6,FALSE),0)*TarifOra,IFERROR(VLOOKUP(D773,Catalog,5,FALSE),0)))</f>
        <v/>
      </c>
      <c r="K773" s="28"/>
      <c r="L773" s="27" t="str">
        <f t="shared" ref="L773:L836" si="113">IF(OR(H773="",J773=""),"",ROUND(H773*J773*(1-N(K773)),2))</f>
        <v/>
      </c>
      <c r="M773" s="24"/>
      <c r="N773" s="24"/>
      <c r="O773" s="6"/>
      <c r="P773" s="27" t="str">
        <f t="shared" ref="P773:P836" si="114">IF(L773="","",ROUND(L773*(1+CotaTVA),2))</f>
        <v/>
      </c>
      <c r="Q773" s="25" t="str">
        <f t="shared" ref="Q773:Q836" si="115">IF(B773="","",IF(OR(M773="Inițial",AND(M773="Suplimentar",N773="Da")),1,0))</f>
        <v/>
      </c>
      <c r="R773" s="25" t="str">
        <f t="shared" ref="R773:R836" si="116">IF(OR(D773="",E773&lt;&gt;"Piesă"),"",IFERROR(VLOOKUP(D773,Catalog,7,FALSE)&amp;"",""))</f>
        <v/>
      </c>
      <c r="S773" s="13" t="str">
        <f>IF(B773="","",IF(M773="Inițial",B773&amp;"|E|"&amp;COUNTIFS(INDEX($B:$B,5):B773,B773,INDEX($M:$M,5):M773,"Inițial"),""))</f>
        <v/>
      </c>
      <c r="T773" s="13" t="str">
        <f>IF(OR(B773="",Q773&lt;&gt;1),"",B773&amp;"|F|"&amp;COUNTIFS(INDEX($B:$B,5):B773,B773,INDEX($Q:$Q,5):Q773,1))</f>
        <v/>
      </c>
      <c r="U773" s="29" t="str">
        <f>IF(B773="","",TRIM(IF(COUNTIF('Registru devize'!$B$5:$B$304,B773)=0,"Deviz inexistent în registru. ","")&amp;IF(AND(D773&lt;&gt;"",E773=""),"Cod necunoscut. ","")&amp;IF(N(H773)&lt;=0,"Lipsește cantitatea. ","")&amp;IF(M773="","Alege etapa. ","")&amp;IF(AND(M773="Suplimentar",N773=""),"Cere acordul clientului. ","")))</f>
        <v/>
      </c>
    </row>
    <row r="774" spans="2:21" x14ac:dyDescent="0.2">
      <c r="B774" s="24"/>
      <c r="C774" s="25" t="str">
        <f>IF(B774="","",COUNTIF(INDEX($B:$B,5):B774,B774))</f>
        <v/>
      </c>
      <c r="D774" s="24"/>
      <c r="E774" s="25" t="str">
        <f t="shared" si="108"/>
        <v/>
      </c>
      <c r="F774" s="13" t="str">
        <f t="shared" si="109"/>
        <v/>
      </c>
      <c r="G774" s="25" t="str">
        <f t="shared" si="110"/>
        <v/>
      </c>
      <c r="H774" s="6"/>
      <c r="I774" s="26" t="str">
        <f t="shared" si="111"/>
        <v/>
      </c>
      <c r="J774" s="27" t="str">
        <f t="shared" si="112"/>
        <v/>
      </c>
      <c r="K774" s="28"/>
      <c r="L774" s="27" t="str">
        <f t="shared" si="113"/>
        <v/>
      </c>
      <c r="M774" s="24"/>
      <c r="N774" s="24"/>
      <c r="O774" s="6"/>
      <c r="P774" s="27" t="str">
        <f t="shared" si="114"/>
        <v/>
      </c>
      <c r="Q774" s="25" t="str">
        <f t="shared" si="115"/>
        <v/>
      </c>
      <c r="R774" s="25" t="str">
        <f t="shared" si="116"/>
        <v/>
      </c>
      <c r="S774" s="13" t="str">
        <f>IF(B774="","",IF(M774="Inițial",B774&amp;"|E|"&amp;COUNTIFS(INDEX($B:$B,5):B774,B774,INDEX($M:$M,5):M774,"Inițial"),""))</f>
        <v/>
      </c>
      <c r="T774" s="13" t="str">
        <f>IF(OR(B774="",Q774&lt;&gt;1),"",B774&amp;"|F|"&amp;COUNTIFS(INDEX($B:$B,5):B774,B774,INDEX($Q:$Q,5):Q774,1))</f>
        <v/>
      </c>
      <c r="U774" s="29" t="str">
        <f>IF(B774="","",TRIM(IF(COUNTIF('Registru devize'!$B$5:$B$304,B774)=0,"Deviz inexistent în registru. ","")&amp;IF(AND(D774&lt;&gt;"",E774=""),"Cod necunoscut. ","")&amp;IF(N(H774)&lt;=0,"Lipsește cantitatea. ","")&amp;IF(M774="","Alege etapa. ","")&amp;IF(AND(M774="Suplimentar",N774=""),"Cere acordul clientului. ","")))</f>
        <v/>
      </c>
    </row>
    <row r="775" spans="2:21" x14ac:dyDescent="0.2">
      <c r="B775" s="24"/>
      <c r="C775" s="25" t="str">
        <f>IF(B775="","",COUNTIF(INDEX($B:$B,5):B775,B775))</f>
        <v/>
      </c>
      <c r="D775" s="24"/>
      <c r="E775" s="25" t="str">
        <f t="shared" si="108"/>
        <v/>
      </c>
      <c r="F775" s="13" t="str">
        <f t="shared" si="109"/>
        <v/>
      </c>
      <c r="G775" s="25" t="str">
        <f t="shared" si="110"/>
        <v/>
      </c>
      <c r="H775" s="6"/>
      <c r="I775" s="26" t="str">
        <f t="shared" si="111"/>
        <v/>
      </c>
      <c r="J775" s="27" t="str">
        <f t="shared" si="112"/>
        <v/>
      </c>
      <c r="K775" s="28"/>
      <c r="L775" s="27" t="str">
        <f t="shared" si="113"/>
        <v/>
      </c>
      <c r="M775" s="24"/>
      <c r="N775" s="24"/>
      <c r="O775" s="6"/>
      <c r="P775" s="27" t="str">
        <f t="shared" si="114"/>
        <v/>
      </c>
      <c r="Q775" s="25" t="str">
        <f t="shared" si="115"/>
        <v/>
      </c>
      <c r="R775" s="25" t="str">
        <f t="shared" si="116"/>
        <v/>
      </c>
      <c r="S775" s="13" t="str">
        <f>IF(B775="","",IF(M775="Inițial",B775&amp;"|E|"&amp;COUNTIFS(INDEX($B:$B,5):B775,B775,INDEX($M:$M,5):M775,"Inițial"),""))</f>
        <v/>
      </c>
      <c r="T775" s="13" t="str">
        <f>IF(OR(B775="",Q775&lt;&gt;1),"",B775&amp;"|F|"&amp;COUNTIFS(INDEX($B:$B,5):B775,B775,INDEX($Q:$Q,5):Q775,1))</f>
        <v/>
      </c>
      <c r="U775" s="29" t="str">
        <f>IF(B775="","",TRIM(IF(COUNTIF('Registru devize'!$B$5:$B$304,B775)=0,"Deviz inexistent în registru. ","")&amp;IF(AND(D775&lt;&gt;"",E775=""),"Cod necunoscut. ","")&amp;IF(N(H775)&lt;=0,"Lipsește cantitatea. ","")&amp;IF(M775="","Alege etapa. ","")&amp;IF(AND(M775="Suplimentar",N775=""),"Cere acordul clientului. ","")))</f>
        <v/>
      </c>
    </row>
    <row r="776" spans="2:21" x14ac:dyDescent="0.2">
      <c r="B776" s="24"/>
      <c r="C776" s="25" t="str">
        <f>IF(B776="","",COUNTIF(INDEX($B:$B,5):B776,B776))</f>
        <v/>
      </c>
      <c r="D776" s="24"/>
      <c r="E776" s="25" t="str">
        <f t="shared" si="108"/>
        <v/>
      </c>
      <c r="F776" s="13" t="str">
        <f t="shared" si="109"/>
        <v/>
      </c>
      <c r="G776" s="25" t="str">
        <f t="shared" si="110"/>
        <v/>
      </c>
      <c r="H776" s="6"/>
      <c r="I776" s="26" t="str">
        <f t="shared" si="111"/>
        <v/>
      </c>
      <c r="J776" s="27" t="str">
        <f t="shared" si="112"/>
        <v/>
      </c>
      <c r="K776" s="28"/>
      <c r="L776" s="27" t="str">
        <f t="shared" si="113"/>
        <v/>
      </c>
      <c r="M776" s="24"/>
      <c r="N776" s="24"/>
      <c r="O776" s="6"/>
      <c r="P776" s="27" t="str">
        <f t="shared" si="114"/>
        <v/>
      </c>
      <c r="Q776" s="25" t="str">
        <f t="shared" si="115"/>
        <v/>
      </c>
      <c r="R776" s="25" t="str">
        <f t="shared" si="116"/>
        <v/>
      </c>
      <c r="S776" s="13" t="str">
        <f>IF(B776="","",IF(M776="Inițial",B776&amp;"|E|"&amp;COUNTIFS(INDEX($B:$B,5):B776,B776,INDEX($M:$M,5):M776,"Inițial"),""))</f>
        <v/>
      </c>
      <c r="T776" s="13" t="str">
        <f>IF(OR(B776="",Q776&lt;&gt;1),"",B776&amp;"|F|"&amp;COUNTIFS(INDEX($B:$B,5):B776,B776,INDEX($Q:$Q,5):Q776,1))</f>
        <v/>
      </c>
      <c r="U776" s="29" t="str">
        <f>IF(B776="","",TRIM(IF(COUNTIF('Registru devize'!$B$5:$B$304,B776)=0,"Deviz inexistent în registru. ","")&amp;IF(AND(D776&lt;&gt;"",E776=""),"Cod necunoscut. ","")&amp;IF(N(H776)&lt;=0,"Lipsește cantitatea. ","")&amp;IF(M776="","Alege etapa. ","")&amp;IF(AND(M776="Suplimentar",N776=""),"Cere acordul clientului. ","")))</f>
        <v/>
      </c>
    </row>
    <row r="777" spans="2:21" x14ac:dyDescent="0.2">
      <c r="B777" s="24"/>
      <c r="C777" s="25" t="str">
        <f>IF(B777="","",COUNTIF(INDEX($B:$B,5):B777,B777))</f>
        <v/>
      </c>
      <c r="D777" s="24"/>
      <c r="E777" s="25" t="str">
        <f t="shared" si="108"/>
        <v/>
      </c>
      <c r="F777" s="13" t="str">
        <f t="shared" si="109"/>
        <v/>
      </c>
      <c r="G777" s="25" t="str">
        <f t="shared" si="110"/>
        <v/>
      </c>
      <c r="H777" s="6"/>
      <c r="I777" s="26" t="str">
        <f t="shared" si="111"/>
        <v/>
      </c>
      <c r="J777" s="27" t="str">
        <f t="shared" si="112"/>
        <v/>
      </c>
      <c r="K777" s="28"/>
      <c r="L777" s="27" t="str">
        <f t="shared" si="113"/>
        <v/>
      </c>
      <c r="M777" s="24"/>
      <c r="N777" s="24"/>
      <c r="O777" s="6"/>
      <c r="P777" s="27" t="str">
        <f t="shared" si="114"/>
        <v/>
      </c>
      <c r="Q777" s="25" t="str">
        <f t="shared" si="115"/>
        <v/>
      </c>
      <c r="R777" s="25" t="str">
        <f t="shared" si="116"/>
        <v/>
      </c>
      <c r="S777" s="13" t="str">
        <f>IF(B777="","",IF(M777="Inițial",B777&amp;"|E|"&amp;COUNTIFS(INDEX($B:$B,5):B777,B777,INDEX($M:$M,5):M777,"Inițial"),""))</f>
        <v/>
      </c>
      <c r="T777" s="13" t="str">
        <f>IF(OR(B777="",Q777&lt;&gt;1),"",B777&amp;"|F|"&amp;COUNTIFS(INDEX($B:$B,5):B777,B777,INDEX($Q:$Q,5):Q777,1))</f>
        <v/>
      </c>
      <c r="U777" s="29" t="str">
        <f>IF(B777="","",TRIM(IF(COUNTIF('Registru devize'!$B$5:$B$304,B777)=0,"Deviz inexistent în registru. ","")&amp;IF(AND(D777&lt;&gt;"",E777=""),"Cod necunoscut. ","")&amp;IF(N(H777)&lt;=0,"Lipsește cantitatea. ","")&amp;IF(M777="","Alege etapa. ","")&amp;IF(AND(M777="Suplimentar",N777=""),"Cere acordul clientului. ","")))</f>
        <v/>
      </c>
    </row>
    <row r="778" spans="2:21" x14ac:dyDescent="0.2">
      <c r="B778" s="24"/>
      <c r="C778" s="25" t="str">
        <f>IF(B778="","",COUNTIF(INDEX($B:$B,5):B778,B778))</f>
        <v/>
      </c>
      <c r="D778" s="24"/>
      <c r="E778" s="25" t="str">
        <f t="shared" si="108"/>
        <v/>
      </c>
      <c r="F778" s="13" t="str">
        <f t="shared" si="109"/>
        <v/>
      </c>
      <c r="G778" s="25" t="str">
        <f t="shared" si="110"/>
        <v/>
      </c>
      <c r="H778" s="6"/>
      <c r="I778" s="26" t="str">
        <f t="shared" si="111"/>
        <v/>
      </c>
      <c r="J778" s="27" t="str">
        <f t="shared" si="112"/>
        <v/>
      </c>
      <c r="K778" s="28"/>
      <c r="L778" s="27" t="str">
        <f t="shared" si="113"/>
        <v/>
      </c>
      <c r="M778" s="24"/>
      <c r="N778" s="24"/>
      <c r="O778" s="6"/>
      <c r="P778" s="27" t="str">
        <f t="shared" si="114"/>
        <v/>
      </c>
      <c r="Q778" s="25" t="str">
        <f t="shared" si="115"/>
        <v/>
      </c>
      <c r="R778" s="25" t="str">
        <f t="shared" si="116"/>
        <v/>
      </c>
      <c r="S778" s="13" t="str">
        <f>IF(B778="","",IF(M778="Inițial",B778&amp;"|E|"&amp;COUNTIFS(INDEX($B:$B,5):B778,B778,INDEX($M:$M,5):M778,"Inițial"),""))</f>
        <v/>
      </c>
      <c r="T778" s="13" t="str">
        <f>IF(OR(B778="",Q778&lt;&gt;1),"",B778&amp;"|F|"&amp;COUNTIFS(INDEX($B:$B,5):B778,B778,INDEX($Q:$Q,5):Q778,1))</f>
        <v/>
      </c>
      <c r="U778" s="29" t="str">
        <f>IF(B778="","",TRIM(IF(COUNTIF('Registru devize'!$B$5:$B$304,B778)=0,"Deviz inexistent în registru. ","")&amp;IF(AND(D778&lt;&gt;"",E778=""),"Cod necunoscut. ","")&amp;IF(N(H778)&lt;=0,"Lipsește cantitatea. ","")&amp;IF(M778="","Alege etapa. ","")&amp;IF(AND(M778="Suplimentar",N778=""),"Cere acordul clientului. ","")))</f>
        <v/>
      </c>
    </row>
    <row r="779" spans="2:21" x14ac:dyDescent="0.2">
      <c r="B779" s="24"/>
      <c r="C779" s="25" t="str">
        <f>IF(B779="","",COUNTIF(INDEX($B:$B,5):B779,B779))</f>
        <v/>
      </c>
      <c r="D779" s="24"/>
      <c r="E779" s="25" t="str">
        <f t="shared" si="108"/>
        <v/>
      </c>
      <c r="F779" s="13" t="str">
        <f t="shared" si="109"/>
        <v/>
      </c>
      <c r="G779" s="25" t="str">
        <f t="shared" si="110"/>
        <v/>
      </c>
      <c r="H779" s="6"/>
      <c r="I779" s="26" t="str">
        <f t="shared" si="111"/>
        <v/>
      </c>
      <c r="J779" s="27" t="str">
        <f t="shared" si="112"/>
        <v/>
      </c>
      <c r="K779" s="28"/>
      <c r="L779" s="27" t="str">
        <f t="shared" si="113"/>
        <v/>
      </c>
      <c r="M779" s="24"/>
      <c r="N779" s="24"/>
      <c r="O779" s="6"/>
      <c r="P779" s="27" t="str">
        <f t="shared" si="114"/>
        <v/>
      </c>
      <c r="Q779" s="25" t="str">
        <f t="shared" si="115"/>
        <v/>
      </c>
      <c r="R779" s="25" t="str">
        <f t="shared" si="116"/>
        <v/>
      </c>
      <c r="S779" s="13" t="str">
        <f>IF(B779="","",IF(M779="Inițial",B779&amp;"|E|"&amp;COUNTIFS(INDEX($B:$B,5):B779,B779,INDEX($M:$M,5):M779,"Inițial"),""))</f>
        <v/>
      </c>
      <c r="T779" s="13" t="str">
        <f>IF(OR(B779="",Q779&lt;&gt;1),"",B779&amp;"|F|"&amp;COUNTIFS(INDEX($B:$B,5):B779,B779,INDEX($Q:$Q,5):Q779,1))</f>
        <v/>
      </c>
      <c r="U779" s="29" t="str">
        <f>IF(B779="","",TRIM(IF(COUNTIF('Registru devize'!$B$5:$B$304,B779)=0,"Deviz inexistent în registru. ","")&amp;IF(AND(D779&lt;&gt;"",E779=""),"Cod necunoscut. ","")&amp;IF(N(H779)&lt;=0,"Lipsește cantitatea. ","")&amp;IF(M779="","Alege etapa. ","")&amp;IF(AND(M779="Suplimentar",N779=""),"Cere acordul clientului. ","")))</f>
        <v/>
      </c>
    </row>
    <row r="780" spans="2:21" x14ac:dyDescent="0.2">
      <c r="B780" s="24"/>
      <c r="C780" s="25" t="str">
        <f>IF(B780="","",COUNTIF(INDEX($B:$B,5):B780,B780))</f>
        <v/>
      </c>
      <c r="D780" s="24"/>
      <c r="E780" s="25" t="str">
        <f t="shared" si="108"/>
        <v/>
      </c>
      <c r="F780" s="13" t="str">
        <f t="shared" si="109"/>
        <v/>
      </c>
      <c r="G780" s="25" t="str">
        <f t="shared" si="110"/>
        <v/>
      </c>
      <c r="H780" s="6"/>
      <c r="I780" s="26" t="str">
        <f t="shared" si="111"/>
        <v/>
      </c>
      <c r="J780" s="27" t="str">
        <f t="shared" si="112"/>
        <v/>
      </c>
      <c r="K780" s="28"/>
      <c r="L780" s="27" t="str">
        <f t="shared" si="113"/>
        <v/>
      </c>
      <c r="M780" s="24"/>
      <c r="N780" s="24"/>
      <c r="O780" s="6"/>
      <c r="P780" s="27" t="str">
        <f t="shared" si="114"/>
        <v/>
      </c>
      <c r="Q780" s="25" t="str">
        <f t="shared" si="115"/>
        <v/>
      </c>
      <c r="R780" s="25" t="str">
        <f t="shared" si="116"/>
        <v/>
      </c>
      <c r="S780" s="13" t="str">
        <f>IF(B780="","",IF(M780="Inițial",B780&amp;"|E|"&amp;COUNTIFS(INDEX($B:$B,5):B780,B780,INDEX($M:$M,5):M780,"Inițial"),""))</f>
        <v/>
      </c>
      <c r="T780" s="13" t="str">
        <f>IF(OR(B780="",Q780&lt;&gt;1),"",B780&amp;"|F|"&amp;COUNTIFS(INDEX($B:$B,5):B780,B780,INDEX($Q:$Q,5):Q780,1))</f>
        <v/>
      </c>
      <c r="U780" s="29" t="str">
        <f>IF(B780="","",TRIM(IF(COUNTIF('Registru devize'!$B$5:$B$304,B780)=0,"Deviz inexistent în registru. ","")&amp;IF(AND(D780&lt;&gt;"",E780=""),"Cod necunoscut. ","")&amp;IF(N(H780)&lt;=0,"Lipsește cantitatea. ","")&amp;IF(M780="","Alege etapa. ","")&amp;IF(AND(M780="Suplimentar",N780=""),"Cere acordul clientului. ","")))</f>
        <v/>
      </c>
    </row>
    <row r="781" spans="2:21" x14ac:dyDescent="0.2">
      <c r="B781" s="24"/>
      <c r="C781" s="25" t="str">
        <f>IF(B781="","",COUNTIF(INDEX($B:$B,5):B781,B781))</f>
        <v/>
      </c>
      <c r="D781" s="24"/>
      <c r="E781" s="25" t="str">
        <f t="shared" si="108"/>
        <v/>
      </c>
      <c r="F781" s="13" t="str">
        <f t="shared" si="109"/>
        <v/>
      </c>
      <c r="G781" s="25" t="str">
        <f t="shared" si="110"/>
        <v/>
      </c>
      <c r="H781" s="6"/>
      <c r="I781" s="26" t="str">
        <f t="shared" si="111"/>
        <v/>
      </c>
      <c r="J781" s="27" t="str">
        <f t="shared" si="112"/>
        <v/>
      </c>
      <c r="K781" s="28"/>
      <c r="L781" s="27" t="str">
        <f t="shared" si="113"/>
        <v/>
      </c>
      <c r="M781" s="24"/>
      <c r="N781" s="24"/>
      <c r="O781" s="6"/>
      <c r="P781" s="27" t="str">
        <f t="shared" si="114"/>
        <v/>
      </c>
      <c r="Q781" s="25" t="str">
        <f t="shared" si="115"/>
        <v/>
      </c>
      <c r="R781" s="25" t="str">
        <f t="shared" si="116"/>
        <v/>
      </c>
      <c r="S781" s="13" t="str">
        <f>IF(B781="","",IF(M781="Inițial",B781&amp;"|E|"&amp;COUNTIFS(INDEX($B:$B,5):B781,B781,INDEX($M:$M,5):M781,"Inițial"),""))</f>
        <v/>
      </c>
      <c r="T781" s="13" t="str">
        <f>IF(OR(B781="",Q781&lt;&gt;1),"",B781&amp;"|F|"&amp;COUNTIFS(INDEX($B:$B,5):B781,B781,INDEX($Q:$Q,5):Q781,1))</f>
        <v/>
      </c>
      <c r="U781" s="29" t="str">
        <f>IF(B781="","",TRIM(IF(COUNTIF('Registru devize'!$B$5:$B$304,B781)=0,"Deviz inexistent în registru. ","")&amp;IF(AND(D781&lt;&gt;"",E781=""),"Cod necunoscut. ","")&amp;IF(N(H781)&lt;=0,"Lipsește cantitatea. ","")&amp;IF(M781="","Alege etapa. ","")&amp;IF(AND(M781="Suplimentar",N781=""),"Cere acordul clientului. ","")))</f>
        <v/>
      </c>
    </row>
    <row r="782" spans="2:21" x14ac:dyDescent="0.2">
      <c r="B782" s="24"/>
      <c r="C782" s="25" t="str">
        <f>IF(B782="","",COUNTIF(INDEX($B:$B,5):B782,B782))</f>
        <v/>
      </c>
      <c r="D782" s="24"/>
      <c r="E782" s="25" t="str">
        <f t="shared" si="108"/>
        <v/>
      </c>
      <c r="F782" s="13" t="str">
        <f t="shared" si="109"/>
        <v/>
      </c>
      <c r="G782" s="25" t="str">
        <f t="shared" si="110"/>
        <v/>
      </c>
      <c r="H782" s="6"/>
      <c r="I782" s="26" t="str">
        <f t="shared" si="111"/>
        <v/>
      </c>
      <c r="J782" s="27" t="str">
        <f t="shared" si="112"/>
        <v/>
      </c>
      <c r="K782" s="28"/>
      <c r="L782" s="27" t="str">
        <f t="shared" si="113"/>
        <v/>
      </c>
      <c r="M782" s="24"/>
      <c r="N782" s="24"/>
      <c r="O782" s="6"/>
      <c r="P782" s="27" t="str">
        <f t="shared" si="114"/>
        <v/>
      </c>
      <c r="Q782" s="25" t="str">
        <f t="shared" si="115"/>
        <v/>
      </c>
      <c r="R782" s="25" t="str">
        <f t="shared" si="116"/>
        <v/>
      </c>
      <c r="S782" s="13" t="str">
        <f>IF(B782="","",IF(M782="Inițial",B782&amp;"|E|"&amp;COUNTIFS(INDEX($B:$B,5):B782,B782,INDEX($M:$M,5):M782,"Inițial"),""))</f>
        <v/>
      </c>
      <c r="T782" s="13" t="str">
        <f>IF(OR(B782="",Q782&lt;&gt;1),"",B782&amp;"|F|"&amp;COUNTIFS(INDEX($B:$B,5):B782,B782,INDEX($Q:$Q,5):Q782,1))</f>
        <v/>
      </c>
      <c r="U782" s="29" t="str">
        <f>IF(B782="","",TRIM(IF(COUNTIF('Registru devize'!$B$5:$B$304,B782)=0,"Deviz inexistent în registru. ","")&amp;IF(AND(D782&lt;&gt;"",E782=""),"Cod necunoscut. ","")&amp;IF(N(H782)&lt;=0,"Lipsește cantitatea. ","")&amp;IF(M782="","Alege etapa. ","")&amp;IF(AND(M782="Suplimentar",N782=""),"Cere acordul clientului. ","")))</f>
        <v/>
      </c>
    </row>
    <row r="783" spans="2:21" x14ac:dyDescent="0.2">
      <c r="B783" s="24"/>
      <c r="C783" s="25" t="str">
        <f>IF(B783="","",COUNTIF(INDEX($B:$B,5):B783,B783))</f>
        <v/>
      </c>
      <c r="D783" s="24"/>
      <c r="E783" s="25" t="str">
        <f t="shared" si="108"/>
        <v/>
      </c>
      <c r="F783" s="13" t="str">
        <f t="shared" si="109"/>
        <v/>
      </c>
      <c r="G783" s="25" t="str">
        <f t="shared" si="110"/>
        <v/>
      </c>
      <c r="H783" s="6"/>
      <c r="I783" s="26" t="str">
        <f t="shared" si="111"/>
        <v/>
      </c>
      <c r="J783" s="27" t="str">
        <f t="shared" si="112"/>
        <v/>
      </c>
      <c r="K783" s="28"/>
      <c r="L783" s="27" t="str">
        <f t="shared" si="113"/>
        <v/>
      </c>
      <c r="M783" s="24"/>
      <c r="N783" s="24"/>
      <c r="O783" s="6"/>
      <c r="P783" s="27" t="str">
        <f t="shared" si="114"/>
        <v/>
      </c>
      <c r="Q783" s="25" t="str">
        <f t="shared" si="115"/>
        <v/>
      </c>
      <c r="R783" s="25" t="str">
        <f t="shared" si="116"/>
        <v/>
      </c>
      <c r="S783" s="13" t="str">
        <f>IF(B783="","",IF(M783="Inițial",B783&amp;"|E|"&amp;COUNTIFS(INDEX($B:$B,5):B783,B783,INDEX($M:$M,5):M783,"Inițial"),""))</f>
        <v/>
      </c>
      <c r="T783" s="13" t="str">
        <f>IF(OR(B783="",Q783&lt;&gt;1),"",B783&amp;"|F|"&amp;COUNTIFS(INDEX($B:$B,5):B783,B783,INDEX($Q:$Q,5):Q783,1))</f>
        <v/>
      </c>
      <c r="U783" s="29" t="str">
        <f>IF(B783="","",TRIM(IF(COUNTIF('Registru devize'!$B$5:$B$304,B783)=0,"Deviz inexistent în registru. ","")&amp;IF(AND(D783&lt;&gt;"",E783=""),"Cod necunoscut. ","")&amp;IF(N(H783)&lt;=0,"Lipsește cantitatea. ","")&amp;IF(M783="","Alege etapa. ","")&amp;IF(AND(M783="Suplimentar",N783=""),"Cere acordul clientului. ","")))</f>
        <v/>
      </c>
    </row>
    <row r="784" spans="2:21" x14ac:dyDescent="0.2">
      <c r="B784" s="24"/>
      <c r="C784" s="25" t="str">
        <f>IF(B784="","",COUNTIF(INDEX($B:$B,5):B784,B784))</f>
        <v/>
      </c>
      <c r="D784" s="24"/>
      <c r="E784" s="25" t="str">
        <f t="shared" si="108"/>
        <v/>
      </c>
      <c r="F784" s="13" t="str">
        <f t="shared" si="109"/>
        <v/>
      </c>
      <c r="G784" s="25" t="str">
        <f t="shared" si="110"/>
        <v/>
      </c>
      <c r="H784" s="6"/>
      <c r="I784" s="26" t="str">
        <f t="shared" si="111"/>
        <v/>
      </c>
      <c r="J784" s="27" t="str">
        <f t="shared" si="112"/>
        <v/>
      </c>
      <c r="K784" s="28"/>
      <c r="L784" s="27" t="str">
        <f t="shared" si="113"/>
        <v/>
      </c>
      <c r="M784" s="24"/>
      <c r="N784" s="24"/>
      <c r="O784" s="6"/>
      <c r="P784" s="27" t="str">
        <f t="shared" si="114"/>
        <v/>
      </c>
      <c r="Q784" s="25" t="str">
        <f t="shared" si="115"/>
        <v/>
      </c>
      <c r="R784" s="25" t="str">
        <f t="shared" si="116"/>
        <v/>
      </c>
      <c r="S784" s="13" t="str">
        <f>IF(B784="","",IF(M784="Inițial",B784&amp;"|E|"&amp;COUNTIFS(INDEX($B:$B,5):B784,B784,INDEX($M:$M,5):M784,"Inițial"),""))</f>
        <v/>
      </c>
      <c r="T784" s="13" t="str">
        <f>IF(OR(B784="",Q784&lt;&gt;1),"",B784&amp;"|F|"&amp;COUNTIFS(INDEX($B:$B,5):B784,B784,INDEX($Q:$Q,5):Q784,1))</f>
        <v/>
      </c>
      <c r="U784" s="29" t="str">
        <f>IF(B784="","",TRIM(IF(COUNTIF('Registru devize'!$B$5:$B$304,B784)=0,"Deviz inexistent în registru. ","")&amp;IF(AND(D784&lt;&gt;"",E784=""),"Cod necunoscut. ","")&amp;IF(N(H784)&lt;=0,"Lipsește cantitatea. ","")&amp;IF(M784="","Alege etapa. ","")&amp;IF(AND(M784="Suplimentar",N784=""),"Cere acordul clientului. ","")))</f>
        <v/>
      </c>
    </row>
    <row r="785" spans="2:21" x14ac:dyDescent="0.2">
      <c r="B785" s="24"/>
      <c r="C785" s="25" t="str">
        <f>IF(B785="","",COUNTIF(INDEX($B:$B,5):B785,B785))</f>
        <v/>
      </c>
      <c r="D785" s="24"/>
      <c r="E785" s="25" t="str">
        <f t="shared" si="108"/>
        <v/>
      </c>
      <c r="F785" s="13" t="str">
        <f t="shared" si="109"/>
        <v/>
      </c>
      <c r="G785" s="25" t="str">
        <f t="shared" si="110"/>
        <v/>
      </c>
      <c r="H785" s="6"/>
      <c r="I785" s="26" t="str">
        <f t="shared" si="111"/>
        <v/>
      </c>
      <c r="J785" s="27" t="str">
        <f t="shared" si="112"/>
        <v/>
      </c>
      <c r="K785" s="28"/>
      <c r="L785" s="27" t="str">
        <f t="shared" si="113"/>
        <v/>
      </c>
      <c r="M785" s="24"/>
      <c r="N785" s="24"/>
      <c r="O785" s="6"/>
      <c r="P785" s="27" t="str">
        <f t="shared" si="114"/>
        <v/>
      </c>
      <c r="Q785" s="25" t="str">
        <f t="shared" si="115"/>
        <v/>
      </c>
      <c r="R785" s="25" t="str">
        <f t="shared" si="116"/>
        <v/>
      </c>
      <c r="S785" s="13" t="str">
        <f>IF(B785="","",IF(M785="Inițial",B785&amp;"|E|"&amp;COUNTIFS(INDEX($B:$B,5):B785,B785,INDEX($M:$M,5):M785,"Inițial"),""))</f>
        <v/>
      </c>
      <c r="T785" s="13" t="str">
        <f>IF(OR(B785="",Q785&lt;&gt;1),"",B785&amp;"|F|"&amp;COUNTIFS(INDEX($B:$B,5):B785,B785,INDEX($Q:$Q,5):Q785,1))</f>
        <v/>
      </c>
      <c r="U785" s="29" t="str">
        <f>IF(B785="","",TRIM(IF(COUNTIF('Registru devize'!$B$5:$B$304,B785)=0,"Deviz inexistent în registru. ","")&amp;IF(AND(D785&lt;&gt;"",E785=""),"Cod necunoscut. ","")&amp;IF(N(H785)&lt;=0,"Lipsește cantitatea. ","")&amp;IF(M785="","Alege etapa. ","")&amp;IF(AND(M785="Suplimentar",N785=""),"Cere acordul clientului. ","")))</f>
        <v/>
      </c>
    </row>
    <row r="786" spans="2:21" x14ac:dyDescent="0.2">
      <c r="B786" s="24"/>
      <c r="C786" s="25" t="str">
        <f>IF(B786="","",COUNTIF(INDEX($B:$B,5):B786,B786))</f>
        <v/>
      </c>
      <c r="D786" s="24"/>
      <c r="E786" s="25" t="str">
        <f t="shared" si="108"/>
        <v/>
      </c>
      <c r="F786" s="13" t="str">
        <f t="shared" si="109"/>
        <v/>
      </c>
      <c r="G786" s="25" t="str">
        <f t="shared" si="110"/>
        <v/>
      </c>
      <c r="H786" s="6"/>
      <c r="I786" s="26" t="str">
        <f t="shared" si="111"/>
        <v/>
      </c>
      <c r="J786" s="27" t="str">
        <f t="shared" si="112"/>
        <v/>
      </c>
      <c r="K786" s="28"/>
      <c r="L786" s="27" t="str">
        <f t="shared" si="113"/>
        <v/>
      </c>
      <c r="M786" s="24"/>
      <c r="N786" s="24"/>
      <c r="O786" s="6"/>
      <c r="P786" s="27" t="str">
        <f t="shared" si="114"/>
        <v/>
      </c>
      <c r="Q786" s="25" t="str">
        <f t="shared" si="115"/>
        <v/>
      </c>
      <c r="R786" s="25" t="str">
        <f t="shared" si="116"/>
        <v/>
      </c>
      <c r="S786" s="13" t="str">
        <f>IF(B786="","",IF(M786="Inițial",B786&amp;"|E|"&amp;COUNTIFS(INDEX($B:$B,5):B786,B786,INDEX($M:$M,5):M786,"Inițial"),""))</f>
        <v/>
      </c>
      <c r="T786" s="13" t="str">
        <f>IF(OR(B786="",Q786&lt;&gt;1),"",B786&amp;"|F|"&amp;COUNTIFS(INDEX($B:$B,5):B786,B786,INDEX($Q:$Q,5):Q786,1))</f>
        <v/>
      </c>
      <c r="U786" s="29" t="str">
        <f>IF(B786="","",TRIM(IF(COUNTIF('Registru devize'!$B$5:$B$304,B786)=0,"Deviz inexistent în registru. ","")&amp;IF(AND(D786&lt;&gt;"",E786=""),"Cod necunoscut. ","")&amp;IF(N(H786)&lt;=0,"Lipsește cantitatea. ","")&amp;IF(M786="","Alege etapa. ","")&amp;IF(AND(M786="Suplimentar",N786=""),"Cere acordul clientului. ","")))</f>
        <v/>
      </c>
    </row>
    <row r="787" spans="2:21" x14ac:dyDescent="0.2">
      <c r="B787" s="24"/>
      <c r="C787" s="25" t="str">
        <f>IF(B787="","",COUNTIF(INDEX($B:$B,5):B787,B787))</f>
        <v/>
      </c>
      <c r="D787" s="24"/>
      <c r="E787" s="25" t="str">
        <f t="shared" si="108"/>
        <v/>
      </c>
      <c r="F787" s="13" t="str">
        <f t="shared" si="109"/>
        <v/>
      </c>
      <c r="G787" s="25" t="str">
        <f t="shared" si="110"/>
        <v/>
      </c>
      <c r="H787" s="6"/>
      <c r="I787" s="26" t="str">
        <f t="shared" si="111"/>
        <v/>
      </c>
      <c r="J787" s="27" t="str">
        <f t="shared" si="112"/>
        <v/>
      </c>
      <c r="K787" s="28"/>
      <c r="L787" s="27" t="str">
        <f t="shared" si="113"/>
        <v/>
      </c>
      <c r="M787" s="24"/>
      <c r="N787" s="24"/>
      <c r="O787" s="6"/>
      <c r="P787" s="27" t="str">
        <f t="shared" si="114"/>
        <v/>
      </c>
      <c r="Q787" s="25" t="str">
        <f t="shared" si="115"/>
        <v/>
      </c>
      <c r="R787" s="25" t="str">
        <f t="shared" si="116"/>
        <v/>
      </c>
      <c r="S787" s="13" t="str">
        <f>IF(B787="","",IF(M787="Inițial",B787&amp;"|E|"&amp;COUNTIFS(INDEX($B:$B,5):B787,B787,INDEX($M:$M,5):M787,"Inițial"),""))</f>
        <v/>
      </c>
      <c r="T787" s="13" t="str">
        <f>IF(OR(B787="",Q787&lt;&gt;1),"",B787&amp;"|F|"&amp;COUNTIFS(INDEX($B:$B,5):B787,B787,INDEX($Q:$Q,5):Q787,1))</f>
        <v/>
      </c>
      <c r="U787" s="29" t="str">
        <f>IF(B787="","",TRIM(IF(COUNTIF('Registru devize'!$B$5:$B$304,B787)=0,"Deviz inexistent în registru. ","")&amp;IF(AND(D787&lt;&gt;"",E787=""),"Cod necunoscut. ","")&amp;IF(N(H787)&lt;=0,"Lipsește cantitatea. ","")&amp;IF(M787="","Alege etapa. ","")&amp;IF(AND(M787="Suplimentar",N787=""),"Cere acordul clientului. ","")))</f>
        <v/>
      </c>
    </row>
    <row r="788" spans="2:21" x14ac:dyDescent="0.2">
      <c r="B788" s="24"/>
      <c r="C788" s="25" t="str">
        <f>IF(B788="","",COUNTIF(INDEX($B:$B,5):B788,B788))</f>
        <v/>
      </c>
      <c r="D788" s="24"/>
      <c r="E788" s="25" t="str">
        <f t="shared" si="108"/>
        <v/>
      </c>
      <c r="F788" s="13" t="str">
        <f t="shared" si="109"/>
        <v/>
      </c>
      <c r="G788" s="25" t="str">
        <f t="shared" si="110"/>
        <v/>
      </c>
      <c r="H788" s="6"/>
      <c r="I788" s="26" t="str">
        <f t="shared" si="111"/>
        <v/>
      </c>
      <c r="J788" s="27" t="str">
        <f t="shared" si="112"/>
        <v/>
      </c>
      <c r="K788" s="28"/>
      <c r="L788" s="27" t="str">
        <f t="shared" si="113"/>
        <v/>
      </c>
      <c r="M788" s="24"/>
      <c r="N788" s="24"/>
      <c r="O788" s="6"/>
      <c r="P788" s="27" t="str">
        <f t="shared" si="114"/>
        <v/>
      </c>
      <c r="Q788" s="25" t="str">
        <f t="shared" si="115"/>
        <v/>
      </c>
      <c r="R788" s="25" t="str">
        <f t="shared" si="116"/>
        <v/>
      </c>
      <c r="S788" s="13" t="str">
        <f>IF(B788="","",IF(M788="Inițial",B788&amp;"|E|"&amp;COUNTIFS(INDEX($B:$B,5):B788,B788,INDEX($M:$M,5):M788,"Inițial"),""))</f>
        <v/>
      </c>
      <c r="T788" s="13" t="str">
        <f>IF(OR(B788="",Q788&lt;&gt;1),"",B788&amp;"|F|"&amp;COUNTIFS(INDEX($B:$B,5):B788,B788,INDEX($Q:$Q,5):Q788,1))</f>
        <v/>
      </c>
      <c r="U788" s="29" t="str">
        <f>IF(B788="","",TRIM(IF(COUNTIF('Registru devize'!$B$5:$B$304,B788)=0,"Deviz inexistent în registru. ","")&amp;IF(AND(D788&lt;&gt;"",E788=""),"Cod necunoscut. ","")&amp;IF(N(H788)&lt;=0,"Lipsește cantitatea. ","")&amp;IF(M788="","Alege etapa. ","")&amp;IF(AND(M788="Suplimentar",N788=""),"Cere acordul clientului. ","")))</f>
        <v/>
      </c>
    </row>
    <row r="789" spans="2:21" x14ac:dyDescent="0.2">
      <c r="B789" s="24"/>
      <c r="C789" s="25" t="str">
        <f>IF(B789="","",COUNTIF(INDEX($B:$B,5):B789,B789))</f>
        <v/>
      </c>
      <c r="D789" s="24"/>
      <c r="E789" s="25" t="str">
        <f t="shared" si="108"/>
        <v/>
      </c>
      <c r="F789" s="13" t="str">
        <f t="shared" si="109"/>
        <v/>
      </c>
      <c r="G789" s="25" t="str">
        <f t="shared" si="110"/>
        <v/>
      </c>
      <c r="H789" s="6"/>
      <c r="I789" s="26" t="str">
        <f t="shared" si="111"/>
        <v/>
      </c>
      <c r="J789" s="27" t="str">
        <f t="shared" si="112"/>
        <v/>
      </c>
      <c r="K789" s="28"/>
      <c r="L789" s="27" t="str">
        <f t="shared" si="113"/>
        <v/>
      </c>
      <c r="M789" s="24"/>
      <c r="N789" s="24"/>
      <c r="O789" s="6"/>
      <c r="P789" s="27" t="str">
        <f t="shared" si="114"/>
        <v/>
      </c>
      <c r="Q789" s="25" t="str">
        <f t="shared" si="115"/>
        <v/>
      </c>
      <c r="R789" s="25" t="str">
        <f t="shared" si="116"/>
        <v/>
      </c>
      <c r="S789" s="13" t="str">
        <f>IF(B789="","",IF(M789="Inițial",B789&amp;"|E|"&amp;COUNTIFS(INDEX($B:$B,5):B789,B789,INDEX($M:$M,5):M789,"Inițial"),""))</f>
        <v/>
      </c>
      <c r="T789" s="13" t="str">
        <f>IF(OR(B789="",Q789&lt;&gt;1),"",B789&amp;"|F|"&amp;COUNTIFS(INDEX($B:$B,5):B789,B789,INDEX($Q:$Q,5):Q789,1))</f>
        <v/>
      </c>
      <c r="U789" s="29" t="str">
        <f>IF(B789="","",TRIM(IF(COUNTIF('Registru devize'!$B$5:$B$304,B789)=0,"Deviz inexistent în registru. ","")&amp;IF(AND(D789&lt;&gt;"",E789=""),"Cod necunoscut. ","")&amp;IF(N(H789)&lt;=0,"Lipsește cantitatea. ","")&amp;IF(M789="","Alege etapa. ","")&amp;IF(AND(M789="Suplimentar",N789=""),"Cere acordul clientului. ","")))</f>
        <v/>
      </c>
    </row>
    <row r="790" spans="2:21" x14ac:dyDescent="0.2">
      <c r="B790" s="24"/>
      <c r="C790" s="25" t="str">
        <f>IF(B790="","",COUNTIF(INDEX($B:$B,5):B790,B790))</f>
        <v/>
      </c>
      <c r="D790" s="24"/>
      <c r="E790" s="25" t="str">
        <f t="shared" si="108"/>
        <v/>
      </c>
      <c r="F790" s="13" t="str">
        <f t="shared" si="109"/>
        <v/>
      </c>
      <c r="G790" s="25" t="str">
        <f t="shared" si="110"/>
        <v/>
      </c>
      <c r="H790" s="6"/>
      <c r="I790" s="26" t="str">
        <f t="shared" si="111"/>
        <v/>
      </c>
      <c r="J790" s="27" t="str">
        <f t="shared" si="112"/>
        <v/>
      </c>
      <c r="K790" s="28"/>
      <c r="L790" s="27" t="str">
        <f t="shared" si="113"/>
        <v/>
      </c>
      <c r="M790" s="24"/>
      <c r="N790" s="24"/>
      <c r="O790" s="6"/>
      <c r="P790" s="27" t="str">
        <f t="shared" si="114"/>
        <v/>
      </c>
      <c r="Q790" s="25" t="str">
        <f t="shared" si="115"/>
        <v/>
      </c>
      <c r="R790" s="25" t="str">
        <f t="shared" si="116"/>
        <v/>
      </c>
      <c r="S790" s="13" t="str">
        <f>IF(B790="","",IF(M790="Inițial",B790&amp;"|E|"&amp;COUNTIFS(INDEX($B:$B,5):B790,B790,INDEX($M:$M,5):M790,"Inițial"),""))</f>
        <v/>
      </c>
      <c r="T790" s="13" t="str">
        <f>IF(OR(B790="",Q790&lt;&gt;1),"",B790&amp;"|F|"&amp;COUNTIFS(INDEX($B:$B,5):B790,B790,INDEX($Q:$Q,5):Q790,1))</f>
        <v/>
      </c>
      <c r="U790" s="29" t="str">
        <f>IF(B790="","",TRIM(IF(COUNTIF('Registru devize'!$B$5:$B$304,B790)=0,"Deviz inexistent în registru. ","")&amp;IF(AND(D790&lt;&gt;"",E790=""),"Cod necunoscut. ","")&amp;IF(N(H790)&lt;=0,"Lipsește cantitatea. ","")&amp;IF(M790="","Alege etapa. ","")&amp;IF(AND(M790="Suplimentar",N790=""),"Cere acordul clientului. ","")))</f>
        <v/>
      </c>
    </row>
    <row r="791" spans="2:21" x14ac:dyDescent="0.2">
      <c r="B791" s="24"/>
      <c r="C791" s="25" t="str">
        <f>IF(B791="","",COUNTIF(INDEX($B:$B,5):B791,B791))</f>
        <v/>
      </c>
      <c r="D791" s="24"/>
      <c r="E791" s="25" t="str">
        <f t="shared" si="108"/>
        <v/>
      </c>
      <c r="F791" s="13" t="str">
        <f t="shared" si="109"/>
        <v/>
      </c>
      <c r="G791" s="25" t="str">
        <f t="shared" si="110"/>
        <v/>
      </c>
      <c r="H791" s="6"/>
      <c r="I791" s="26" t="str">
        <f t="shared" si="111"/>
        <v/>
      </c>
      <c r="J791" s="27" t="str">
        <f t="shared" si="112"/>
        <v/>
      </c>
      <c r="K791" s="28"/>
      <c r="L791" s="27" t="str">
        <f t="shared" si="113"/>
        <v/>
      </c>
      <c r="M791" s="24"/>
      <c r="N791" s="24"/>
      <c r="O791" s="6"/>
      <c r="P791" s="27" t="str">
        <f t="shared" si="114"/>
        <v/>
      </c>
      <c r="Q791" s="25" t="str">
        <f t="shared" si="115"/>
        <v/>
      </c>
      <c r="R791" s="25" t="str">
        <f t="shared" si="116"/>
        <v/>
      </c>
      <c r="S791" s="13" t="str">
        <f>IF(B791="","",IF(M791="Inițial",B791&amp;"|E|"&amp;COUNTIFS(INDEX($B:$B,5):B791,B791,INDEX($M:$M,5):M791,"Inițial"),""))</f>
        <v/>
      </c>
      <c r="T791" s="13" t="str">
        <f>IF(OR(B791="",Q791&lt;&gt;1),"",B791&amp;"|F|"&amp;COUNTIFS(INDEX($B:$B,5):B791,B791,INDEX($Q:$Q,5):Q791,1))</f>
        <v/>
      </c>
      <c r="U791" s="29" t="str">
        <f>IF(B791="","",TRIM(IF(COUNTIF('Registru devize'!$B$5:$B$304,B791)=0,"Deviz inexistent în registru. ","")&amp;IF(AND(D791&lt;&gt;"",E791=""),"Cod necunoscut. ","")&amp;IF(N(H791)&lt;=0,"Lipsește cantitatea. ","")&amp;IF(M791="","Alege etapa. ","")&amp;IF(AND(M791="Suplimentar",N791=""),"Cere acordul clientului. ","")))</f>
        <v/>
      </c>
    </row>
    <row r="792" spans="2:21" x14ac:dyDescent="0.2">
      <c r="B792" s="24"/>
      <c r="C792" s="25" t="str">
        <f>IF(B792="","",COUNTIF(INDEX($B:$B,5):B792,B792))</f>
        <v/>
      </c>
      <c r="D792" s="24"/>
      <c r="E792" s="25" t="str">
        <f t="shared" si="108"/>
        <v/>
      </c>
      <c r="F792" s="13" t="str">
        <f t="shared" si="109"/>
        <v/>
      </c>
      <c r="G792" s="25" t="str">
        <f t="shared" si="110"/>
        <v/>
      </c>
      <c r="H792" s="6"/>
      <c r="I792" s="26" t="str">
        <f t="shared" si="111"/>
        <v/>
      </c>
      <c r="J792" s="27" t="str">
        <f t="shared" si="112"/>
        <v/>
      </c>
      <c r="K792" s="28"/>
      <c r="L792" s="27" t="str">
        <f t="shared" si="113"/>
        <v/>
      </c>
      <c r="M792" s="24"/>
      <c r="N792" s="24"/>
      <c r="O792" s="6"/>
      <c r="P792" s="27" t="str">
        <f t="shared" si="114"/>
        <v/>
      </c>
      <c r="Q792" s="25" t="str">
        <f t="shared" si="115"/>
        <v/>
      </c>
      <c r="R792" s="25" t="str">
        <f t="shared" si="116"/>
        <v/>
      </c>
      <c r="S792" s="13" t="str">
        <f>IF(B792="","",IF(M792="Inițial",B792&amp;"|E|"&amp;COUNTIFS(INDEX($B:$B,5):B792,B792,INDEX($M:$M,5):M792,"Inițial"),""))</f>
        <v/>
      </c>
      <c r="T792" s="13" t="str">
        <f>IF(OR(B792="",Q792&lt;&gt;1),"",B792&amp;"|F|"&amp;COUNTIFS(INDEX($B:$B,5):B792,B792,INDEX($Q:$Q,5):Q792,1))</f>
        <v/>
      </c>
      <c r="U792" s="29" t="str">
        <f>IF(B792="","",TRIM(IF(COUNTIF('Registru devize'!$B$5:$B$304,B792)=0,"Deviz inexistent în registru. ","")&amp;IF(AND(D792&lt;&gt;"",E792=""),"Cod necunoscut. ","")&amp;IF(N(H792)&lt;=0,"Lipsește cantitatea. ","")&amp;IF(M792="","Alege etapa. ","")&amp;IF(AND(M792="Suplimentar",N792=""),"Cere acordul clientului. ","")))</f>
        <v/>
      </c>
    </row>
    <row r="793" spans="2:21" x14ac:dyDescent="0.2">
      <c r="B793" s="24"/>
      <c r="C793" s="25" t="str">
        <f>IF(B793="","",COUNTIF(INDEX($B:$B,5):B793,B793))</f>
        <v/>
      </c>
      <c r="D793" s="24"/>
      <c r="E793" s="25" t="str">
        <f t="shared" si="108"/>
        <v/>
      </c>
      <c r="F793" s="13" t="str">
        <f t="shared" si="109"/>
        <v/>
      </c>
      <c r="G793" s="25" t="str">
        <f t="shared" si="110"/>
        <v/>
      </c>
      <c r="H793" s="6"/>
      <c r="I793" s="26" t="str">
        <f t="shared" si="111"/>
        <v/>
      </c>
      <c r="J793" s="27" t="str">
        <f t="shared" si="112"/>
        <v/>
      </c>
      <c r="K793" s="28"/>
      <c r="L793" s="27" t="str">
        <f t="shared" si="113"/>
        <v/>
      </c>
      <c r="M793" s="24"/>
      <c r="N793" s="24"/>
      <c r="O793" s="6"/>
      <c r="P793" s="27" t="str">
        <f t="shared" si="114"/>
        <v/>
      </c>
      <c r="Q793" s="25" t="str">
        <f t="shared" si="115"/>
        <v/>
      </c>
      <c r="R793" s="25" t="str">
        <f t="shared" si="116"/>
        <v/>
      </c>
      <c r="S793" s="13" t="str">
        <f>IF(B793="","",IF(M793="Inițial",B793&amp;"|E|"&amp;COUNTIFS(INDEX($B:$B,5):B793,B793,INDEX($M:$M,5):M793,"Inițial"),""))</f>
        <v/>
      </c>
      <c r="T793" s="13" t="str">
        <f>IF(OR(B793="",Q793&lt;&gt;1),"",B793&amp;"|F|"&amp;COUNTIFS(INDEX($B:$B,5):B793,B793,INDEX($Q:$Q,5):Q793,1))</f>
        <v/>
      </c>
      <c r="U793" s="29" t="str">
        <f>IF(B793="","",TRIM(IF(COUNTIF('Registru devize'!$B$5:$B$304,B793)=0,"Deviz inexistent în registru. ","")&amp;IF(AND(D793&lt;&gt;"",E793=""),"Cod necunoscut. ","")&amp;IF(N(H793)&lt;=0,"Lipsește cantitatea. ","")&amp;IF(M793="","Alege etapa. ","")&amp;IF(AND(M793="Suplimentar",N793=""),"Cere acordul clientului. ","")))</f>
        <v/>
      </c>
    </row>
    <row r="794" spans="2:21" x14ac:dyDescent="0.2">
      <c r="B794" s="24"/>
      <c r="C794" s="25" t="str">
        <f>IF(B794="","",COUNTIF(INDEX($B:$B,5):B794,B794))</f>
        <v/>
      </c>
      <c r="D794" s="24"/>
      <c r="E794" s="25" t="str">
        <f t="shared" si="108"/>
        <v/>
      </c>
      <c r="F794" s="13" t="str">
        <f t="shared" si="109"/>
        <v/>
      </c>
      <c r="G794" s="25" t="str">
        <f t="shared" si="110"/>
        <v/>
      </c>
      <c r="H794" s="6"/>
      <c r="I794" s="26" t="str">
        <f t="shared" si="111"/>
        <v/>
      </c>
      <c r="J794" s="27" t="str">
        <f t="shared" si="112"/>
        <v/>
      </c>
      <c r="K794" s="28"/>
      <c r="L794" s="27" t="str">
        <f t="shared" si="113"/>
        <v/>
      </c>
      <c r="M794" s="24"/>
      <c r="N794" s="24"/>
      <c r="O794" s="6"/>
      <c r="P794" s="27" t="str">
        <f t="shared" si="114"/>
        <v/>
      </c>
      <c r="Q794" s="25" t="str">
        <f t="shared" si="115"/>
        <v/>
      </c>
      <c r="R794" s="25" t="str">
        <f t="shared" si="116"/>
        <v/>
      </c>
      <c r="S794" s="13" t="str">
        <f>IF(B794="","",IF(M794="Inițial",B794&amp;"|E|"&amp;COUNTIFS(INDEX($B:$B,5):B794,B794,INDEX($M:$M,5):M794,"Inițial"),""))</f>
        <v/>
      </c>
      <c r="T794" s="13" t="str">
        <f>IF(OR(B794="",Q794&lt;&gt;1),"",B794&amp;"|F|"&amp;COUNTIFS(INDEX($B:$B,5):B794,B794,INDEX($Q:$Q,5):Q794,1))</f>
        <v/>
      </c>
      <c r="U794" s="29" t="str">
        <f>IF(B794="","",TRIM(IF(COUNTIF('Registru devize'!$B$5:$B$304,B794)=0,"Deviz inexistent în registru. ","")&amp;IF(AND(D794&lt;&gt;"",E794=""),"Cod necunoscut. ","")&amp;IF(N(H794)&lt;=0,"Lipsește cantitatea. ","")&amp;IF(M794="","Alege etapa. ","")&amp;IF(AND(M794="Suplimentar",N794=""),"Cere acordul clientului. ","")))</f>
        <v/>
      </c>
    </row>
    <row r="795" spans="2:21" x14ac:dyDescent="0.2">
      <c r="B795" s="24"/>
      <c r="C795" s="25" t="str">
        <f>IF(B795="","",COUNTIF(INDEX($B:$B,5):B795,B795))</f>
        <v/>
      </c>
      <c r="D795" s="24"/>
      <c r="E795" s="25" t="str">
        <f t="shared" si="108"/>
        <v/>
      </c>
      <c r="F795" s="13" t="str">
        <f t="shared" si="109"/>
        <v/>
      </c>
      <c r="G795" s="25" t="str">
        <f t="shared" si="110"/>
        <v/>
      </c>
      <c r="H795" s="6"/>
      <c r="I795" s="26" t="str">
        <f t="shared" si="111"/>
        <v/>
      </c>
      <c r="J795" s="27" t="str">
        <f t="shared" si="112"/>
        <v/>
      </c>
      <c r="K795" s="28"/>
      <c r="L795" s="27" t="str">
        <f t="shared" si="113"/>
        <v/>
      </c>
      <c r="M795" s="24"/>
      <c r="N795" s="24"/>
      <c r="O795" s="6"/>
      <c r="P795" s="27" t="str">
        <f t="shared" si="114"/>
        <v/>
      </c>
      <c r="Q795" s="25" t="str">
        <f t="shared" si="115"/>
        <v/>
      </c>
      <c r="R795" s="25" t="str">
        <f t="shared" si="116"/>
        <v/>
      </c>
      <c r="S795" s="13" t="str">
        <f>IF(B795="","",IF(M795="Inițial",B795&amp;"|E|"&amp;COUNTIFS(INDEX($B:$B,5):B795,B795,INDEX($M:$M,5):M795,"Inițial"),""))</f>
        <v/>
      </c>
      <c r="T795" s="13" t="str">
        <f>IF(OR(B795="",Q795&lt;&gt;1),"",B795&amp;"|F|"&amp;COUNTIFS(INDEX($B:$B,5):B795,B795,INDEX($Q:$Q,5):Q795,1))</f>
        <v/>
      </c>
      <c r="U795" s="29" t="str">
        <f>IF(B795="","",TRIM(IF(COUNTIF('Registru devize'!$B$5:$B$304,B795)=0,"Deviz inexistent în registru. ","")&amp;IF(AND(D795&lt;&gt;"",E795=""),"Cod necunoscut. ","")&amp;IF(N(H795)&lt;=0,"Lipsește cantitatea. ","")&amp;IF(M795="","Alege etapa. ","")&amp;IF(AND(M795="Suplimentar",N795=""),"Cere acordul clientului. ","")))</f>
        <v/>
      </c>
    </row>
    <row r="796" spans="2:21" x14ac:dyDescent="0.2">
      <c r="B796" s="24"/>
      <c r="C796" s="25" t="str">
        <f>IF(B796="","",COUNTIF(INDEX($B:$B,5):B796,B796))</f>
        <v/>
      </c>
      <c r="D796" s="24"/>
      <c r="E796" s="25" t="str">
        <f t="shared" si="108"/>
        <v/>
      </c>
      <c r="F796" s="13" t="str">
        <f t="shared" si="109"/>
        <v/>
      </c>
      <c r="G796" s="25" t="str">
        <f t="shared" si="110"/>
        <v/>
      </c>
      <c r="H796" s="6"/>
      <c r="I796" s="26" t="str">
        <f t="shared" si="111"/>
        <v/>
      </c>
      <c r="J796" s="27" t="str">
        <f t="shared" si="112"/>
        <v/>
      </c>
      <c r="K796" s="28"/>
      <c r="L796" s="27" t="str">
        <f t="shared" si="113"/>
        <v/>
      </c>
      <c r="M796" s="24"/>
      <c r="N796" s="24"/>
      <c r="O796" s="6"/>
      <c r="P796" s="27" t="str">
        <f t="shared" si="114"/>
        <v/>
      </c>
      <c r="Q796" s="25" t="str">
        <f t="shared" si="115"/>
        <v/>
      </c>
      <c r="R796" s="25" t="str">
        <f t="shared" si="116"/>
        <v/>
      </c>
      <c r="S796" s="13" t="str">
        <f>IF(B796="","",IF(M796="Inițial",B796&amp;"|E|"&amp;COUNTIFS(INDEX($B:$B,5):B796,B796,INDEX($M:$M,5):M796,"Inițial"),""))</f>
        <v/>
      </c>
      <c r="T796" s="13" t="str">
        <f>IF(OR(B796="",Q796&lt;&gt;1),"",B796&amp;"|F|"&amp;COUNTIFS(INDEX($B:$B,5):B796,B796,INDEX($Q:$Q,5):Q796,1))</f>
        <v/>
      </c>
      <c r="U796" s="29" t="str">
        <f>IF(B796="","",TRIM(IF(COUNTIF('Registru devize'!$B$5:$B$304,B796)=0,"Deviz inexistent în registru. ","")&amp;IF(AND(D796&lt;&gt;"",E796=""),"Cod necunoscut. ","")&amp;IF(N(H796)&lt;=0,"Lipsește cantitatea. ","")&amp;IF(M796="","Alege etapa. ","")&amp;IF(AND(M796="Suplimentar",N796=""),"Cere acordul clientului. ","")))</f>
        <v/>
      </c>
    </row>
    <row r="797" spans="2:21" x14ac:dyDescent="0.2">
      <c r="B797" s="24"/>
      <c r="C797" s="25" t="str">
        <f>IF(B797="","",COUNTIF(INDEX($B:$B,5):B797,B797))</f>
        <v/>
      </c>
      <c r="D797" s="24"/>
      <c r="E797" s="25" t="str">
        <f t="shared" si="108"/>
        <v/>
      </c>
      <c r="F797" s="13" t="str">
        <f t="shared" si="109"/>
        <v/>
      </c>
      <c r="G797" s="25" t="str">
        <f t="shared" si="110"/>
        <v/>
      </c>
      <c r="H797" s="6"/>
      <c r="I797" s="26" t="str">
        <f t="shared" si="111"/>
        <v/>
      </c>
      <c r="J797" s="27" t="str">
        <f t="shared" si="112"/>
        <v/>
      </c>
      <c r="K797" s="28"/>
      <c r="L797" s="27" t="str">
        <f t="shared" si="113"/>
        <v/>
      </c>
      <c r="M797" s="24"/>
      <c r="N797" s="24"/>
      <c r="O797" s="6"/>
      <c r="P797" s="27" t="str">
        <f t="shared" si="114"/>
        <v/>
      </c>
      <c r="Q797" s="25" t="str">
        <f t="shared" si="115"/>
        <v/>
      </c>
      <c r="R797" s="25" t="str">
        <f t="shared" si="116"/>
        <v/>
      </c>
      <c r="S797" s="13" t="str">
        <f>IF(B797="","",IF(M797="Inițial",B797&amp;"|E|"&amp;COUNTIFS(INDEX($B:$B,5):B797,B797,INDEX($M:$M,5):M797,"Inițial"),""))</f>
        <v/>
      </c>
      <c r="T797" s="13" t="str">
        <f>IF(OR(B797="",Q797&lt;&gt;1),"",B797&amp;"|F|"&amp;COUNTIFS(INDEX($B:$B,5):B797,B797,INDEX($Q:$Q,5):Q797,1))</f>
        <v/>
      </c>
      <c r="U797" s="29" t="str">
        <f>IF(B797="","",TRIM(IF(COUNTIF('Registru devize'!$B$5:$B$304,B797)=0,"Deviz inexistent în registru. ","")&amp;IF(AND(D797&lt;&gt;"",E797=""),"Cod necunoscut. ","")&amp;IF(N(H797)&lt;=0,"Lipsește cantitatea. ","")&amp;IF(M797="","Alege etapa. ","")&amp;IF(AND(M797="Suplimentar",N797=""),"Cere acordul clientului. ","")))</f>
        <v/>
      </c>
    </row>
    <row r="798" spans="2:21" x14ac:dyDescent="0.2">
      <c r="B798" s="24"/>
      <c r="C798" s="25" t="str">
        <f>IF(B798="","",COUNTIF(INDEX($B:$B,5):B798,B798))</f>
        <v/>
      </c>
      <c r="D798" s="24"/>
      <c r="E798" s="25" t="str">
        <f t="shared" si="108"/>
        <v/>
      </c>
      <c r="F798" s="13" t="str">
        <f t="shared" si="109"/>
        <v/>
      </c>
      <c r="G798" s="25" t="str">
        <f t="shared" si="110"/>
        <v/>
      </c>
      <c r="H798" s="6"/>
      <c r="I798" s="26" t="str">
        <f t="shared" si="111"/>
        <v/>
      </c>
      <c r="J798" s="27" t="str">
        <f t="shared" si="112"/>
        <v/>
      </c>
      <c r="K798" s="28"/>
      <c r="L798" s="27" t="str">
        <f t="shared" si="113"/>
        <v/>
      </c>
      <c r="M798" s="24"/>
      <c r="N798" s="24"/>
      <c r="O798" s="6"/>
      <c r="P798" s="27" t="str">
        <f t="shared" si="114"/>
        <v/>
      </c>
      <c r="Q798" s="25" t="str">
        <f t="shared" si="115"/>
        <v/>
      </c>
      <c r="R798" s="25" t="str">
        <f t="shared" si="116"/>
        <v/>
      </c>
      <c r="S798" s="13" t="str">
        <f>IF(B798="","",IF(M798="Inițial",B798&amp;"|E|"&amp;COUNTIFS(INDEX($B:$B,5):B798,B798,INDEX($M:$M,5):M798,"Inițial"),""))</f>
        <v/>
      </c>
      <c r="T798" s="13" t="str">
        <f>IF(OR(B798="",Q798&lt;&gt;1),"",B798&amp;"|F|"&amp;COUNTIFS(INDEX($B:$B,5):B798,B798,INDEX($Q:$Q,5):Q798,1))</f>
        <v/>
      </c>
      <c r="U798" s="29" t="str">
        <f>IF(B798="","",TRIM(IF(COUNTIF('Registru devize'!$B$5:$B$304,B798)=0,"Deviz inexistent în registru. ","")&amp;IF(AND(D798&lt;&gt;"",E798=""),"Cod necunoscut. ","")&amp;IF(N(H798)&lt;=0,"Lipsește cantitatea. ","")&amp;IF(M798="","Alege etapa. ","")&amp;IF(AND(M798="Suplimentar",N798=""),"Cere acordul clientului. ","")))</f>
        <v/>
      </c>
    </row>
    <row r="799" spans="2:21" x14ac:dyDescent="0.2">
      <c r="B799" s="24"/>
      <c r="C799" s="25" t="str">
        <f>IF(B799="","",COUNTIF(INDEX($B:$B,5):B799,B799))</f>
        <v/>
      </c>
      <c r="D799" s="24"/>
      <c r="E799" s="25" t="str">
        <f t="shared" si="108"/>
        <v/>
      </c>
      <c r="F799" s="13" t="str">
        <f t="shared" si="109"/>
        <v/>
      </c>
      <c r="G799" s="25" t="str">
        <f t="shared" si="110"/>
        <v/>
      </c>
      <c r="H799" s="6"/>
      <c r="I799" s="26" t="str">
        <f t="shared" si="111"/>
        <v/>
      </c>
      <c r="J799" s="27" t="str">
        <f t="shared" si="112"/>
        <v/>
      </c>
      <c r="K799" s="28"/>
      <c r="L799" s="27" t="str">
        <f t="shared" si="113"/>
        <v/>
      </c>
      <c r="M799" s="24"/>
      <c r="N799" s="24"/>
      <c r="O799" s="6"/>
      <c r="P799" s="27" t="str">
        <f t="shared" si="114"/>
        <v/>
      </c>
      <c r="Q799" s="25" t="str">
        <f t="shared" si="115"/>
        <v/>
      </c>
      <c r="R799" s="25" t="str">
        <f t="shared" si="116"/>
        <v/>
      </c>
      <c r="S799" s="13" t="str">
        <f>IF(B799="","",IF(M799="Inițial",B799&amp;"|E|"&amp;COUNTIFS(INDEX($B:$B,5):B799,B799,INDEX($M:$M,5):M799,"Inițial"),""))</f>
        <v/>
      </c>
      <c r="T799" s="13" t="str">
        <f>IF(OR(B799="",Q799&lt;&gt;1),"",B799&amp;"|F|"&amp;COUNTIFS(INDEX($B:$B,5):B799,B799,INDEX($Q:$Q,5):Q799,1))</f>
        <v/>
      </c>
      <c r="U799" s="29" t="str">
        <f>IF(B799="","",TRIM(IF(COUNTIF('Registru devize'!$B$5:$B$304,B799)=0,"Deviz inexistent în registru. ","")&amp;IF(AND(D799&lt;&gt;"",E799=""),"Cod necunoscut. ","")&amp;IF(N(H799)&lt;=0,"Lipsește cantitatea. ","")&amp;IF(M799="","Alege etapa. ","")&amp;IF(AND(M799="Suplimentar",N799=""),"Cere acordul clientului. ","")))</f>
        <v/>
      </c>
    </row>
    <row r="800" spans="2:21" x14ac:dyDescent="0.2">
      <c r="B800" s="24"/>
      <c r="C800" s="25" t="str">
        <f>IF(B800="","",COUNTIF(INDEX($B:$B,5):B800,B800))</f>
        <v/>
      </c>
      <c r="D800" s="24"/>
      <c r="E800" s="25" t="str">
        <f t="shared" si="108"/>
        <v/>
      </c>
      <c r="F800" s="13" t="str">
        <f t="shared" si="109"/>
        <v/>
      </c>
      <c r="G800" s="25" t="str">
        <f t="shared" si="110"/>
        <v/>
      </c>
      <c r="H800" s="6"/>
      <c r="I800" s="26" t="str">
        <f t="shared" si="111"/>
        <v/>
      </c>
      <c r="J800" s="27" t="str">
        <f t="shared" si="112"/>
        <v/>
      </c>
      <c r="K800" s="28"/>
      <c r="L800" s="27" t="str">
        <f t="shared" si="113"/>
        <v/>
      </c>
      <c r="M800" s="24"/>
      <c r="N800" s="24"/>
      <c r="O800" s="6"/>
      <c r="P800" s="27" t="str">
        <f t="shared" si="114"/>
        <v/>
      </c>
      <c r="Q800" s="25" t="str">
        <f t="shared" si="115"/>
        <v/>
      </c>
      <c r="R800" s="25" t="str">
        <f t="shared" si="116"/>
        <v/>
      </c>
      <c r="S800" s="13" t="str">
        <f>IF(B800="","",IF(M800="Inițial",B800&amp;"|E|"&amp;COUNTIFS(INDEX($B:$B,5):B800,B800,INDEX($M:$M,5):M800,"Inițial"),""))</f>
        <v/>
      </c>
      <c r="T800" s="13" t="str">
        <f>IF(OR(B800="",Q800&lt;&gt;1),"",B800&amp;"|F|"&amp;COUNTIFS(INDEX($B:$B,5):B800,B800,INDEX($Q:$Q,5):Q800,1))</f>
        <v/>
      </c>
      <c r="U800" s="29" t="str">
        <f>IF(B800="","",TRIM(IF(COUNTIF('Registru devize'!$B$5:$B$304,B800)=0,"Deviz inexistent în registru. ","")&amp;IF(AND(D800&lt;&gt;"",E800=""),"Cod necunoscut. ","")&amp;IF(N(H800)&lt;=0,"Lipsește cantitatea. ","")&amp;IF(M800="","Alege etapa. ","")&amp;IF(AND(M800="Suplimentar",N800=""),"Cere acordul clientului. ","")))</f>
        <v/>
      </c>
    </row>
    <row r="801" spans="2:21" x14ac:dyDescent="0.2">
      <c r="B801" s="24"/>
      <c r="C801" s="25" t="str">
        <f>IF(B801="","",COUNTIF(INDEX($B:$B,5):B801,B801))</f>
        <v/>
      </c>
      <c r="D801" s="24"/>
      <c r="E801" s="25" t="str">
        <f t="shared" si="108"/>
        <v/>
      </c>
      <c r="F801" s="13" t="str">
        <f t="shared" si="109"/>
        <v/>
      </c>
      <c r="G801" s="25" t="str">
        <f t="shared" si="110"/>
        <v/>
      </c>
      <c r="H801" s="6"/>
      <c r="I801" s="26" t="str">
        <f t="shared" si="111"/>
        <v/>
      </c>
      <c r="J801" s="27" t="str">
        <f t="shared" si="112"/>
        <v/>
      </c>
      <c r="K801" s="28"/>
      <c r="L801" s="27" t="str">
        <f t="shared" si="113"/>
        <v/>
      </c>
      <c r="M801" s="24"/>
      <c r="N801" s="24"/>
      <c r="O801" s="6"/>
      <c r="P801" s="27" t="str">
        <f t="shared" si="114"/>
        <v/>
      </c>
      <c r="Q801" s="25" t="str">
        <f t="shared" si="115"/>
        <v/>
      </c>
      <c r="R801" s="25" t="str">
        <f t="shared" si="116"/>
        <v/>
      </c>
      <c r="S801" s="13" t="str">
        <f>IF(B801="","",IF(M801="Inițial",B801&amp;"|E|"&amp;COUNTIFS(INDEX($B:$B,5):B801,B801,INDEX($M:$M,5):M801,"Inițial"),""))</f>
        <v/>
      </c>
      <c r="T801" s="13" t="str">
        <f>IF(OR(B801="",Q801&lt;&gt;1),"",B801&amp;"|F|"&amp;COUNTIFS(INDEX($B:$B,5):B801,B801,INDEX($Q:$Q,5):Q801,1))</f>
        <v/>
      </c>
      <c r="U801" s="29" t="str">
        <f>IF(B801="","",TRIM(IF(COUNTIF('Registru devize'!$B$5:$B$304,B801)=0,"Deviz inexistent în registru. ","")&amp;IF(AND(D801&lt;&gt;"",E801=""),"Cod necunoscut. ","")&amp;IF(N(H801)&lt;=0,"Lipsește cantitatea. ","")&amp;IF(M801="","Alege etapa. ","")&amp;IF(AND(M801="Suplimentar",N801=""),"Cere acordul clientului. ","")))</f>
        <v/>
      </c>
    </row>
    <row r="802" spans="2:21" x14ac:dyDescent="0.2">
      <c r="B802" s="24"/>
      <c r="C802" s="25" t="str">
        <f>IF(B802="","",COUNTIF(INDEX($B:$B,5):B802,B802))</f>
        <v/>
      </c>
      <c r="D802" s="24"/>
      <c r="E802" s="25" t="str">
        <f t="shared" si="108"/>
        <v/>
      </c>
      <c r="F802" s="13" t="str">
        <f t="shared" si="109"/>
        <v/>
      </c>
      <c r="G802" s="25" t="str">
        <f t="shared" si="110"/>
        <v/>
      </c>
      <c r="H802" s="6"/>
      <c r="I802" s="26" t="str">
        <f t="shared" si="111"/>
        <v/>
      </c>
      <c r="J802" s="27" t="str">
        <f t="shared" si="112"/>
        <v/>
      </c>
      <c r="K802" s="28"/>
      <c r="L802" s="27" t="str">
        <f t="shared" si="113"/>
        <v/>
      </c>
      <c r="M802" s="24"/>
      <c r="N802" s="24"/>
      <c r="O802" s="6"/>
      <c r="P802" s="27" t="str">
        <f t="shared" si="114"/>
        <v/>
      </c>
      <c r="Q802" s="25" t="str">
        <f t="shared" si="115"/>
        <v/>
      </c>
      <c r="R802" s="25" t="str">
        <f t="shared" si="116"/>
        <v/>
      </c>
      <c r="S802" s="13" t="str">
        <f>IF(B802="","",IF(M802="Inițial",B802&amp;"|E|"&amp;COUNTIFS(INDEX($B:$B,5):B802,B802,INDEX($M:$M,5):M802,"Inițial"),""))</f>
        <v/>
      </c>
      <c r="T802" s="13" t="str">
        <f>IF(OR(B802="",Q802&lt;&gt;1),"",B802&amp;"|F|"&amp;COUNTIFS(INDEX($B:$B,5):B802,B802,INDEX($Q:$Q,5):Q802,1))</f>
        <v/>
      </c>
      <c r="U802" s="29" t="str">
        <f>IF(B802="","",TRIM(IF(COUNTIF('Registru devize'!$B$5:$B$304,B802)=0,"Deviz inexistent în registru. ","")&amp;IF(AND(D802&lt;&gt;"",E802=""),"Cod necunoscut. ","")&amp;IF(N(H802)&lt;=0,"Lipsește cantitatea. ","")&amp;IF(M802="","Alege etapa. ","")&amp;IF(AND(M802="Suplimentar",N802=""),"Cere acordul clientului. ","")))</f>
        <v/>
      </c>
    </row>
    <row r="803" spans="2:21" x14ac:dyDescent="0.2">
      <c r="B803" s="24"/>
      <c r="C803" s="25" t="str">
        <f>IF(B803="","",COUNTIF(INDEX($B:$B,5):B803,B803))</f>
        <v/>
      </c>
      <c r="D803" s="24"/>
      <c r="E803" s="25" t="str">
        <f t="shared" si="108"/>
        <v/>
      </c>
      <c r="F803" s="13" t="str">
        <f t="shared" si="109"/>
        <v/>
      </c>
      <c r="G803" s="25" t="str">
        <f t="shared" si="110"/>
        <v/>
      </c>
      <c r="H803" s="6"/>
      <c r="I803" s="26" t="str">
        <f t="shared" si="111"/>
        <v/>
      </c>
      <c r="J803" s="27" t="str">
        <f t="shared" si="112"/>
        <v/>
      </c>
      <c r="K803" s="28"/>
      <c r="L803" s="27" t="str">
        <f t="shared" si="113"/>
        <v/>
      </c>
      <c r="M803" s="24"/>
      <c r="N803" s="24"/>
      <c r="O803" s="6"/>
      <c r="P803" s="27" t="str">
        <f t="shared" si="114"/>
        <v/>
      </c>
      <c r="Q803" s="25" t="str">
        <f t="shared" si="115"/>
        <v/>
      </c>
      <c r="R803" s="25" t="str">
        <f t="shared" si="116"/>
        <v/>
      </c>
      <c r="S803" s="13" t="str">
        <f>IF(B803="","",IF(M803="Inițial",B803&amp;"|E|"&amp;COUNTIFS(INDEX($B:$B,5):B803,B803,INDEX($M:$M,5):M803,"Inițial"),""))</f>
        <v/>
      </c>
      <c r="T803" s="13" t="str">
        <f>IF(OR(B803="",Q803&lt;&gt;1),"",B803&amp;"|F|"&amp;COUNTIFS(INDEX($B:$B,5):B803,B803,INDEX($Q:$Q,5):Q803,1))</f>
        <v/>
      </c>
      <c r="U803" s="29" t="str">
        <f>IF(B803="","",TRIM(IF(COUNTIF('Registru devize'!$B$5:$B$304,B803)=0,"Deviz inexistent în registru. ","")&amp;IF(AND(D803&lt;&gt;"",E803=""),"Cod necunoscut. ","")&amp;IF(N(H803)&lt;=0,"Lipsește cantitatea. ","")&amp;IF(M803="","Alege etapa. ","")&amp;IF(AND(M803="Suplimentar",N803=""),"Cere acordul clientului. ","")))</f>
        <v/>
      </c>
    </row>
    <row r="804" spans="2:21" x14ac:dyDescent="0.2">
      <c r="B804" s="24"/>
      <c r="C804" s="25" t="str">
        <f>IF(B804="","",COUNTIF(INDEX($B:$B,5):B804,B804))</f>
        <v/>
      </c>
      <c r="D804" s="24"/>
      <c r="E804" s="25" t="str">
        <f t="shared" si="108"/>
        <v/>
      </c>
      <c r="F804" s="13" t="str">
        <f t="shared" si="109"/>
        <v/>
      </c>
      <c r="G804" s="25" t="str">
        <f t="shared" si="110"/>
        <v/>
      </c>
      <c r="H804" s="6"/>
      <c r="I804" s="26" t="str">
        <f t="shared" si="111"/>
        <v/>
      </c>
      <c r="J804" s="27" t="str">
        <f t="shared" si="112"/>
        <v/>
      </c>
      <c r="K804" s="28"/>
      <c r="L804" s="27" t="str">
        <f t="shared" si="113"/>
        <v/>
      </c>
      <c r="M804" s="24"/>
      <c r="N804" s="24"/>
      <c r="O804" s="6"/>
      <c r="P804" s="27" t="str">
        <f t="shared" si="114"/>
        <v/>
      </c>
      <c r="Q804" s="25" t="str">
        <f t="shared" si="115"/>
        <v/>
      </c>
      <c r="R804" s="25" t="str">
        <f t="shared" si="116"/>
        <v/>
      </c>
      <c r="S804" s="13" t="str">
        <f>IF(B804="","",IF(M804="Inițial",B804&amp;"|E|"&amp;COUNTIFS(INDEX($B:$B,5):B804,B804,INDEX($M:$M,5):M804,"Inițial"),""))</f>
        <v/>
      </c>
      <c r="T804" s="13" t="str">
        <f>IF(OR(B804="",Q804&lt;&gt;1),"",B804&amp;"|F|"&amp;COUNTIFS(INDEX($B:$B,5):B804,B804,INDEX($Q:$Q,5):Q804,1))</f>
        <v/>
      </c>
      <c r="U804" s="29" t="str">
        <f>IF(B804="","",TRIM(IF(COUNTIF('Registru devize'!$B$5:$B$304,B804)=0,"Deviz inexistent în registru. ","")&amp;IF(AND(D804&lt;&gt;"",E804=""),"Cod necunoscut. ","")&amp;IF(N(H804)&lt;=0,"Lipsește cantitatea. ","")&amp;IF(M804="","Alege etapa. ","")&amp;IF(AND(M804="Suplimentar",N804=""),"Cere acordul clientului. ","")))</f>
        <v/>
      </c>
    </row>
    <row r="805" spans="2:21" x14ac:dyDescent="0.2">
      <c r="B805" s="24"/>
      <c r="C805" s="25" t="str">
        <f>IF(B805="","",COUNTIF(INDEX($B:$B,5):B805,B805))</f>
        <v/>
      </c>
      <c r="D805" s="24"/>
      <c r="E805" s="25" t="str">
        <f t="shared" si="108"/>
        <v/>
      </c>
      <c r="F805" s="13" t="str">
        <f t="shared" si="109"/>
        <v/>
      </c>
      <c r="G805" s="25" t="str">
        <f t="shared" si="110"/>
        <v/>
      </c>
      <c r="H805" s="6"/>
      <c r="I805" s="26" t="str">
        <f t="shared" si="111"/>
        <v/>
      </c>
      <c r="J805" s="27" t="str">
        <f t="shared" si="112"/>
        <v/>
      </c>
      <c r="K805" s="28"/>
      <c r="L805" s="27" t="str">
        <f t="shared" si="113"/>
        <v/>
      </c>
      <c r="M805" s="24"/>
      <c r="N805" s="24"/>
      <c r="O805" s="6"/>
      <c r="P805" s="27" t="str">
        <f t="shared" si="114"/>
        <v/>
      </c>
      <c r="Q805" s="25" t="str">
        <f t="shared" si="115"/>
        <v/>
      </c>
      <c r="R805" s="25" t="str">
        <f t="shared" si="116"/>
        <v/>
      </c>
      <c r="S805" s="13" t="str">
        <f>IF(B805="","",IF(M805="Inițial",B805&amp;"|E|"&amp;COUNTIFS(INDEX($B:$B,5):B805,B805,INDEX($M:$M,5):M805,"Inițial"),""))</f>
        <v/>
      </c>
      <c r="T805" s="13" t="str">
        <f>IF(OR(B805="",Q805&lt;&gt;1),"",B805&amp;"|F|"&amp;COUNTIFS(INDEX($B:$B,5):B805,B805,INDEX($Q:$Q,5):Q805,1))</f>
        <v/>
      </c>
      <c r="U805" s="29" t="str">
        <f>IF(B805="","",TRIM(IF(COUNTIF('Registru devize'!$B$5:$B$304,B805)=0,"Deviz inexistent în registru. ","")&amp;IF(AND(D805&lt;&gt;"",E805=""),"Cod necunoscut. ","")&amp;IF(N(H805)&lt;=0,"Lipsește cantitatea. ","")&amp;IF(M805="","Alege etapa. ","")&amp;IF(AND(M805="Suplimentar",N805=""),"Cere acordul clientului. ","")))</f>
        <v/>
      </c>
    </row>
    <row r="806" spans="2:21" x14ac:dyDescent="0.2">
      <c r="B806" s="24"/>
      <c r="C806" s="25" t="str">
        <f>IF(B806="","",COUNTIF(INDEX($B:$B,5):B806,B806))</f>
        <v/>
      </c>
      <c r="D806" s="24"/>
      <c r="E806" s="25" t="str">
        <f t="shared" si="108"/>
        <v/>
      </c>
      <c r="F806" s="13" t="str">
        <f t="shared" si="109"/>
        <v/>
      </c>
      <c r="G806" s="25" t="str">
        <f t="shared" si="110"/>
        <v/>
      </c>
      <c r="H806" s="6"/>
      <c r="I806" s="26" t="str">
        <f t="shared" si="111"/>
        <v/>
      </c>
      <c r="J806" s="27" t="str">
        <f t="shared" si="112"/>
        <v/>
      </c>
      <c r="K806" s="28"/>
      <c r="L806" s="27" t="str">
        <f t="shared" si="113"/>
        <v/>
      </c>
      <c r="M806" s="24"/>
      <c r="N806" s="24"/>
      <c r="O806" s="6"/>
      <c r="P806" s="27" t="str">
        <f t="shared" si="114"/>
        <v/>
      </c>
      <c r="Q806" s="25" t="str">
        <f t="shared" si="115"/>
        <v/>
      </c>
      <c r="R806" s="25" t="str">
        <f t="shared" si="116"/>
        <v/>
      </c>
      <c r="S806" s="13" t="str">
        <f>IF(B806="","",IF(M806="Inițial",B806&amp;"|E|"&amp;COUNTIFS(INDEX($B:$B,5):B806,B806,INDEX($M:$M,5):M806,"Inițial"),""))</f>
        <v/>
      </c>
      <c r="T806" s="13" t="str">
        <f>IF(OR(B806="",Q806&lt;&gt;1),"",B806&amp;"|F|"&amp;COUNTIFS(INDEX($B:$B,5):B806,B806,INDEX($Q:$Q,5):Q806,1))</f>
        <v/>
      </c>
      <c r="U806" s="29" t="str">
        <f>IF(B806="","",TRIM(IF(COUNTIF('Registru devize'!$B$5:$B$304,B806)=0,"Deviz inexistent în registru. ","")&amp;IF(AND(D806&lt;&gt;"",E806=""),"Cod necunoscut. ","")&amp;IF(N(H806)&lt;=0,"Lipsește cantitatea. ","")&amp;IF(M806="","Alege etapa. ","")&amp;IF(AND(M806="Suplimentar",N806=""),"Cere acordul clientului. ","")))</f>
        <v/>
      </c>
    </row>
    <row r="807" spans="2:21" x14ac:dyDescent="0.2">
      <c r="B807" s="24"/>
      <c r="C807" s="25" t="str">
        <f>IF(B807="","",COUNTIF(INDEX($B:$B,5):B807,B807))</f>
        <v/>
      </c>
      <c r="D807" s="24"/>
      <c r="E807" s="25" t="str">
        <f t="shared" si="108"/>
        <v/>
      </c>
      <c r="F807" s="13" t="str">
        <f t="shared" si="109"/>
        <v/>
      </c>
      <c r="G807" s="25" t="str">
        <f t="shared" si="110"/>
        <v/>
      </c>
      <c r="H807" s="6"/>
      <c r="I807" s="26" t="str">
        <f t="shared" si="111"/>
        <v/>
      </c>
      <c r="J807" s="27" t="str">
        <f t="shared" si="112"/>
        <v/>
      </c>
      <c r="K807" s="28"/>
      <c r="L807" s="27" t="str">
        <f t="shared" si="113"/>
        <v/>
      </c>
      <c r="M807" s="24"/>
      <c r="N807" s="24"/>
      <c r="O807" s="6"/>
      <c r="P807" s="27" t="str">
        <f t="shared" si="114"/>
        <v/>
      </c>
      <c r="Q807" s="25" t="str">
        <f t="shared" si="115"/>
        <v/>
      </c>
      <c r="R807" s="25" t="str">
        <f t="shared" si="116"/>
        <v/>
      </c>
      <c r="S807" s="13" t="str">
        <f>IF(B807="","",IF(M807="Inițial",B807&amp;"|E|"&amp;COUNTIFS(INDEX($B:$B,5):B807,B807,INDEX($M:$M,5):M807,"Inițial"),""))</f>
        <v/>
      </c>
      <c r="T807" s="13" t="str">
        <f>IF(OR(B807="",Q807&lt;&gt;1),"",B807&amp;"|F|"&amp;COUNTIFS(INDEX($B:$B,5):B807,B807,INDEX($Q:$Q,5):Q807,1))</f>
        <v/>
      </c>
      <c r="U807" s="29" t="str">
        <f>IF(B807="","",TRIM(IF(COUNTIF('Registru devize'!$B$5:$B$304,B807)=0,"Deviz inexistent în registru. ","")&amp;IF(AND(D807&lt;&gt;"",E807=""),"Cod necunoscut. ","")&amp;IF(N(H807)&lt;=0,"Lipsește cantitatea. ","")&amp;IF(M807="","Alege etapa. ","")&amp;IF(AND(M807="Suplimentar",N807=""),"Cere acordul clientului. ","")))</f>
        <v/>
      </c>
    </row>
    <row r="808" spans="2:21" x14ac:dyDescent="0.2">
      <c r="B808" s="24"/>
      <c r="C808" s="25" t="str">
        <f>IF(B808="","",COUNTIF(INDEX($B:$B,5):B808,B808))</f>
        <v/>
      </c>
      <c r="D808" s="24"/>
      <c r="E808" s="25" t="str">
        <f t="shared" si="108"/>
        <v/>
      </c>
      <c r="F808" s="13" t="str">
        <f t="shared" si="109"/>
        <v/>
      </c>
      <c r="G808" s="25" t="str">
        <f t="shared" si="110"/>
        <v/>
      </c>
      <c r="H808" s="6"/>
      <c r="I808" s="26" t="str">
        <f t="shared" si="111"/>
        <v/>
      </c>
      <c r="J808" s="27" t="str">
        <f t="shared" si="112"/>
        <v/>
      </c>
      <c r="K808" s="28"/>
      <c r="L808" s="27" t="str">
        <f t="shared" si="113"/>
        <v/>
      </c>
      <c r="M808" s="24"/>
      <c r="N808" s="24"/>
      <c r="O808" s="6"/>
      <c r="P808" s="27" t="str">
        <f t="shared" si="114"/>
        <v/>
      </c>
      <c r="Q808" s="25" t="str">
        <f t="shared" si="115"/>
        <v/>
      </c>
      <c r="R808" s="25" t="str">
        <f t="shared" si="116"/>
        <v/>
      </c>
      <c r="S808" s="13" t="str">
        <f>IF(B808="","",IF(M808="Inițial",B808&amp;"|E|"&amp;COUNTIFS(INDEX($B:$B,5):B808,B808,INDEX($M:$M,5):M808,"Inițial"),""))</f>
        <v/>
      </c>
      <c r="T808" s="13" t="str">
        <f>IF(OR(B808="",Q808&lt;&gt;1),"",B808&amp;"|F|"&amp;COUNTIFS(INDEX($B:$B,5):B808,B808,INDEX($Q:$Q,5):Q808,1))</f>
        <v/>
      </c>
      <c r="U808" s="29" t="str">
        <f>IF(B808="","",TRIM(IF(COUNTIF('Registru devize'!$B$5:$B$304,B808)=0,"Deviz inexistent în registru. ","")&amp;IF(AND(D808&lt;&gt;"",E808=""),"Cod necunoscut. ","")&amp;IF(N(H808)&lt;=0,"Lipsește cantitatea. ","")&amp;IF(M808="","Alege etapa. ","")&amp;IF(AND(M808="Suplimentar",N808=""),"Cere acordul clientului. ","")))</f>
        <v/>
      </c>
    </row>
    <row r="809" spans="2:21" x14ac:dyDescent="0.2">
      <c r="B809" s="24"/>
      <c r="C809" s="25" t="str">
        <f>IF(B809="","",COUNTIF(INDEX($B:$B,5):B809,B809))</f>
        <v/>
      </c>
      <c r="D809" s="24"/>
      <c r="E809" s="25" t="str">
        <f t="shared" si="108"/>
        <v/>
      </c>
      <c r="F809" s="13" t="str">
        <f t="shared" si="109"/>
        <v/>
      </c>
      <c r="G809" s="25" t="str">
        <f t="shared" si="110"/>
        <v/>
      </c>
      <c r="H809" s="6"/>
      <c r="I809" s="26" t="str">
        <f t="shared" si="111"/>
        <v/>
      </c>
      <c r="J809" s="27" t="str">
        <f t="shared" si="112"/>
        <v/>
      </c>
      <c r="K809" s="28"/>
      <c r="L809" s="27" t="str">
        <f t="shared" si="113"/>
        <v/>
      </c>
      <c r="M809" s="24"/>
      <c r="N809" s="24"/>
      <c r="O809" s="6"/>
      <c r="P809" s="27" t="str">
        <f t="shared" si="114"/>
        <v/>
      </c>
      <c r="Q809" s="25" t="str">
        <f t="shared" si="115"/>
        <v/>
      </c>
      <c r="R809" s="25" t="str">
        <f t="shared" si="116"/>
        <v/>
      </c>
      <c r="S809" s="13" t="str">
        <f>IF(B809="","",IF(M809="Inițial",B809&amp;"|E|"&amp;COUNTIFS(INDEX($B:$B,5):B809,B809,INDEX($M:$M,5):M809,"Inițial"),""))</f>
        <v/>
      </c>
      <c r="T809" s="13" t="str">
        <f>IF(OR(B809="",Q809&lt;&gt;1),"",B809&amp;"|F|"&amp;COUNTIFS(INDEX($B:$B,5):B809,B809,INDEX($Q:$Q,5):Q809,1))</f>
        <v/>
      </c>
      <c r="U809" s="29" t="str">
        <f>IF(B809="","",TRIM(IF(COUNTIF('Registru devize'!$B$5:$B$304,B809)=0,"Deviz inexistent în registru. ","")&amp;IF(AND(D809&lt;&gt;"",E809=""),"Cod necunoscut. ","")&amp;IF(N(H809)&lt;=0,"Lipsește cantitatea. ","")&amp;IF(M809="","Alege etapa. ","")&amp;IF(AND(M809="Suplimentar",N809=""),"Cere acordul clientului. ","")))</f>
        <v/>
      </c>
    </row>
    <row r="810" spans="2:21" x14ac:dyDescent="0.2">
      <c r="B810" s="24"/>
      <c r="C810" s="25" t="str">
        <f>IF(B810="","",COUNTIF(INDEX($B:$B,5):B810,B810))</f>
        <v/>
      </c>
      <c r="D810" s="24"/>
      <c r="E810" s="25" t="str">
        <f t="shared" si="108"/>
        <v/>
      </c>
      <c r="F810" s="13" t="str">
        <f t="shared" si="109"/>
        <v/>
      </c>
      <c r="G810" s="25" t="str">
        <f t="shared" si="110"/>
        <v/>
      </c>
      <c r="H810" s="6"/>
      <c r="I810" s="26" t="str">
        <f t="shared" si="111"/>
        <v/>
      </c>
      <c r="J810" s="27" t="str">
        <f t="shared" si="112"/>
        <v/>
      </c>
      <c r="K810" s="28"/>
      <c r="L810" s="27" t="str">
        <f t="shared" si="113"/>
        <v/>
      </c>
      <c r="M810" s="24"/>
      <c r="N810" s="24"/>
      <c r="O810" s="6"/>
      <c r="P810" s="27" t="str">
        <f t="shared" si="114"/>
        <v/>
      </c>
      <c r="Q810" s="25" t="str">
        <f t="shared" si="115"/>
        <v/>
      </c>
      <c r="R810" s="25" t="str">
        <f t="shared" si="116"/>
        <v/>
      </c>
      <c r="S810" s="13" t="str">
        <f>IF(B810="","",IF(M810="Inițial",B810&amp;"|E|"&amp;COUNTIFS(INDEX($B:$B,5):B810,B810,INDEX($M:$M,5):M810,"Inițial"),""))</f>
        <v/>
      </c>
      <c r="T810" s="13" t="str">
        <f>IF(OR(B810="",Q810&lt;&gt;1),"",B810&amp;"|F|"&amp;COUNTIFS(INDEX($B:$B,5):B810,B810,INDEX($Q:$Q,5):Q810,1))</f>
        <v/>
      </c>
      <c r="U810" s="29" t="str">
        <f>IF(B810="","",TRIM(IF(COUNTIF('Registru devize'!$B$5:$B$304,B810)=0,"Deviz inexistent în registru. ","")&amp;IF(AND(D810&lt;&gt;"",E810=""),"Cod necunoscut. ","")&amp;IF(N(H810)&lt;=0,"Lipsește cantitatea. ","")&amp;IF(M810="","Alege etapa. ","")&amp;IF(AND(M810="Suplimentar",N810=""),"Cere acordul clientului. ","")))</f>
        <v/>
      </c>
    </row>
    <row r="811" spans="2:21" x14ac:dyDescent="0.2">
      <c r="B811" s="24"/>
      <c r="C811" s="25" t="str">
        <f>IF(B811="","",COUNTIF(INDEX($B:$B,5):B811,B811))</f>
        <v/>
      </c>
      <c r="D811" s="24"/>
      <c r="E811" s="25" t="str">
        <f t="shared" si="108"/>
        <v/>
      </c>
      <c r="F811" s="13" t="str">
        <f t="shared" si="109"/>
        <v/>
      </c>
      <c r="G811" s="25" t="str">
        <f t="shared" si="110"/>
        <v/>
      </c>
      <c r="H811" s="6"/>
      <c r="I811" s="26" t="str">
        <f t="shared" si="111"/>
        <v/>
      </c>
      <c r="J811" s="27" t="str">
        <f t="shared" si="112"/>
        <v/>
      </c>
      <c r="K811" s="28"/>
      <c r="L811" s="27" t="str">
        <f t="shared" si="113"/>
        <v/>
      </c>
      <c r="M811" s="24"/>
      <c r="N811" s="24"/>
      <c r="O811" s="6"/>
      <c r="P811" s="27" t="str">
        <f t="shared" si="114"/>
        <v/>
      </c>
      <c r="Q811" s="25" t="str">
        <f t="shared" si="115"/>
        <v/>
      </c>
      <c r="R811" s="25" t="str">
        <f t="shared" si="116"/>
        <v/>
      </c>
      <c r="S811" s="13" t="str">
        <f>IF(B811="","",IF(M811="Inițial",B811&amp;"|E|"&amp;COUNTIFS(INDEX($B:$B,5):B811,B811,INDEX($M:$M,5):M811,"Inițial"),""))</f>
        <v/>
      </c>
      <c r="T811" s="13" t="str">
        <f>IF(OR(B811="",Q811&lt;&gt;1),"",B811&amp;"|F|"&amp;COUNTIFS(INDEX($B:$B,5):B811,B811,INDEX($Q:$Q,5):Q811,1))</f>
        <v/>
      </c>
      <c r="U811" s="29" t="str">
        <f>IF(B811="","",TRIM(IF(COUNTIF('Registru devize'!$B$5:$B$304,B811)=0,"Deviz inexistent în registru. ","")&amp;IF(AND(D811&lt;&gt;"",E811=""),"Cod necunoscut. ","")&amp;IF(N(H811)&lt;=0,"Lipsește cantitatea. ","")&amp;IF(M811="","Alege etapa. ","")&amp;IF(AND(M811="Suplimentar",N811=""),"Cere acordul clientului. ","")))</f>
        <v/>
      </c>
    </row>
    <row r="812" spans="2:21" x14ac:dyDescent="0.2">
      <c r="B812" s="24"/>
      <c r="C812" s="25" t="str">
        <f>IF(B812="","",COUNTIF(INDEX($B:$B,5):B812,B812))</f>
        <v/>
      </c>
      <c r="D812" s="24"/>
      <c r="E812" s="25" t="str">
        <f t="shared" si="108"/>
        <v/>
      </c>
      <c r="F812" s="13" t="str">
        <f t="shared" si="109"/>
        <v/>
      </c>
      <c r="G812" s="25" t="str">
        <f t="shared" si="110"/>
        <v/>
      </c>
      <c r="H812" s="6"/>
      <c r="I812" s="26" t="str">
        <f t="shared" si="111"/>
        <v/>
      </c>
      <c r="J812" s="27" t="str">
        <f t="shared" si="112"/>
        <v/>
      </c>
      <c r="K812" s="28"/>
      <c r="L812" s="27" t="str">
        <f t="shared" si="113"/>
        <v/>
      </c>
      <c r="M812" s="24"/>
      <c r="N812" s="24"/>
      <c r="O812" s="6"/>
      <c r="P812" s="27" t="str">
        <f t="shared" si="114"/>
        <v/>
      </c>
      <c r="Q812" s="25" t="str">
        <f t="shared" si="115"/>
        <v/>
      </c>
      <c r="R812" s="25" t="str">
        <f t="shared" si="116"/>
        <v/>
      </c>
      <c r="S812" s="13" t="str">
        <f>IF(B812="","",IF(M812="Inițial",B812&amp;"|E|"&amp;COUNTIFS(INDEX($B:$B,5):B812,B812,INDEX($M:$M,5):M812,"Inițial"),""))</f>
        <v/>
      </c>
      <c r="T812" s="13" t="str">
        <f>IF(OR(B812="",Q812&lt;&gt;1),"",B812&amp;"|F|"&amp;COUNTIFS(INDEX($B:$B,5):B812,B812,INDEX($Q:$Q,5):Q812,1))</f>
        <v/>
      </c>
      <c r="U812" s="29" t="str">
        <f>IF(B812="","",TRIM(IF(COUNTIF('Registru devize'!$B$5:$B$304,B812)=0,"Deviz inexistent în registru. ","")&amp;IF(AND(D812&lt;&gt;"",E812=""),"Cod necunoscut. ","")&amp;IF(N(H812)&lt;=0,"Lipsește cantitatea. ","")&amp;IF(M812="","Alege etapa. ","")&amp;IF(AND(M812="Suplimentar",N812=""),"Cere acordul clientului. ","")))</f>
        <v/>
      </c>
    </row>
    <row r="813" spans="2:21" x14ac:dyDescent="0.2">
      <c r="B813" s="24"/>
      <c r="C813" s="25" t="str">
        <f>IF(B813="","",COUNTIF(INDEX($B:$B,5):B813,B813))</f>
        <v/>
      </c>
      <c r="D813" s="24"/>
      <c r="E813" s="25" t="str">
        <f t="shared" si="108"/>
        <v/>
      </c>
      <c r="F813" s="13" t="str">
        <f t="shared" si="109"/>
        <v/>
      </c>
      <c r="G813" s="25" t="str">
        <f t="shared" si="110"/>
        <v/>
      </c>
      <c r="H813" s="6"/>
      <c r="I813" s="26" t="str">
        <f t="shared" si="111"/>
        <v/>
      </c>
      <c r="J813" s="27" t="str">
        <f t="shared" si="112"/>
        <v/>
      </c>
      <c r="K813" s="28"/>
      <c r="L813" s="27" t="str">
        <f t="shared" si="113"/>
        <v/>
      </c>
      <c r="M813" s="24"/>
      <c r="N813" s="24"/>
      <c r="O813" s="6"/>
      <c r="P813" s="27" t="str">
        <f t="shared" si="114"/>
        <v/>
      </c>
      <c r="Q813" s="25" t="str">
        <f t="shared" si="115"/>
        <v/>
      </c>
      <c r="R813" s="25" t="str">
        <f t="shared" si="116"/>
        <v/>
      </c>
      <c r="S813" s="13" t="str">
        <f>IF(B813="","",IF(M813="Inițial",B813&amp;"|E|"&amp;COUNTIFS(INDEX($B:$B,5):B813,B813,INDEX($M:$M,5):M813,"Inițial"),""))</f>
        <v/>
      </c>
      <c r="T813" s="13" t="str">
        <f>IF(OR(B813="",Q813&lt;&gt;1),"",B813&amp;"|F|"&amp;COUNTIFS(INDEX($B:$B,5):B813,B813,INDEX($Q:$Q,5):Q813,1))</f>
        <v/>
      </c>
      <c r="U813" s="29" t="str">
        <f>IF(B813="","",TRIM(IF(COUNTIF('Registru devize'!$B$5:$B$304,B813)=0,"Deviz inexistent în registru. ","")&amp;IF(AND(D813&lt;&gt;"",E813=""),"Cod necunoscut. ","")&amp;IF(N(H813)&lt;=0,"Lipsește cantitatea. ","")&amp;IF(M813="","Alege etapa. ","")&amp;IF(AND(M813="Suplimentar",N813=""),"Cere acordul clientului. ","")))</f>
        <v/>
      </c>
    </row>
    <row r="814" spans="2:21" x14ac:dyDescent="0.2">
      <c r="B814" s="24"/>
      <c r="C814" s="25" t="str">
        <f>IF(B814="","",COUNTIF(INDEX($B:$B,5):B814,B814))</f>
        <v/>
      </c>
      <c r="D814" s="24"/>
      <c r="E814" s="25" t="str">
        <f t="shared" si="108"/>
        <v/>
      </c>
      <c r="F814" s="13" t="str">
        <f t="shared" si="109"/>
        <v/>
      </c>
      <c r="G814" s="25" t="str">
        <f t="shared" si="110"/>
        <v/>
      </c>
      <c r="H814" s="6"/>
      <c r="I814" s="26" t="str">
        <f t="shared" si="111"/>
        <v/>
      </c>
      <c r="J814" s="27" t="str">
        <f t="shared" si="112"/>
        <v/>
      </c>
      <c r="K814" s="28"/>
      <c r="L814" s="27" t="str">
        <f t="shared" si="113"/>
        <v/>
      </c>
      <c r="M814" s="24"/>
      <c r="N814" s="24"/>
      <c r="O814" s="6"/>
      <c r="P814" s="27" t="str">
        <f t="shared" si="114"/>
        <v/>
      </c>
      <c r="Q814" s="25" t="str">
        <f t="shared" si="115"/>
        <v/>
      </c>
      <c r="R814" s="25" t="str">
        <f t="shared" si="116"/>
        <v/>
      </c>
      <c r="S814" s="13" t="str">
        <f>IF(B814="","",IF(M814="Inițial",B814&amp;"|E|"&amp;COUNTIFS(INDEX($B:$B,5):B814,B814,INDEX($M:$M,5):M814,"Inițial"),""))</f>
        <v/>
      </c>
      <c r="T814" s="13" t="str">
        <f>IF(OR(B814="",Q814&lt;&gt;1),"",B814&amp;"|F|"&amp;COUNTIFS(INDEX($B:$B,5):B814,B814,INDEX($Q:$Q,5):Q814,1))</f>
        <v/>
      </c>
      <c r="U814" s="29" t="str">
        <f>IF(B814="","",TRIM(IF(COUNTIF('Registru devize'!$B$5:$B$304,B814)=0,"Deviz inexistent în registru. ","")&amp;IF(AND(D814&lt;&gt;"",E814=""),"Cod necunoscut. ","")&amp;IF(N(H814)&lt;=0,"Lipsește cantitatea. ","")&amp;IF(M814="","Alege etapa. ","")&amp;IF(AND(M814="Suplimentar",N814=""),"Cere acordul clientului. ","")))</f>
        <v/>
      </c>
    </row>
    <row r="815" spans="2:21" x14ac:dyDescent="0.2">
      <c r="B815" s="24"/>
      <c r="C815" s="25" t="str">
        <f>IF(B815="","",COUNTIF(INDEX($B:$B,5):B815,B815))</f>
        <v/>
      </c>
      <c r="D815" s="24"/>
      <c r="E815" s="25" t="str">
        <f t="shared" si="108"/>
        <v/>
      </c>
      <c r="F815" s="13" t="str">
        <f t="shared" si="109"/>
        <v/>
      </c>
      <c r="G815" s="25" t="str">
        <f t="shared" si="110"/>
        <v/>
      </c>
      <c r="H815" s="6"/>
      <c r="I815" s="26" t="str">
        <f t="shared" si="111"/>
        <v/>
      </c>
      <c r="J815" s="27" t="str">
        <f t="shared" si="112"/>
        <v/>
      </c>
      <c r="K815" s="28"/>
      <c r="L815" s="27" t="str">
        <f t="shared" si="113"/>
        <v/>
      </c>
      <c r="M815" s="24"/>
      <c r="N815" s="24"/>
      <c r="O815" s="6"/>
      <c r="P815" s="27" t="str">
        <f t="shared" si="114"/>
        <v/>
      </c>
      <c r="Q815" s="25" t="str">
        <f t="shared" si="115"/>
        <v/>
      </c>
      <c r="R815" s="25" t="str">
        <f t="shared" si="116"/>
        <v/>
      </c>
      <c r="S815" s="13" t="str">
        <f>IF(B815="","",IF(M815="Inițial",B815&amp;"|E|"&amp;COUNTIFS(INDEX($B:$B,5):B815,B815,INDEX($M:$M,5):M815,"Inițial"),""))</f>
        <v/>
      </c>
      <c r="T815" s="13" t="str">
        <f>IF(OR(B815="",Q815&lt;&gt;1),"",B815&amp;"|F|"&amp;COUNTIFS(INDEX($B:$B,5):B815,B815,INDEX($Q:$Q,5):Q815,1))</f>
        <v/>
      </c>
      <c r="U815" s="29" t="str">
        <f>IF(B815="","",TRIM(IF(COUNTIF('Registru devize'!$B$5:$B$304,B815)=0,"Deviz inexistent în registru. ","")&amp;IF(AND(D815&lt;&gt;"",E815=""),"Cod necunoscut. ","")&amp;IF(N(H815)&lt;=0,"Lipsește cantitatea. ","")&amp;IF(M815="","Alege etapa. ","")&amp;IF(AND(M815="Suplimentar",N815=""),"Cere acordul clientului. ","")))</f>
        <v/>
      </c>
    </row>
    <row r="816" spans="2:21" x14ac:dyDescent="0.2">
      <c r="B816" s="24"/>
      <c r="C816" s="25" t="str">
        <f>IF(B816="","",COUNTIF(INDEX($B:$B,5):B816,B816))</f>
        <v/>
      </c>
      <c r="D816" s="24"/>
      <c r="E816" s="25" t="str">
        <f t="shared" si="108"/>
        <v/>
      </c>
      <c r="F816" s="13" t="str">
        <f t="shared" si="109"/>
        <v/>
      </c>
      <c r="G816" s="25" t="str">
        <f t="shared" si="110"/>
        <v/>
      </c>
      <c r="H816" s="6"/>
      <c r="I816" s="26" t="str">
        <f t="shared" si="111"/>
        <v/>
      </c>
      <c r="J816" s="27" t="str">
        <f t="shared" si="112"/>
        <v/>
      </c>
      <c r="K816" s="28"/>
      <c r="L816" s="27" t="str">
        <f t="shared" si="113"/>
        <v/>
      </c>
      <c r="M816" s="24"/>
      <c r="N816" s="24"/>
      <c r="O816" s="6"/>
      <c r="P816" s="27" t="str">
        <f t="shared" si="114"/>
        <v/>
      </c>
      <c r="Q816" s="25" t="str">
        <f t="shared" si="115"/>
        <v/>
      </c>
      <c r="R816" s="25" t="str">
        <f t="shared" si="116"/>
        <v/>
      </c>
      <c r="S816" s="13" t="str">
        <f>IF(B816="","",IF(M816="Inițial",B816&amp;"|E|"&amp;COUNTIFS(INDEX($B:$B,5):B816,B816,INDEX($M:$M,5):M816,"Inițial"),""))</f>
        <v/>
      </c>
      <c r="T816" s="13" t="str">
        <f>IF(OR(B816="",Q816&lt;&gt;1),"",B816&amp;"|F|"&amp;COUNTIFS(INDEX($B:$B,5):B816,B816,INDEX($Q:$Q,5):Q816,1))</f>
        <v/>
      </c>
      <c r="U816" s="29" t="str">
        <f>IF(B816="","",TRIM(IF(COUNTIF('Registru devize'!$B$5:$B$304,B816)=0,"Deviz inexistent în registru. ","")&amp;IF(AND(D816&lt;&gt;"",E816=""),"Cod necunoscut. ","")&amp;IF(N(H816)&lt;=0,"Lipsește cantitatea. ","")&amp;IF(M816="","Alege etapa. ","")&amp;IF(AND(M816="Suplimentar",N816=""),"Cere acordul clientului. ","")))</f>
        <v/>
      </c>
    </row>
    <row r="817" spans="2:21" x14ac:dyDescent="0.2">
      <c r="B817" s="24"/>
      <c r="C817" s="25" t="str">
        <f>IF(B817="","",COUNTIF(INDEX($B:$B,5):B817,B817))</f>
        <v/>
      </c>
      <c r="D817" s="24"/>
      <c r="E817" s="25" t="str">
        <f t="shared" si="108"/>
        <v/>
      </c>
      <c r="F817" s="13" t="str">
        <f t="shared" si="109"/>
        <v/>
      </c>
      <c r="G817" s="25" t="str">
        <f t="shared" si="110"/>
        <v/>
      </c>
      <c r="H817" s="6"/>
      <c r="I817" s="26" t="str">
        <f t="shared" si="111"/>
        <v/>
      </c>
      <c r="J817" s="27" t="str">
        <f t="shared" si="112"/>
        <v/>
      </c>
      <c r="K817" s="28"/>
      <c r="L817" s="27" t="str">
        <f t="shared" si="113"/>
        <v/>
      </c>
      <c r="M817" s="24"/>
      <c r="N817" s="24"/>
      <c r="O817" s="6"/>
      <c r="P817" s="27" t="str">
        <f t="shared" si="114"/>
        <v/>
      </c>
      <c r="Q817" s="25" t="str">
        <f t="shared" si="115"/>
        <v/>
      </c>
      <c r="R817" s="25" t="str">
        <f t="shared" si="116"/>
        <v/>
      </c>
      <c r="S817" s="13" t="str">
        <f>IF(B817="","",IF(M817="Inițial",B817&amp;"|E|"&amp;COUNTIFS(INDEX($B:$B,5):B817,B817,INDEX($M:$M,5):M817,"Inițial"),""))</f>
        <v/>
      </c>
      <c r="T817" s="13" t="str">
        <f>IF(OR(B817="",Q817&lt;&gt;1),"",B817&amp;"|F|"&amp;COUNTIFS(INDEX($B:$B,5):B817,B817,INDEX($Q:$Q,5):Q817,1))</f>
        <v/>
      </c>
      <c r="U817" s="29" t="str">
        <f>IF(B817="","",TRIM(IF(COUNTIF('Registru devize'!$B$5:$B$304,B817)=0,"Deviz inexistent în registru. ","")&amp;IF(AND(D817&lt;&gt;"",E817=""),"Cod necunoscut. ","")&amp;IF(N(H817)&lt;=0,"Lipsește cantitatea. ","")&amp;IF(M817="","Alege etapa. ","")&amp;IF(AND(M817="Suplimentar",N817=""),"Cere acordul clientului. ","")))</f>
        <v/>
      </c>
    </row>
    <row r="818" spans="2:21" x14ac:dyDescent="0.2">
      <c r="B818" s="24"/>
      <c r="C818" s="25" t="str">
        <f>IF(B818="","",COUNTIF(INDEX($B:$B,5):B818,B818))</f>
        <v/>
      </c>
      <c r="D818" s="24"/>
      <c r="E818" s="25" t="str">
        <f t="shared" si="108"/>
        <v/>
      </c>
      <c r="F818" s="13" t="str">
        <f t="shared" si="109"/>
        <v/>
      </c>
      <c r="G818" s="25" t="str">
        <f t="shared" si="110"/>
        <v/>
      </c>
      <c r="H818" s="6"/>
      <c r="I818" s="26" t="str">
        <f t="shared" si="111"/>
        <v/>
      </c>
      <c r="J818" s="27" t="str">
        <f t="shared" si="112"/>
        <v/>
      </c>
      <c r="K818" s="28"/>
      <c r="L818" s="27" t="str">
        <f t="shared" si="113"/>
        <v/>
      </c>
      <c r="M818" s="24"/>
      <c r="N818" s="24"/>
      <c r="O818" s="6"/>
      <c r="P818" s="27" t="str">
        <f t="shared" si="114"/>
        <v/>
      </c>
      <c r="Q818" s="25" t="str">
        <f t="shared" si="115"/>
        <v/>
      </c>
      <c r="R818" s="25" t="str">
        <f t="shared" si="116"/>
        <v/>
      </c>
      <c r="S818" s="13" t="str">
        <f>IF(B818="","",IF(M818="Inițial",B818&amp;"|E|"&amp;COUNTIFS(INDEX($B:$B,5):B818,B818,INDEX($M:$M,5):M818,"Inițial"),""))</f>
        <v/>
      </c>
      <c r="T818" s="13" t="str">
        <f>IF(OR(B818="",Q818&lt;&gt;1),"",B818&amp;"|F|"&amp;COUNTIFS(INDEX($B:$B,5):B818,B818,INDEX($Q:$Q,5):Q818,1))</f>
        <v/>
      </c>
      <c r="U818" s="29" t="str">
        <f>IF(B818="","",TRIM(IF(COUNTIF('Registru devize'!$B$5:$B$304,B818)=0,"Deviz inexistent în registru. ","")&amp;IF(AND(D818&lt;&gt;"",E818=""),"Cod necunoscut. ","")&amp;IF(N(H818)&lt;=0,"Lipsește cantitatea. ","")&amp;IF(M818="","Alege etapa. ","")&amp;IF(AND(M818="Suplimentar",N818=""),"Cere acordul clientului. ","")))</f>
        <v/>
      </c>
    </row>
    <row r="819" spans="2:21" x14ac:dyDescent="0.2">
      <c r="B819" s="24"/>
      <c r="C819" s="25" t="str">
        <f>IF(B819="","",COUNTIF(INDEX($B:$B,5):B819,B819))</f>
        <v/>
      </c>
      <c r="D819" s="24"/>
      <c r="E819" s="25" t="str">
        <f t="shared" si="108"/>
        <v/>
      </c>
      <c r="F819" s="13" t="str">
        <f t="shared" si="109"/>
        <v/>
      </c>
      <c r="G819" s="25" t="str">
        <f t="shared" si="110"/>
        <v/>
      </c>
      <c r="H819" s="6"/>
      <c r="I819" s="26" t="str">
        <f t="shared" si="111"/>
        <v/>
      </c>
      <c r="J819" s="27" t="str">
        <f t="shared" si="112"/>
        <v/>
      </c>
      <c r="K819" s="28"/>
      <c r="L819" s="27" t="str">
        <f t="shared" si="113"/>
        <v/>
      </c>
      <c r="M819" s="24"/>
      <c r="N819" s="24"/>
      <c r="O819" s="6"/>
      <c r="P819" s="27" t="str">
        <f t="shared" si="114"/>
        <v/>
      </c>
      <c r="Q819" s="25" t="str">
        <f t="shared" si="115"/>
        <v/>
      </c>
      <c r="R819" s="25" t="str">
        <f t="shared" si="116"/>
        <v/>
      </c>
      <c r="S819" s="13" t="str">
        <f>IF(B819="","",IF(M819="Inițial",B819&amp;"|E|"&amp;COUNTIFS(INDEX($B:$B,5):B819,B819,INDEX($M:$M,5):M819,"Inițial"),""))</f>
        <v/>
      </c>
      <c r="T819" s="13" t="str">
        <f>IF(OR(B819="",Q819&lt;&gt;1),"",B819&amp;"|F|"&amp;COUNTIFS(INDEX($B:$B,5):B819,B819,INDEX($Q:$Q,5):Q819,1))</f>
        <v/>
      </c>
      <c r="U819" s="29" t="str">
        <f>IF(B819="","",TRIM(IF(COUNTIF('Registru devize'!$B$5:$B$304,B819)=0,"Deviz inexistent în registru. ","")&amp;IF(AND(D819&lt;&gt;"",E819=""),"Cod necunoscut. ","")&amp;IF(N(H819)&lt;=0,"Lipsește cantitatea. ","")&amp;IF(M819="","Alege etapa. ","")&amp;IF(AND(M819="Suplimentar",N819=""),"Cere acordul clientului. ","")))</f>
        <v/>
      </c>
    </row>
    <row r="820" spans="2:21" x14ac:dyDescent="0.2">
      <c r="B820" s="24"/>
      <c r="C820" s="25" t="str">
        <f>IF(B820="","",COUNTIF(INDEX($B:$B,5):B820,B820))</f>
        <v/>
      </c>
      <c r="D820" s="24"/>
      <c r="E820" s="25" t="str">
        <f t="shared" si="108"/>
        <v/>
      </c>
      <c r="F820" s="13" t="str">
        <f t="shared" si="109"/>
        <v/>
      </c>
      <c r="G820" s="25" t="str">
        <f t="shared" si="110"/>
        <v/>
      </c>
      <c r="H820" s="6"/>
      <c r="I820" s="26" t="str">
        <f t="shared" si="111"/>
        <v/>
      </c>
      <c r="J820" s="27" t="str">
        <f t="shared" si="112"/>
        <v/>
      </c>
      <c r="K820" s="28"/>
      <c r="L820" s="27" t="str">
        <f t="shared" si="113"/>
        <v/>
      </c>
      <c r="M820" s="24"/>
      <c r="N820" s="24"/>
      <c r="O820" s="6"/>
      <c r="P820" s="27" t="str">
        <f t="shared" si="114"/>
        <v/>
      </c>
      <c r="Q820" s="25" t="str">
        <f t="shared" si="115"/>
        <v/>
      </c>
      <c r="R820" s="25" t="str">
        <f t="shared" si="116"/>
        <v/>
      </c>
      <c r="S820" s="13" t="str">
        <f>IF(B820="","",IF(M820="Inițial",B820&amp;"|E|"&amp;COUNTIFS(INDEX($B:$B,5):B820,B820,INDEX($M:$M,5):M820,"Inițial"),""))</f>
        <v/>
      </c>
      <c r="T820" s="13" t="str">
        <f>IF(OR(B820="",Q820&lt;&gt;1),"",B820&amp;"|F|"&amp;COUNTIFS(INDEX($B:$B,5):B820,B820,INDEX($Q:$Q,5):Q820,1))</f>
        <v/>
      </c>
      <c r="U820" s="29" t="str">
        <f>IF(B820="","",TRIM(IF(COUNTIF('Registru devize'!$B$5:$B$304,B820)=0,"Deviz inexistent în registru. ","")&amp;IF(AND(D820&lt;&gt;"",E820=""),"Cod necunoscut. ","")&amp;IF(N(H820)&lt;=0,"Lipsește cantitatea. ","")&amp;IF(M820="","Alege etapa. ","")&amp;IF(AND(M820="Suplimentar",N820=""),"Cere acordul clientului. ","")))</f>
        <v/>
      </c>
    </row>
    <row r="821" spans="2:21" x14ac:dyDescent="0.2">
      <c r="B821" s="24"/>
      <c r="C821" s="25" t="str">
        <f>IF(B821="","",COUNTIF(INDEX($B:$B,5):B821,B821))</f>
        <v/>
      </c>
      <c r="D821" s="24"/>
      <c r="E821" s="25" t="str">
        <f t="shared" si="108"/>
        <v/>
      </c>
      <c r="F821" s="13" t="str">
        <f t="shared" si="109"/>
        <v/>
      </c>
      <c r="G821" s="25" t="str">
        <f t="shared" si="110"/>
        <v/>
      </c>
      <c r="H821" s="6"/>
      <c r="I821" s="26" t="str">
        <f t="shared" si="111"/>
        <v/>
      </c>
      <c r="J821" s="27" t="str">
        <f t="shared" si="112"/>
        <v/>
      </c>
      <c r="K821" s="28"/>
      <c r="L821" s="27" t="str">
        <f t="shared" si="113"/>
        <v/>
      </c>
      <c r="M821" s="24"/>
      <c r="N821" s="24"/>
      <c r="O821" s="6"/>
      <c r="P821" s="27" t="str">
        <f t="shared" si="114"/>
        <v/>
      </c>
      <c r="Q821" s="25" t="str">
        <f t="shared" si="115"/>
        <v/>
      </c>
      <c r="R821" s="25" t="str">
        <f t="shared" si="116"/>
        <v/>
      </c>
      <c r="S821" s="13" t="str">
        <f>IF(B821="","",IF(M821="Inițial",B821&amp;"|E|"&amp;COUNTIFS(INDEX($B:$B,5):B821,B821,INDEX($M:$M,5):M821,"Inițial"),""))</f>
        <v/>
      </c>
      <c r="T821" s="13" t="str">
        <f>IF(OR(B821="",Q821&lt;&gt;1),"",B821&amp;"|F|"&amp;COUNTIFS(INDEX($B:$B,5):B821,B821,INDEX($Q:$Q,5):Q821,1))</f>
        <v/>
      </c>
      <c r="U821" s="29" t="str">
        <f>IF(B821="","",TRIM(IF(COUNTIF('Registru devize'!$B$5:$B$304,B821)=0,"Deviz inexistent în registru. ","")&amp;IF(AND(D821&lt;&gt;"",E821=""),"Cod necunoscut. ","")&amp;IF(N(H821)&lt;=0,"Lipsește cantitatea. ","")&amp;IF(M821="","Alege etapa. ","")&amp;IF(AND(M821="Suplimentar",N821=""),"Cere acordul clientului. ","")))</f>
        <v/>
      </c>
    </row>
    <row r="822" spans="2:21" x14ac:dyDescent="0.2">
      <c r="B822" s="24"/>
      <c r="C822" s="25" t="str">
        <f>IF(B822="","",COUNTIF(INDEX($B:$B,5):B822,B822))</f>
        <v/>
      </c>
      <c r="D822" s="24"/>
      <c r="E822" s="25" t="str">
        <f t="shared" si="108"/>
        <v/>
      </c>
      <c r="F822" s="13" t="str">
        <f t="shared" si="109"/>
        <v/>
      </c>
      <c r="G822" s="25" t="str">
        <f t="shared" si="110"/>
        <v/>
      </c>
      <c r="H822" s="6"/>
      <c r="I822" s="26" t="str">
        <f t="shared" si="111"/>
        <v/>
      </c>
      <c r="J822" s="27" t="str">
        <f t="shared" si="112"/>
        <v/>
      </c>
      <c r="K822" s="28"/>
      <c r="L822" s="27" t="str">
        <f t="shared" si="113"/>
        <v/>
      </c>
      <c r="M822" s="24"/>
      <c r="N822" s="24"/>
      <c r="O822" s="6"/>
      <c r="P822" s="27" t="str">
        <f t="shared" si="114"/>
        <v/>
      </c>
      <c r="Q822" s="25" t="str">
        <f t="shared" si="115"/>
        <v/>
      </c>
      <c r="R822" s="25" t="str">
        <f t="shared" si="116"/>
        <v/>
      </c>
      <c r="S822" s="13" t="str">
        <f>IF(B822="","",IF(M822="Inițial",B822&amp;"|E|"&amp;COUNTIFS(INDEX($B:$B,5):B822,B822,INDEX($M:$M,5):M822,"Inițial"),""))</f>
        <v/>
      </c>
      <c r="T822" s="13" t="str">
        <f>IF(OR(B822="",Q822&lt;&gt;1),"",B822&amp;"|F|"&amp;COUNTIFS(INDEX($B:$B,5):B822,B822,INDEX($Q:$Q,5):Q822,1))</f>
        <v/>
      </c>
      <c r="U822" s="29" t="str">
        <f>IF(B822="","",TRIM(IF(COUNTIF('Registru devize'!$B$5:$B$304,B822)=0,"Deviz inexistent în registru. ","")&amp;IF(AND(D822&lt;&gt;"",E822=""),"Cod necunoscut. ","")&amp;IF(N(H822)&lt;=0,"Lipsește cantitatea. ","")&amp;IF(M822="","Alege etapa. ","")&amp;IF(AND(M822="Suplimentar",N822=""),"Cere acordul clientului. ","")))</f>
        <v/>
      </c>
    </row>
    <row r="823" spans="2:21" x14ac:dyDescent="0.2">
      <c r="B823" s="24"/>
      <c r="C823" s="25" t="str">
        <f>IF(B823="","",COUNTIF(INDEX($B:$B,5):B823,B823))</f>
        <v/>
      </c>
      <c r="D823" s="24"/>
      <c r="E823" s="25" t="str">
        <f t="shared" si="108"/>
        <v/>
      </c>
      <c r="F823" s="13" t="str">
        <f t="shared" si="109"/>
        <v/>
      </c>
      <c r="G823" s="25" t="str">
        <f t="shared" si="110"/>
        <v/>
      </c>
      <c r="H823" s="6"/>
      <c r="I823" s="26" t="str">
        <f t="shared" si="111"/>
        <v/>
      </c>
      <c r="J823" s="27" t="str">
        <f t="shared" si="112"/>
        <v/>
      </c>
      <c r="K823" s="28"/>
      <c r="L823" s="27" t="str">
        <f t="shared" si="113"/>
        <v/>
      </c>
      <c r="M823" s="24"/>
      <c r="N823" s="24"/>
      <c r="O823" s="6"/>
      <c r="P823" s="27" t="str">
        <f t="shared" si="114"/>
        <v/>
      </c>
      <c r="Q823" s="25" t="str">
        <f t="shared" si="115"/>
        <v/>
      </c>
      <c r="R823" s="25" t="str">
        <f t="shared" si="116"/>
        <v/>
      </c>
      <c r="S823" s="13" t="str">
        <f>IF(B823="","",IF(M823="Inițial",B823&amp;"|E|"&amp;COUNTIFS(INDEX($B:$B,5):B823,B823,INDEX($M:$M,5):M823,"Inițial"),""))</f>
        <v/>
      </c>
      <c r="T823" s="13" t="str">
        <f>IF(OR(B823="",Q823&lt;&gt;1),"",B823&amp;"|F|"&amp;COUNTIFS(INDEX($B:$B,5):B823,B823,INDEX($Q:$Q,5):Q823,1))</f>
        <v/>
      </c>
      <c r="U823" s="29" t="str">
        <f>IF(B823="","",TRIM(IF(COUNTIF('Registru devize'!$B$5:$B$304,B823)=0,"Deviz inexistent în registru. ","")&amp;IF(AND(D823&lt;&gt;"",E823=""),"Cod necunoscut. ","")&amp;IF(N(H823)&lt;=0,"Lipsește cantitatea. ","")&amp;IF(M823="","Alege etapa. ","")&amp;IF(AND(M823="Suplimentar",N823=""),"Cere acordul clientului. ","")))</f>
        <v/>
      </c>
    </row>
    <row r="824" spans="2:21" x14ac:dyDescent="0.2">
      <c r="B824" s="24"/>
      <c r="C824" s="25" t="str">
        <f>IF(B824="","",COUNTIF(INDEX($B:$B,5):B824,B824))</f>
        <v/>
      </c>
      <c r="D824" s="24"/>
      <c r="E824" s="25" t="str">
        <f t="shared" si="108"/>
        <v/>
      </c>
      <c r="F824" s="13" t="str">
        <f t="shared" si="109"/>
        <v/>
      </c>
      <c r="G824" s="25" t="str">
        <f t="shared" si="110"/>
        <v/>
      </c>
      <c r="H824" s="6"/>
      <c r="I824" s="26" t="str">
        <f t="shared" si="111"/>
        <v/>
      </c>
      <c r="J824" s="27" t="str">
        <f t="shared" si="112"/>
        <v/>
      </c>
      <c r="K824" s="28"/>
      <c r="L824" s="27" t="str">
        <f t="shared" si="113"/>
        <v/>
      </c>
      <c r="M824" s="24"/>
      <c r="N824" s="24"/>
      <c r="O824" s="6"/>
      <c r="P824" s="27" t="str">
        <f t="shared" si="114"/>
        <v/>
      </c>
      <c r="Q824" s="25" t="str">
        <f t="shared" si="115"/>
        <v/>
      </c>
      <c r="R824" s="25" t="str">
        <f t="shared" si="116"/>
        <v/>
      </c>
      <c r="S824" s="13" t="str">
        <f>IF(B824="","",IF(M824="Inițial",B824&amp;"|E|"&amp;COUNTIFS(INDEX($B:$B,5):B824,B824,INDEX($M:$M,5):M824,"Inițial"),""))</f>
        <v/>
      </c>
      <c r="T824" s="13" t="str">
        <f>IF(OR(B824="",Q824&lt;&gt;1),"",B824&amp;"|F|"&amp;COUNTIFS(INDEX($B:$B,5):B824,B824,INDEX($Q:$Q,5):Q824,1))</f>
        <v/>
      </c>
      <c r="U824" s="29" t="str">
        <f>IF(B824="","",TRIM(IF(COUNTIF('Registru devize'!$B$5:$B$304,B824)=0,"Deviz inexistent în registru. ","")&amp;IF(AND(D824&lt;&gt;"",E824=""),"Cod necunoscut. ","")&amp;IF(N(H824)&lt;=0,"Lipsește cantitatea. ","")&amp;IF(M824="","Alege etapa. ","")&amp;IF(AND(M824="Suplimentar",N824=""),"Cere acordul clientului. ","")))</f>
        <v/>
      </c>
    </row>
    <row r="825" spans="2:21" x14ac:dyDescent="0.2">
      <c r="B825" s="24"/>
      <c r="C825" s="25" t="str">
        <f>IF(B825="","",COUNTIF(INDEX($B:$B,5):B825,B825))</f>
        <v/>
      </c>
      <c r="D825" s="24"/>
      <c r="E825" s="25" t="str">
        <f t="shared" si="108"/>
        <v/>
      </c>
      <c r="F825" s="13" t="str">
        <f t="shared" si="109"/>
        <v/>
      </c>
      <c r="G825" s="25" t="str">
        <f t="shared" si="110"/>
        <v/>
      </c>
      <c r="H825" s="6"/>
      <c r="I825" s="26" t="str">
        <f t="shared" si="111"/>
        <v/>
      </c>
      <c r="J825" s="27" t="str">
        <f t="shared" si="112"/>
        <v/>
      </c>
      <c r="K825" s="28"/>
      <c r="L825" s="27" t="str">
        <f t="shared" si="113"/>
        <v/>
      </c>
      <c r="M825" s="24"/>
      <c r="N825" s="24"/>
      <c r="O825" s="6"/>
      <c r="P825" s="27" t="str">
        <f t="shared" si="114"/>
        <v/>
      </c>
      <c r="Q825" s="25" t="str">
        <f t="shared" si="115"/>
        <v/>
      </c>
      <c r="R825" s="25" t="str">
        <f t="shared" si="116"/>
        <v/>
      </c>
      <c r="S825" s="13" t="str">
        <f>IF(B825="","",IF(M825="Inițial",B825&amp;"|E|"&amp;COUNTIFS(INDEX($B:$B,5):B825,B825,INDEX($M:$M,5):M825,"Inițial"),""))</f>
        <v/>
      </c>
      <c r="T825" s="13" t="str">
        <f>IF(OR(B825="",Q825&lt;&gt;1),"",B825&amp;"|F|"&amp;COUNTIFS(INDEX($B:$B,5):B825,B825,INDEX($Q:$Q,5):Q825,1))</f>
        <v/>
      </c>
      <c r="U825" s="29" t="str">
        <f>IF(B825="","",TRIM(IF(COUNTIF('Registru devize'!$B$5:$B$304,B825)=0,"Deviz inexistent în registru. ","")&amp;IF(AND(D825&lt;&gt;"",E825=""),"Cod necunoscut. ","")&amp;IF(N(H825)&lt;=0,"Lipsește cantitatea. ","")&amp;IF(M825="","Alege etapa. ","")&amp;IF(AND(M825="Suplimentar",N825=""),"Cere acordul clientului. ","")))</f>
        <v/>
      </c>
    </row>
    <row r="826" spans="2:21" x14ac:dyDescent="0.2">
      <c r="B826" s="24"/>
      <c r="C826" s="25" t="str">
        <f>IF(B826="","",COUNTIF(INDEX($B:$B,5):B826,B826))</f>
        <v/>
      </c>
      <c r="D826" s="24"/>
      <c r="E826" s="25" t="str">
        <f t="shared" si="108"/>
        <v/>
      </c>
      <c r="F826" s="13" t="str">
        <f t="shared" si="109"/>
        <v/>
      </c>
      <c r="G826" s="25" t="str">
        <f t="shared" si="110"/>
        <v/>
      </c>
      <c r="H826" s="6"/>
      <c r="I826" s="26" t="str">
        <f t="shared" si="111"/>
        <v/>
      </c>
      <c r="J826" s="27" t="str">
        <f t="shared" si="112"/>
        <v/>
      </c>
      <c r="K826" s="28"/>
      <c r="L826" s="27" t="str">
        <f t="shared" si="113"/>
        <v/>
      </c>
      <c r="M826" s="24"/>
      <c r="N826" s="24"/>
      <c r="O826" s="6"/>
      <c r="P826" s="27" t="str">
        <f t="shared" si="114"/>
        <v/>
      </c>
      <c r="Q826" s="25" t="str">
        <f t="shared" si="115"/>
        <v/>
      </c>
      <c r="R826" s="25" t="str">
        <f t="shared" si="116"/>
        <v/>
      </c>
      <c r="S826" s="13" t="str">
        <f>IF(B826="","",IF(M826="Inițial",B826&amp;"|E|"&amp;COUNTIFS(INDEX($B:$B,5):B826,B826,INDEX($M:$M,5):M826,"Inițial"),""))</f>
        <v/>
      </c>
      <c r="T826" s="13" t="str">
        <f>IF(OR(B826="",Q826&lt;&gt;1),"",B826&amp;"|F|"&amp;COUNTIFS(INDEX($B:$B,5):B826,B826,INDEX($Q:$Q,5):Q826,1))</f>
        <v/>
      </c>
      <c r="U826" s="29" t="str">
        <f>IF(B826="","",TRIM(IF(COUNTIF('Registru devize'!$B$5:$B$304,B826)=0,"Deviz inexistent în registru. ","")&amp;IF(AND(D826&lt;&gt;"",E826=""),"Cod necunoscut. ","")&amp;IF(N(H826)&lt;=0,"Lipsește cantitatea. ","")&amp;IF(M826="","Alege etapa. ","")&amp;IF(AND(M826="Suplimentar",N826=""),"Cere acordul clientului. ","")))</f>
        <v/>
      </c>
    </row>
    <row r="827" spans="2:21" x14ac:dyDescent="0.2">
      <c r="B827" s="24"/>
      <c r="C827" s="25" t="str">
        <f>IF(B827="","",COUNTIF(INDEX($B:$B,5):B827,B827))</f>
        <v/>
      </c>
      <c r="D827" s="24"/>
      <c r="E827" s="25" t="str">
        <f t="shared" si="108"/>
        <v/>
      </c>
      <c r="F827" s="13" t="str">
        <f t="shared" si="109"/>
        <v/>
      </c>
      <c r="G827" s="25" t="str">
        <f t="shared" si="110"/>
        <v/>
      </c>
      <c r="H827" s="6"/>
      <c r="I827" s="26" t="str">
        <f t="shared" si="111"/>
        <v/>
      </c>
      <c r="J827" s="27" t="str">
        <f t="shared" si="112"/>
        <v/>
      </c>
      <c r="K827" s="28"/>
      <c r="L827" s="27" t="str">
        <f t="shared" si="113"/>
        <v/>
      </c>
      <c r="M827" s="24"/>
      <c r="N827" s="24"/>
      <c r="O827" s="6"/>
      <c r="P827" s="27" t="str">
        <f t="shared" si="114"/>
        <v/>
      </c>
      <c r="Q827" s="25" t="str">
        <f t="shared" si="115"/>
        <v/>
      </c>
      <c r="R827" s="25" t="str">
        <f t="shared" si="116"/>
        <v/>
      </c>
      <c r="S827" s="13" t="str">
        <f>IF(B827="","",IF(M827="Inițial",B827&amp;"|E|"&amp;COUNTIFS(INDEX($B:$B,5):B827,B827,INDEX($M:$M,5):M827,"Inițial"),""))</f>
        <v/>
      </c>
      <c r="T827" s="13" t="str">
        <f>IF(OR(B827="",Q827&lt;&gt;1),"",B827&amp;"|F|"&amp;COUNTIFS(INDEX($B:$B,5):B827,B827,INDEX($Q:$Q,5):Q827,1))</f>
        <v/>
      </c>
      <c r="U827" s="29" t="str">
        <f>IF(B827="","",TRIM(IF(COUNTIF('Registru devize'!$B$5:$B$304,B827)=0,"Deviz inexistent în registru. ","")&amp;IF(AND(D827&lt;&gt;"",E827=""),"Cod necunoscut. ","")&amp;IF(N(H827)&lt;=0,"Lipsește cantitatea. ","")&amp;IF(M827="","Alege etapa. ","")&amp;IF(AND(M827="Suplimentar",N827=""),"Cere acordul clientului. ","")))</f>
        <v/>
      </c>
    </row>
    <row r="828" spans="2:21" x14ac:dyDescent="0.2">
      <c r="B828" s="24"/>
      <c r="C828" s="25" t="str">
        <f>IF(B828="","",COUNTIF(INDEX($B:$B,5):B828,B828))</f>
        <v/>
      </c>
      <c r="D828" s="24"/>
      <c r="E828" s="25" t="str">
        <f t="shared" si="108"/>
        <v/>
      </c>
      <c r="F828" s="13" t="str">
        <f t="shared" si="109"/>
        <v/>
      </c>
      <c r="G828" s="25" t="str">
        <f t="shared" si="110"/>
        <v/>
      </c>
      <c r="H828" s="6"/>
      <c r="I828" s="26" t="str">
        <f t="shared" si="111"/>
        <v/>
      </c>
      <c r="J828" s="27" t="str">
        <f t="shared" si="112"/>
        <v/>
      </c>
      <c r="K828" s="28"/>
      <c r="L828" s="27" t="str">
        <f t="shared" si="113"/>
        <v/>
      </c>
      <c r="M828" s="24"/>
      <c r="N828" s="24"/>
      <c r="O828" s="6"/>
      <c r="P828" s="27" t="str">
        <f t="shared" si="114"/>
        <v/>
      </c>
      <c r="Q828" s="25" t="str">
        <f t="shared" si="115"/>
        <v/>
      </c>
      <c r="R828" s="25" t="str">
        <f t="shared" si="116"/>
        <v/>
      </c>
      <c r="S828" s="13" t="str">
        <f>IF(B828="","",IF(M828="Inițial",B828&amp;"|E|"&amp;COUNTIFS(INDEX($B:$B,5):B828,B828,INDEX($M:$M,5):M828,"Inițial"),""))</f>
        <v/>
      </c>
      <c r="T828" s="13" t="str">
        <f>IF(OR(B828="",Q828&lt;&gt;1),"",B828&amp;"|F|"&amp;COUNTIFS(INDEX($B:$B,5):B828,B828,INDEX($Q:$Q,5):Q828,1))</f>
        <v/>
      </c>
      <c r="U828" s="29" t="str">
        <f>IF(B828="","",TRIM(IF(COUNTIF('Registru devize'!$B$5:$B$304,B828)=0,"Deviz inexistent în registru. ","")&amp;IF(AND(D828&lt;&gt;"",E828=""),"Cod necunoscut. ","")&amp;IF(N(H828)&lt;=0,"Lipsește cantitatea. ","")&amp;IF(M828="","Alege etapa. ","")&amp;IF(AND(M828="Suplimentar",N828=""),"Cere acordul clientului. ","")))</f>
        <v/>
      </c>
    </row>
    <row r="829" spans="2:21" x14ac:dyDescent="0.2">
      <c r="B829" s="24"/>
      <c r="C829" s="25" t="str">
        <f>IF(B829="","",COUNTIF(INDEX($B:$B,5):B829,B829))</f>
        <v/>
      </c>
      <c r="D829" s="24"/>
      <c r="E829" s="25" t="str">
        <f t="shared" si="108"/>
        <v/>
      </c>
      <c r="F829" s="13" t="str">
        <f t="shared" si="109"/>
        <v/>
      </c>
      <c r="G829" s="25" t="str">
        <f t="shared" si="110"/>
        <v/>
      </c>
      <c r="H829" s="6"/>
      <c r="I829" s="26" t="str">
        <f t="shared" si="111"/>
        <v/>
      </c>
      <c r="J829" s="27" t="str">
        <f t="shared" si="112"/>
        <v/>
      </c>
      <c r="K829" s="28"/>
      <c r="L829" s="27" t="str">
        <f t="shared" si="113"/>
        <v/>
      </c>
      <c r="M829" s="24"/>
      <c r="N829" s="24"/>
      <c r="O829" s="6"/>
      <c r="P829" s="27" t="str">
        <f t="shared" si="114"/>
        <v/>
      </c>
      <c r="Q829" s="25" t="str">
        <f t="shared" si="115"/>
        <v/>
      </c>
      <c r="R829" s="25" t="str">
        <f t="shared" si="116"/>
        <v/>
      </c>
      <c r="S829" s="13" t="str">
        <f>IF(B829="","",IF(M829="Inițial",B829&amp;"|E|"&amp;COUNTIFS(INDEX($B:$B,5):B829,B829,INDEX($M:$M,5):M829,"Inițial"),""))</f>
        <v/>
      </c>
      <c r="T829" s="13" t="str">
        <f>IF(OR(B829="",Q829&lt;&gt;1),"",B829&amp;"|F|"&amp;COUNTIFS(INDEX($B:$B,5):B829,B829,INDEX($Q:$Q,5):Q829,1))</f>
        <v/>
      </c>
      <c r="U829" s="29" t="str">
        <f>IF(B829="","",TRIM(IF(COUNTIF('Registru devize'!$B$5:$B$304,B829)=0,"Deviz inexistent în registru. ","")&amp;IF(AND(D829&lt;&gt;"",E829=""),"Cod necunoscut. ","")&amp;IF(N(H829)&lt;=0,"Lipsește cantitatea. ","")&amp;IF(M829="","Alege etapa. ","")&amp;IF(AND(M829="Suplimentar",N829=""),"Cere acordul clientului. ","")))</f>
        <v/>
      </c>
    </row>
    <row r="830" spans="2:21" x14ac:dyDescent="0.2">
      <c r="B830" s="24"/>
      <c r="C830" s="25" t="str">
        <f>IF(B830="","",COUNTIF(INDEX($B:$B,5):B830,B830))</f>
        <v/>
      </c>
      <c r="D830" s="24"/>
      <c r="E830" s="25" t="str">
        <f t="shared" si="108"/>
        <v/>
      </c>
      <c r="F830" s="13" t="str">
        <f t="shared" si="109"/>
        <v/>
      </c>
      <c r="G830" s="25" t="str">
        <f t="shared" si="110"/>
        <v/>
      </c>
      <c r="H830" s="6"/>
      <c r="I830" s="26" t="str">
        <f t="shared" si="111"/>
        <v/>
      </c>
      <c r="J830" s="27" t="str">
        <f t="shared" si="112"/>
        <v/>
      </c>
      <c r="K830" s="28"/>
      <c r="L830" s="27" t="str">
        <f t="shared" si="113"/>
        <v/>
      </c>
      <c r="M830" s="24"/>
      <c r="N830" s="24"/>
      <c r="O830" s="6"/>
      <c r="P830" s="27" t="str">
        <f t="shared" si="114"/>
        <v/>
      </c>
      <c r="Q830" s="25" t="str">
        <f t="shared" si="115"/>
        <v/>
      </c>
      <c r="R830" s="25" t="str">
        <f t="shared" si="116"/>
        <v/>
      </c>
      <c r="S830" s="13" t="str">
        <f>IF(B830="","",IF(M830="Inițial",B830&amp;"|E|"&amp;COUNTIFS(INDEX($B:$B,5):B830,B830,INDEX($M:$M,5):M830,"Inițial"),""))</f>
        <v/>
      </c>
      <c r="T830" s="13" t="str">
        <f>IF(OR(B830="",Q830&lt;&gt;1),"",B830&amp;"|F|"&amp;COUNTIFS(INDEX($B:$B,5):B830,B830,INDEX($Q:$Q,5):Q830,1))</f>
        <v/>
      </c>
      <c r="U830" s="29" t="str">
        <f>IF(B830="","",TRIM(IF(COUNTIF('Registru devize'!$B$5:$B$304,B830)=0,"Deviz inexistent în registru. ","")&amp;IF(AND(D830&lt;&gt;"",E830=""),"Cod necunoscut. ","")&amp;IF(N(H830)&lt;=0,"Lipsește cantitatea. ","")&amp;IF(M830="","Alege etapa. ","")&amp;IF(AND(M830="Suplimentar",N830=""),"Cere acordul clientului. ","")))</f>
        <v/>
      </c>
    </row>
    <row r="831" spans="2:21" x14ac:dyDescent="0.2">
      <c r="B831" s="24"/>
      <c r="C831" s="25" t="str">
        <f>IF(B831="","",COUNTIF(INDEX($B:$B,5):B831,B831))</f>
        <v/>
      </c>
      <c r="D831" s="24"/>
      <c r="E831" s="25" t="str">
        <f t="shared" si="108"/>
        <v/>
      </c>
      <c r="F831" s="13" t="str">
        <f t="shared" si="109"/>
        <v/>
      </c>
      <c r="G831" s="25" t="str">
        <f t="shared" si="110"/>
        <v/>
      </c>
      <c r="H831" s="6"/>
      <c r="I831" s="26" t="str">
        <f t="shared" si="111"/>
        <v/>
      </c>
      <c r="J831" s="27" t="str">
        <f t="shared" si="112"/>
        <v/>
      </c>
      <c r="K831" s="28"/>
      <c r="L831" s="27" t="str">
        <f t="shared" si="113"/>
        <v/>
      </c>
      <c r="M831" s="24"/>
      <c r="N831" s="24"/>
      <c r="O831" s="6"/>
      <c r="P831" s="27" t="str">
        <f t="shared" si="114"/>
        <v/>
      </c>
      <c r="Q831" s="25" t="str">
        <f t="shared" si="115"/>
        <v/>
      </c>
      <c r="R831" s="25" t="str">
        <f t="shared" si="116"/>
        <v/>
      </c>
      <c r="S831" s="13" t="str">
        <f>IF(B831="","",IF(M831="Inițial",B831&amp;"|E|"&amp;COUNTIFS(INDEX($B:$B,5):B831,B831,INDEX($M:$M,5):M831,"Inițial"),""))</f>
        <v/>
      </c>
      <c r="T831" s="13" t="str">
        <f>IF(OR(B831="",Q831&lt;&gt;1),"",B831&amp;"|F|"&amp;COUNTIFS(INDEX($B:$B,5):B831,B831,INDEX($Q:$Q,5):Q831,1))</f>
        <v/>
      </c>
      <c r="U831" s="29" t="str">
        <f>IF(B831="","",TRIM(IF(COUNTIF('Registru devize'!$B$5:$B$304,B831)=0,"Deviz inexistent în registru. ","")&amp;IF(AND(D831&lt;&gt;"",E831=""),"Cod necunoscut. ","")&amp;IF(N(H831)&lt;=0,"Lipsește cantitatea. ","")&amp;IF(M831="","Alege etapa. ","")&amp;IF(AND(M831="Suplimentar",N831=""),"Cere acordul clientului. ","")))</f>
        <v/>
      </c>
    </row>
    <row r="832" spans="2:21" x14ac:dyDescent="0.2">
      <c r="B832" s="24"/>
      <c r="C832" s="25" t="str">
        <f>IF(B832="","",COUNTIF(INDEX($B:$B,5):B832,B832))</f>
        <v/>
      </c>
      <c r="D832" s="24"/>
      <c r="E832" s="25" t="str">
        <f t="shared" si="108"/>
        <v/>
      </c>
      <c r="F832" s="13" t="str">
        <f t="shared" si="109"/>
        <v/>
      </c>
      <c r="G832" s="25" t="str">
        <f t="shared" si="110"/>
        <v/>
      </c>
      <c r="H832" s="6"/>
      <c r="I832" s="26" t="str">
        <f t="shared" si="111"/>
        <v/>
      </c>
      <c r="J832" s="27" t="str">
        <f t="shared" si="112"/>
        <v/>
      </c>
      <c r="K832" s="28"/>
      <c r="L832" s="27" t="str">
        <f t="shared" si="113"/>
        <v/>
      </c>
      <c r="M832" s="24"/>
      <c r="N832" s="24"/>
      <c r="O832" s="6"/>
      <c r="P832" s="27" t="str">
        <f t="shared" si="114"/>
        <v/>
      </c>
      <c r="Q832" s="25" t="str">
        <f t="shared" si="115"/>
        <v/>
      </c>
      <c r="R832" s="25" t="str">
        <f t="shared" si="116"/>
        <v/>
      </c>
      <c r="S832" s="13" t="str">
        <f>IF(B832="","",IF(M832="Inițial",B832&amp;"|E|"&amp;COUNTIFS(INDEX($B:$B,5):B832,B832,INDEX($M:$M,5):M832,"Inițial"),""))</f>
        <v/>
      </c>
      <c r="T832" s="13" t="str">
        <f>IF(OR(B832="",Q832&lt;&gt;1),"",B832&amp;"|F|"&amp;COUNTIFS(INDEX($B:$B,5):B832,B832,INDEX($Q:$Q,5):Q832,1))</f>
        <v/>
      </c>
      <c r="U832" s="29" t="str">
        <f>IF(B832="","",TRIM(IF(COUNTIF('Registru devize'!$B$5:$B$304,B832)=0,"Deviz inexistent în registru. ","")&amp;IF(AND(D832&lt;&gt;"",E832=""),"Cod necunoscut. ","")&amp;IF(N(H832)&lt;=0,"Lipsește cantitatea. ","")&amp;IF(M832="","Alege etapa. ","")&amp;IF(AND(M832="Suplimentar",N832=""),"Cere acordul clientului. ","")))</f>
        <v/>
      </c>
    </row>
    <row r="833" spans="2:21" x14ac:dyDescent="0.2">
      <c r="B833" s="24"/>
      <c r="C833" s="25" t="str">
        <f>IF(B833="","",COUNTIF(INDEX($B:$B,5):B833,B833))</f>
        <v/>
      </c>
      <c r="D833" s="24"/>
      <c r="E833" s="25" t="str">
        <f t="shared" si="108"/>
        <v/>
      </c>
      <c r="F833" s="13" t="str">
        <f t="shared" si="109"/>
        <v/>
      </c>
      <c r="G833" s="25" t="str">
        <f t="shared" si="110"/>
        <v/>
      </c>
      <c r="H833" s="6"/>
      <c r="I833" s="26" t="str">
        <f t="shared" si="111"/>
        <v/>
      </c>
      <c r="J833" s="27" t="str">
        <f t="shared" si="112"/>
        <v/>
      </c>
      <c r="K833" s="28"/>
      <c r="L833" s="27" t="str">
        <f t="shared" si="113"/>
        <v/>
      </c>
      <c r="M833" s="24"/>
      <c r="N833" s="24"/>
      <c r="O833" s="6"/>
      <c r="P833" s="27" t="str">
        <f t="shared" si="114"/>
        <v/>
      </c>
      <c r="Q833" s="25" t="str">
        <f t="shared" si="115"/>
        <v/>
      </c>
      <c r="R833" s="25" t="str">
        <f t="shared" si="116"/>
        <v/>
      </c>
      <c r="S833" s="13" t="str">
        <f>IF(B833="","",IF(M833="Inițial",B833&amp;"|E|"&amp;COUNTIFS(INDEX($B:$B,5):B833,B833,INDEX($M:$M,5):M833,"Inițial"),""))</f>
        <v/>
      </c>
      <c r="T833" s="13" t="str">
        <f>IF(OR(B833="",Q833&lt;&gt;1),"",B833&amp;"|F|"&amp;COUNTIFS(INDEX($B:$B,5):B833,B833,INDEX($Q:$Q,5):Q833,1))</f>
        <v/>
      </c>
      <c r="U833" s="29" t="str">
        <f>IF(B833="","",TRIM(IF(COUNTIF('Registru devize'!$B$5:$B$304,B833)=0,"Deviz inexistent în registru. ","")&amp;IF(AND(D833&lt;&gt;"",E833=""),"Cod necunoscut. ","")&amp;IF(N(H833)&lt;=0,"Lipsește cantitatea. ","")&amp;IF(M833="","Alege etapa. ","")&amp;IF(AND(M833="Suplimentar",N833=""),"Cere acordul clientului. ","")))</f>
        <v/>
      </c>
    </row>
    <row r="834" spans="2:21" x14ac:dyDescent="0.2">
      <c r="B834" s="24"/>
      <c r="C834" s="25" t="str">
        <f>IF(B834="","",COUNTIF(INDEX($B:$B,5):B834,B834))</f>
        <v/>
      </c>
      <c r="D834" s="24"/>
      <c r="E834" s="25" t="str">
        <f t="shared" si="108"/>
        <v/>
      </c>
      <c r="F834" s="13" t="str">
        <f t="shared" si="109"/>
        <v/>
      </c>
      <c r="G834" s="25" t="str">
        <f t="shared" si="110"/>
        <v/>
      </c>
      <c r="H834" s="6"/>
      <c r="I834" s="26" t="str">
        <f t="shared" si="111"/>
        <v/>
      </c>
      <c r="J834" s="27" t="str">
        <f t="shared" si="112"/>
        <v/>
      </c>
      <c r="K834" s="28"/>
      <c r="L834" s="27" t="str">
        <f t="shared" si="113"/>
        <v/>
      </c>
      <c r="M834" s="24"/>
      <c r="N834" s="24"/>
      <c r="O834" s="6"/>
      <c r="P834" s="27" t="str">
        <f t="shared" si="114"/>
        <v/>
      </c>
      <c r="Q834" s="25" t="str">
        <f t="shared" si="115"/>
        <v/>
      </c>
      <c r="R834" s="25" t="str">
        <f t="shared" si="116"/>
        <v/>
      </c>
      <c r="S834" s="13" t="str">
        <f>IF(B834="","",IF(M834="Inițial",B834&amp;"|E|"&amp;COUNTIFS(INDEX($B:$B,5):B834,B834,INDEX($M:$M,5):M834,"Inițial"),""))</f>
        <v/>
      </c>
      <c r="T834" s="13" t="str">
        <f>IF(OR(B834="",Q834&lt;&gt;1),"",B834&amp;"|F|"&amp;COUNTIFS(INDEX($B:$B,5):B834,B834,INDEX($Q:$Q,5):Q834,1))</f>
        <v/>
      </c>
      <c r="U834" s="29" t="str">
        <f>IF(B834="","",TRIM(IF(COUNTIF('Registru devize'!$B$5:$B$304,B834)=0,"Deviz inexistent în registru. ","")&amp;IF(AND(D834&lt;&gt;"",E834=""),"Cod necunoscut. ","")&amp;IF(N(H834)&lt;=0,"Lipsește cantitatea. ","")&amp;IF(M834="","Alege etapa. ","")&amp;IF(AND(M834="Suplimentar",N834=""),"Cere acordul clientului. ","")))</f>
        <v/>
      </c>
    </row>
    <row r="835" spans="2:21" x14ac:dyDescent="0.2">
      <c r="B835" s="24"/>
      <c r="C835" s="25" t="str">
        <f>IF(B835="","",COUNTIF(INDEX($B:$B,5):B835,B835))</f>
        <v/>
      </c>
      <c r="D835" s="24"/>
      <c r="E835" s="25" t="str">
        <f t="shared" si="108"/>
        <v/>
      </c>
      <c r="F835" s="13" t="str">
        <f t="shared" si="109"/>
        <v/>
      </c>
      <c r="G835" s="25" t="str">
        <f t="shared" si="110"/>
        <v/>
      </c>
      <c r="H835" s="6"/>
      <c r="I835" s="26" t="str">
        <f t="shared" si="111"/>
        <v/>
      </c>
      <c r="J835" s="27" t="str">
        <f t="shared" si="112"/>
        <v/>
      </c>
      <c r="K835" s="28"/>
      <c r="L835" s="27" t="str">
        <f t="shared" si="113"/>
        <v/>
      </c>
      <c r="M835" s="24"/>
      <c r="N835" s="24"/>
      <c r="O835" s="6"/>
      <c r="P835" s="27" t="str">
        <f t="shared" si="114"/>
        <v/>
      </c>
      <c r="Q835" s="25" t="str">
        <f t="shared" si="115"/>
        <v/>
      </c>
      <c r="R835" s="25" t="str">
        <f t="shared" si="116"/>
        <v/>
      </c>
      <c r="S835" s="13" t="str">
        <f>IF(B835="","",IF(M835="Inițial",B835&amp;"|E|"&amp;COUNTIFS(INDEX($B:$B,5):B835,B835,INDEX($M:$M,5):M835,"Inițial"),""))</f>
        <v/>
      </c>
      <c r="T835" s="13" t="str">
        <f>IF(OR(B835="",Q835&lt;&gt;1),"",B835&amp;"|F|"&amp;COUNTIFS(INDEX($B:$B,5):B835,B835,INDEX($Q:$Q,5):Q835,1))</f>
        <v/>
      </c>
      <c r="U835" s="29" t="str">
        <f>IF(B835="","",TRIM(IF(COUNTIF('Registru devize'!$B$5:$B$304,B835)=0,"Deviz inexistent în registru. ","")&amp;IF(AND(D835&lt;&gt;"",E835=""),"Cod necunoscut. ","")&amp;IF(N(H835)&lt;=0,"Lipsește cantitatea. ","")&amp;IF(M835="","Alege etapa. ","")&amp;IF(AND(M835="Suplimentar",N835=""),"Cere acordul clientului. ","")))</f>
        <v/>
      </c>
    </row>
    <row r="836" spans="2:21" x14ac:dyDescent="0.2">
      <c r="B836" s="24"/>
      <c r="C836" s="25" t="str">
        <f>IF(B836="","",COUNTIF(INDEX($B:$B,5):B836,B836))</f>
        <v/>
      </c>
      <c r="D836" s="24"/>
      <c r="E836" s="25" t="str">
        <f t="shared" si="108"/>
        <v/>
      </c>
      <c r="F836" s="13" t="str">
        <f t="shared" si="109"/>
        <v/>
      </c>
      <c r="G836" s="25" t="str">
        <f t="shared" si="110"/>
        <v/>
      </c>
      <c r="H836" s="6"/>
      <c r="I836" s="26" t="str">
        <f t="shared" si="111"/>
        <v/>
      </c>
      <c r="J836" s="27" t="str">
        <f t="shared" si="112"/>
        <v/>
      </c>
      <c r="K836" s="28"/>
      <c r="L836" s="27" t="str">
        <f t="shared" si="113"/>
        <v/>
      </c>
      <c r="M836" s="24"/>
      <c r="N836" s="24"/>
      <c r="O836" s="6"/>
      <c r="P836" s="27" t="str">
        <f t="shared" si="114"/>
        <v/>
      </c>
      <c r="Q836" s="25" t="str">
        <f t="shared" si="115"/>
        <v/>
      </c>
      <c r="R836" s="25" t="str">
        <f t="shared" si="116"/>
        <v/>
      </c>
      <c r="S836" s="13" t="str">
        <f>IF(B836="","",IF(M836="Inițial",B836&amp;"|E|"&amp;COUNTIFS(INDEX($B:$B,5):B836,B836,INDEX($M:$M,5):M836,"Inițial"),""))</f>
        <v/>
      </c>
      <c r="T836" s="13" t="str">
        <f>IF(OR(B836="",Q836&lt;&gt;1),"",B836&amp;"|F|"&amp;COUNTIFS(INDEX($B:$B,5):B836,B836,INDEX($Q:$Q,5):Q836,1))</f>
        <v/>
      </c>
      <c r="U836" s="29" t="str">
        <f>IF(B836="","",TRIM(IF(COUNTIF('Registru devize'!$B$5:$B$304,B836)=0,"Deviz inexistent în registru. ","")&amp;IF(AND(D836&lt;&gt;"",E836=""),"Cod necunoscut. ","")&amp;IF(N(H836)&lt;=0,"Lipsește cantitatea. ","")&amp;IF(M836="","Alege etapa. ","")&amp;IF(AND(M836="Suplimentar",N836=""),"Cere acordul clientului. ","")))</f>
        <v/>
      </c>
    </row>
    <row r="837" spans="2:21" x14ac:dyDescent="0.2">
      <c r="B837" s="24"/>
      <c r="C837" s="25" t="str">
        <f>IF(B837="","",COUNTIF(INDEX($B:$B,5):B837,B837))</f>
        <v/>
      </c>
      <c r="D837" s="24"/>
      <c r="E837" s="25" t="str">
        <f t="shared" ref="E837:E900" si="117">IF(D837="","",IFERROR(VLOOKUP(D837,Catalog,2,FALSE),""))</f>
        <v/>
      </c>
      <c r="F837" s="13" t="str">
        <f t="shared" ref="F837:F900" si="118">IF(D837="","",IFERROR(VLOOKUP(D837,Catalog,3,FALSE),""))</f>
        <v/>
      </c>
      <c r="G837" s="25" t="str">
        <f t="shared" ref="G837:G900" si="119">IF(D837="","",IFERROR(VLOOKUP(D837,Catalog,4,FALSE),""))</f>
        <v/>
      </c>
      <c r="H837" s="6"/>
      <c r="I837" s="26" t="str">
        <f t="shared" ref="I837:I900" si="120">IF(E837&lt;&gt;"Manoperă","",N(H837)*IFERROR(VLOOKUP(D837,Catalog,6,FALSE),0))</f>
        <v/>
      </c>
      <c r="J837" s="27" t="str">
        <f t="shared" ref="J837:J900" si="121">IF(D837="","",IF(E837="Manoperă",IFERROR(VLOOKUP(D837,Catalog,6,FALSE),0)*TarifOra,IFERROR(VLOOKUP(D837,Catalog,5,FALSE),0)))</f>
        <v/>
      </c>
      <c r="K837" s="28"/>
      <c r="L837" s="27" t="str">
        <f t="shared" ref="L837:L900" si="122">IF(OR(H837="",J837=""),"",ROUND(H837*J837*(1-N(K837)),2))</f>
        <v/>
      </c>
      <c r="M837" s="24"/>
      <c r="N837" s="24"/>
      <c r="O837" s="6"/>
      <c r="P837" s="27" t="str">
        <f t="shared" ref="P837:P900" si="123">IF(L837="","",ROUND(L837*(1+CotaTVA),2))</f>
        <v/>
      </c>
      <c r="Q837" s="25" t="str">
        <f t="shared" ref="Q837:Q900" si="124">IF(B837="","",IF(OR(M837="Inițial",AND(M837="Suplimentar",N837="Da")),1,0))</f>
        <v/>
      </c>
      <c r="R837" s="25" t="str">
        <f t="shared" ref="R837:R900" si="125">IF(OR(D837="",E837&lt;&gt;"Piesă"),"",IFERROR(VLOOKUP(D837,Catalog,7,FALSE)&amp;"",""))</f>
        <v/>
      </c>
      <c r="S837" s="13" t="str">
        <f>IF(B837="","",IF(M837="Inițial",B837&amp;"|E|"&amp;COUNTIFS(INDEX($B:$B,5):B837,B837,INDEX($M:$M,5):M837,"Inițial"),""))</f>
        <v/>
      </c>
      <c r="T837" s="13" t="str">
        <f>IF(OR(B837="",Q837&lt;&gt;1),"",B837&amp;"|F|"&amp;COUNTIFS(INDEX($B:$B,5):B837,B837,INDEX($Q:$Q,5):Q837,1))</f>
        <v/>
      </c>
      <c r="U837" s="29" t="str">
        <f>IF(B837="","",TRIM(IF(COUNTIF('Registru devize'!$B$5:$B$304,B837)=0,"Deviz inexistent în registru. ","")&amp;IF(AND(D837&lt;&gt;"",E837=""),"Cod necunoscut. ","")&amp;IF(N(H837)&lt;=0,"Lipsește cantitatea. ","")&amp;IF(M837="","Alege etapa. ","")&amp;IF(AND(M837="Suplimentar",N837=""),"Cere acordul clientului. ","")))</f>
        <v/>
      </c>
    </row>
    <row r="838" spans="2:21" x14ac:dyDescent="0.2">
      <c r="B838" s="24"/>
      <c r="C838" s="25" t="str">
        <f>IF(B838="","",COUNTIF(INDEX($B:$B,5):B838,B838))</f>
        <v/>
      </c>
      <c r="D838" s="24"/>
      <c r="E838" s="25" t="str">
        <f t="shared" si="117"/>
        <v/>
      </c>
      <c r="F838" s="13" t="str">
        <f t="shared" si="118"/>
        <v/>
      </c>
      <c r="G838" s="25" t="str">
        <f t="shared" si="119"/>
        <v/>
      </c>
      <c r="H838" s="6"/>
      <c r="I838" s="26" t="str">
        <f t="shared" si="120"/>
        <v/>
      </c>
      <c r="J838" s="27" t="str">
        <f t="shared" si="121"/>
        <v/>
      </c>
      <c r="K838" s="28"/>
      <c r="L838" s="27" t="str">
        <f t="shared" si="122"/>
        <v/>
      </c>
      <c r="M838" s="24"/>
      <c r="N838" s="24"/>
      <c r="O838" s="6"/>
      <c r="P838" s="27" t="str">
        <f t="shared" si="123"/>
        <v/>
      </c>
      <c r="Q838" s="25" t="str">
        <f t="shared" si="124"/>
        <v/>
      </c>
      <c r="R838" s="25" t="str">
        <f t="shared" si="125"/>
        <v/>
      </c>
      <c r="S838" s="13" t="str">
        <f>IF(B838="","",IF(M838="Inițial",B838&amp;"|E|"&amp;COUNTIFS(INDEX($B:$B,5):B838,B838,INDEX($M:$M,5):M838,"Inițial"),""))</f>
        <v/>
      </c>
      <c r="T838" s="13" t="str">
        <f>IF(OR(B838="",Q838&lt;&gt;1),"",B838&amp;"|F|"&amp;COUNTIFS(INDEX($B:$B,5):B838,B838,INDEX($Q:$Q,5):Q838,1))</f>
        <v/>
      </c>
      <c r="U838" s="29" t="str">
        <f>IF(B838="","",TRIM(IF(COUNTIF('Registru devize'!$B$5:$B$304,B838)=0,"Deviz inexistent în registru. ","")&amp;IF(AND(D838&lt;&gt;"",E838=""),"Cod necunoscut. ","")&amp;IF(N(H838)&lt;=0,"Lipsește cantitatea. ","")&amp;IF(M838="","Alege etapa. ","")&amp;IF(AND(M838="Suplimentar",N838=""),"Cere acordul clientului. ","")))</f>
        <v/>
      </c>
    </row>
    <row r="839" spans="2:21" x14ac:dyDescent="0.2">
      <c r="B839" s="24"/>
      <c r="C839" s="25" t="str">
        <f>IF(B839="","",COUNTIF(INDEX($B:$B,5):B839,B839))</f>
        <v/>
      </c>
      <c r="D839" s="24"/>
      <c r="E839" s="25" t="str">
        <f t="shared" si="117"/>
        <v/>
      </c>
      <c r="F839" s="13" t="str">
        <f t="shared" si="118"/>
        <v/>
      </c>
      <c r="G839" s="25" t="str">
        <f t="shared" si="119"/>
        <v/>
      </c>
      <c r="H839" s="6"/>
      <c r="I839" s="26" t="str">
        <f t="shared" si="120"/>
        <v/>
      </c>
      <c r="J839" s="27" t="str">
        <f t="shared" si="121"/>
        <v/>
      </c>
      <c r="K839" s="28"/>
      <c r="L839" s="27" t="str">
        <f t="shared" si="122"/>
        <v/>
      </c>
      <c r="M839" s="24"/>
      <c r="N839" s="24"/>
      <c r="O839" s="6"/>
      <c r="P839" s="27" t="str">
        <f t="shared" si="123"/>
        <v/>
      </c>
      <c r="Q839" s="25" t="str">
        <f t="shared" si="124"/>
        <v/>
      </c>
      <c r="R839" s="25" t="str">
        <f t="shared" si="125"/>
        <v/>
      </c>
      <c r="S839" s="13" t="str">
        <f>IF(B839="","",IF(M839="Inițial",B839&amp;"|E|"&amp;COUNTIFS(INDEX($B:$B,5):B839,B839,INDEX($M:$M,5):M839,"Inițial"),""))</f>
        <v/>
      </c>
      <c r="T839" s="13" t="str">
        <f>IF(OR(B839="",Q839&lt;&gt;1),"",B839&amp;"|F|"&amp;COUNTIFS(INDEX($B:$B,5):B839,B839,INDEX($Q:$Q,5):Q839,1))</f>
        <v/>
      </c>
      <c r="U839" s="29" t="str">
        <f>IF(B839="","",TRIM(IF(COUNTIF('Registru devize'!$B$5:$B$304,B839)=0,"Deviz inexistent în registru. ","")&amp;IF(AND(D839&lt;&gt;"",E839=""),"Cod necunoscut. ","")&amp;IF(N(H839)&lt;=0,"Lipsește cantitatea. ","")&amp;IF(M839="","Alege etapa. ","")&amp;IF(AND(M839="Suplimentar",N839=""),"Cere acordul clientului. ","")))</f>
        <v/>
      </c>
    </row>
    <row r="840" spans="2:21" x14ac:dyDescent="0.2">
      <c r="B840" s="24"/>
      <c r="C840" s="25" t="str">
        <f>IF(B840="","",COUNTIF(INDEX($B:$B,5):B840,B840))</f>
        <v/>
      </c>
      <c r="D840" s="24"/>
      <c r="E840" s="25" t="str">
        <f t="shared" si="117"/>
        <v/>
      </c>
      <c r="F840" s="13" t="str">
        <f t="shared" si="118"/>
        <v/>
      </c>
      <c r="G840" s="25" t="str">
        <f t="shared" si="119"/>
        <v/>
      </c>
      <c r="H840" s="6"/>
      <c r="I840" s="26" t="str">
        <f t="shared" si="120"/>
        <v/>
      </c>
      <c r="J840" s="27" t="str">
        <f t="shared" si="121"/>
        <v/>
      </c>
      <c r="K840" s="28"/>
      <c r="L840" s="27" t="str">
        <f t="shared" si="122"/>
        <v/>
      </c>
      <c r="M840" s="24"/>
      <c r="N840" s="24"/>
      <c r="O840" s="6"/>
      <c r="P840" s="27" t="str">
        <f t="shared" si="123"/>
        <v/>
      </c>
      <c r="Q840" s="25" t="str">
        <f t="shared" si="124"/>
        <v/>
      </c>
      <c r="R840" s="25" t="str">
        <f t="shared" si="125"/>
        <v/>
      </c>
      <c r="S840" s="13" t="str">
        <f>IF(B840="","",IF(M840="Inițial",B840&amp;"|E|"&amp;COUNTIFS(INDEX($B:$B,5):B840,B840,INDEX($M:$M,5):M840,"Inițial"),""))</f>
        <v/>
      </c>
      <c r="T840" s="13" t="str">
        <f>IF(OR(B840="",Q840&lt;&gt;1),"",B840&amp;"|F|"&amp;COUNTIFS(INDEX($B:$B,5):B840,B840,INDEX($Q:$Q,5):Q840,1))</f>
        <v/>
      </c>
      <c r="U840" s="29" t="str">
        <f>IF(B840="","",TRIM(IF(COUNTIF('Registru devize'!$B$5:$B$304,B840)=0,"Deviz inexistent în registru. ","")&amp;IF(AND(D840&lt;&gt;"",E840=""),"Cod necunoscut. ","")&amp;IF(N(H840)&lt;=0,"Lipsește cantitatea. ","")&amp;IF(M840="","Alege etapa. ","")&amp;IF(AND(M840="Suplimentar",N840=""),"Cere acordul clientului. ","")))</f>
        <v/>
      </c>
    </row>
    <row r="841" spans="2:21" x14ac:dyDescent="0.2">
      <c r="B841" s="24"/>
      <c r="C841" s="25" t="str">
        <f>IF(B841="","",COUNTIF(INDEX($B:$B,5):B841,B841))</f>
        <v/>
      </c>
      <c r="D841" s="24"/>
      <c r="E841" s="25" t="str">
        <f t="shared" si="117"/>
        <v/>
      </c>
      <c r="F841" s="13" t="str">
        <f t="shared" si="118"/>
        <v/>
      </c>
      <c r="G841" s="25" t="str">
        <f t="shared" si="119"/>
        <v/>
      </c>
      <c r="H841" s="6"/>
      <c r="I841" s="26" t="str">
        <f t="shared" si="120"/>
        <v/>
      </c>
      <c r="J841" s="27" t="str">
        <f t="shared" si="121"/>
        <v/>
      </c>
      <c r="K841" s="28"/>
      <c r="L841" s="27" t="str">
        <f t="shared" si="122"/>
        <v/>
      </c>
      <c r="M841" s="24"/>
      <c r="N841" s="24"/>
      <c r="O841" s="6"/>
      <c r="P841" s="27" t="str">
        <f t="shared" si="123"/>
        <v/>
      </c>
      <c r="Q841" s="25" t="str">
        <f t="shared" si="124"/>
        <v/>
      </c>
      <c r="R841" s="25" t="str">
        <f t="shared" si="125"/>
        <v/>
      </c>
      <c r="S841" s="13" t="str">
        <f>IF(B841="","",IF(M841="Inițial",B841&amp;"|E|"&amp;COUNTIFS(INDEX($B:$B,5):B841,B841,INDEX($M:$M,5):M841,"Inițial"),""))</f>
        <v/>
      </c>
      <c r="T841" s="13" t="str">
        <f>IF(OR(B841="",Q841&lt;&gt;1),"",B841&amp;"|F|"&amp;COUNTIFS(INDEX($B:$B,5):B841,B841,INDEX($Q:$Q,5):Q841,1))</f>
        <v/>
      </c>
      <c r="U841" s="29" t="str">
        <f>IF(B841="","",TRIM(IF(COUNTIF('Registru devize'!$B$5:$B$304,B841)=0,"Deviz inexistent în registru. ","")&amp;IF(AND(D841&lt;&gt;"",E841=""),"Cod necunoscut. ","")&amp;IF(N(H841)&lt;=0,"Lipsește cantitatea. ","")&amp;IF(M841="","Alege etapa. ","")&amp;IF(AND(M841="Suplimentar",N841=""),"Cere acordul clientului. ","")))</f>
        <v/>
      </c>
    </row>
    <row r="842" spans="2:21" x14ac:dyDescent="0.2">
      <c r="B842" s="24"/>
      <c r="C842" s="25" t="str">
        <f>IF(B842="","",COUNTIF(INDEX($B:$B,5):B842,B842))</f>
        <v/>
      </c>
      <c r="D842" s="24"/>
      <c r="E842" s="25" t="str">
        <f t="shared" si="117"/>
        <v/>
      </c>
      <c r="F842" s="13" t="str">
        <f t="shared" si="118"/>
        <v/>
      </c>
      <c r="G842" s="25" t="str">
        <f t="shared" si="119"/>
        <v/>
      </c>
      <c r="H842" s="6"/>
      <c r="I842" s="26" t="str">
        <f t="shared" si="120"/>
        <v/>
      </c>
      <c r="J842" s="27" t="str">
        <f t="shared" si="121"/>
        <v/>
      </c>
      <c r="K842" s="28"/>
      <c r="L842" s="27" t="str">
        <f t="shared" si="122"/>
        <v/>
      </c>
      <c r="M842" s="24"/>
      <c r="N842" s="24"/>
      <c r="O842" s="6"/>
      <c r="P842" s="27" t="str">
        <f t="shared" si="123"/>
        <v/>
      </c>
      <c r="Q842" s="25" t="str">
        <f t="shared" si="124"/>
        <v/>
      </c>
      <c r="R842" s="25" t="str">
        <f t="shared" si="125"/>
        <v/>
      </c>
      <c r="S842" s="13" t="str">
        <f>IF(B842="","",IF(M842="Inițial",B842&amp;"|E|"&amp;COUNTIFS(INDEX($B:$B,5):B842,B842,INDEX($M:$M,5):M842,"Inițial"),""))</f>
        <v/>
      </c>
      <c r="T842" s="13" t="str">
        <f>IF(OR(B842="",Q842&lt;&gt;1),"",B842&amp;"|F|"&amp;COUNTIFS(INDEX($B:$B,5):B842,B842,INDEX($Q:$Q,5):Q842,1))</f>
        <v/>
      </c>
      <c r="U842" s="29" t="str">
        <f>IF(B842="","",TRIM(IF(COUNTIF('Registru devize'!$B$5:$B$304,B842)=0,"Deviz inexistent în registru. ","")&amp;IF(AND(D842&lt;&gt;"",E842=""),"Cod necunoscut. ","")&amp;IF(N(H842)&lt;=0,"Lipsește cantitatea. ","")&amp;IF(M842="","Alege etapa. ","")&amp;IF(AND(M842="Suplimentar",N842=""),"Cere acordul clientului. ","")))</f>
        <v/>
      </c>
    </row>
    <row r="843" spans="2:21" x14ac:dyDescent="0.2">
      <c r="B843" s="24"/>
      <c r="C843" s="25" t="str">
        <f>IF(B843="","",COUNTIF(INDEX($B:$B,5):B843,B843))</f>
        <v/>
      </c>
      <c r="D843" s="24"/>
      <c r="E843" s="25" t="str">
        <f t="shared" si="117"/>
        <v/>
      </c>
      <c r="F843" s="13" t="str">
        <f t="shared" si="118"/>
        <v/>
      </c>
      <c r="G843" s="25" t="str">
        <f t="shared" si="119"/>
        <v/>
      </c>
      <c r="H843" s="6"/>
      <c r="I843" s="26" t="str">
        <f t="shared" si="120"/>
        <v/>
      </c>
      <c r="J843" s="27" t="str">
        <f t="shared" si="121"/>
        <v/>
      </c>
      <c r="K843" s="28"/>
      <c r="L843" s="27" t="str">
        <f t="shared" si="122"/>
        <v/>
      </c>
      <c r="M843" s="24"/>
      <c r="N843" s="24"/>
      <c r="O843" s="6"/>
      <c r="P843" s="27" t="str">
        <f t="shared" si="123"/>
        <v/>
      </c>
      <c r="Q843" s="25" t="str">
        <f t="shared" si="124"/>
        <v/>
      </c>
      <c r="R843" s="25" t="str">
        <f t="shared" si="125"/>
        <v/>
      </c>
      <c r="S843" s="13" t="str">
        <f>IF(B843="","",IF(M843="Inițial",B843&amp;"|E|"&amp;COUNTIFS(INDEX($B:$B,5):B843,B843,INDEX($M:$M,5):M843,"Inițial"),""))</f>
        <v/>
      </c>
      <c r="T843" s="13" t="str">
        <f>IF(OR(B843="",Q843&lt;&gt;1),"",B843&amp;"|F|"&amp;COUNTIFS(INDEX($B:$B,5):B843,B843,INDEX($Q:$Q,5):Q843,1))</f>
        <v/>
      </c>
      <c r="U843" s="29" t="str">
        <f>IF(B843="","",TRIM(IF(COUNTIF('Registru devize'!$B$5:$B$304,B843)=0,"Deviz inexistent în registru. ","")&amp;IF(AND(D843&lt;&gt;"",E843=""),"Cod necunoscut. ","")&amp;IF(N(H843)&lt;=0,"Lipsește cantitatea. ","")&amp;IF(M843="","Alege etapa. ","")&amp;IF(AND(M843="Suplimentar",N843=""),"Cere acordul clientului. ","")))</f>
        <v/>
      </c>
    </row>
    <row r="844" spans="2:21" x14ac:dyDescent="0.2">
      <c r="B844" s="24"/>
      <c r="C844" s="25" t="str">
        <f>IF(B844="","",COUNTIF(INDEX($B:$B,5):B844,B844))</f>
        <v/>
      </c>
      <c r="D844" s="24"/>
      <c r="E844" s="25" t="str">
        <f t="shared" si="117"/>
        <v/>
      </c>
      <c r="F844" s="13" t="str">
        <f t="shared" si="118"/>
        <v/>
      </c>
      <c r="G844" s="25" t="str">
        <f t="shared" si="119"/>
        <v/>
      </c>
      <c r="H844" s="6"/>
      <c r="I844" s="26" t="str">
        <f t="shared" si="120"/>
        <v/>
      </c>
      <c r="J844" s="27" t="str">
        <f t="shared" si="121"/>
        <v/>
      </c>
      <c r="K844" s="28"/>
      <c r="L844" s="27" t="str">
        <f t="shared" si="122"/>
        <v/>
      </c>
      <c r="M844" s="24"/>
      <c r="N844" s="24"/>
      <c r="O844" s="6"/>
      <c r="P844" s="27" t="str">
        <f t="shared" si="123"/>
        <v/>
      </c>
      <c r="Q844" s="25" t="str">
        <f t="shared" si="124"/>
        <v/>
      </c>
      <c r="R844" s="25" t="str">
        <f t="shared" si="125"/>
        <v/>
      </c>
      <c r="S844" s="13" t="str">
        <f>IF(B844="","",IF(M844="Inițial",B844&amp;"|E|"&amp;COUNTIFS(INDEX($B:$B,5):B844,B844,INDEX($M:$M,5):M844,"Inițial"),""))</f>
        <v/>
      </c>
      <c r="T844" s="13" t="str">
        <f>IF(OR(B844="",Q844&lt;&gt;1),"",B844&amp;"|F|"&amp;COUNTIFS(INDEX($B:$B,5):B844,B844,INDEX($Q:$Q,5):Q844,1))</f>
        <v/>
      </c>
      <c r="U844" s="29" t="str">
        <f>IF(B844="","",TRIM(IF(COUNTIF('Registru devize'!$B$5:$B$304,B844)=0,"Deviz inexistent în registru. ","")&amp;IF(AND(D844&lt;&gt;"",E844=""),"Cod necunoscut. ","")&amp;IF(N(H844)&lt;=0,"Lipsește cantitatea. ","")&amp;IF(M844="","Alege etapa. ","")&amp;IF(AND(M844="Suplimentar",N844=""),"Cere acordul clientului. ","")))</f>
        <v/>
      </c>
    </row>
    <row r="845" spans="2:21" x14ac:dyDescent="0.2">
      <c r="B845" s="24"/>
      <c r="C845" s="25" t="str">
        <f>IF(B845="","",COUNTIF(INDEX($B:$B,5):B845,B845))</f>
        <v/>
      </c>
      <c r="D845" s="24"/>
      <c r="E845" s="25" t="str">
        <f t="shared" si="117"/>
        <v/>
      </c>
      <c r="F845" s="13" t="str">
        <f t="shared" si="118"/>
        <v/>
      </c>
      <c r="G845" s="25" t="str">
        <f t="shared" si="119"/>
        <v/>
      </c>
      <c r="H845" s="6"/>
      <c r="I845" s="26" t="str">
        <f t="shared" si="120"/>
        <v/>
      </c>
      <c r="J845" s="27" t="str">
        <f t="shared" si="121"/>
        <v/>
      </c>
      <c r="K845" s="28"/>
      <c r="L845" s="27" t="str">
        <f t="shared" si="122"/>
        <v/>
      </c>
      <c r="M845" s="24"/>
      <c r="N845" s="24"/>
      <c r="O845" s="6"/>
      <c r="P845" s="27" t="str">
        <f t="shared" si="123"/>
        <v/>
      </c>
      <c r="Q845" s="25" t="str">
        <f t="shared" si="124"/>
        <v/>
      </c>
      <c r="R845" s="25" t="str">
        <f t="shared" si="125"/>
        <v/>
      </c>
      <c r="S845" s="13" t="str">
        <f>IF(B845="","",IF(M845="Inițial",B845&amp;"|E|"&amp;COUNTIFS(INDEX($B:$B,5):B845,B845,INDEX($M:$M,5):M845,"Inițial"),""))</f>
        <v/>
      </c>
      <c r="T845" s="13" t="str">
        <f>IF(OR(B845="",Q845&lt;&gt;1),"",B845&amp;"|F|"&amp;COUNTIFS(INDEX($B:$B,5):B845,B845,INDEX($Q:$Q,5):Q845,1))</f>
        <v/>
      </c>
      <c r="U845" s="29" t="str">
        <f>IF(B845="","",TRIM(IF(COUNTIF('Registru devize'!$B$5:$B$304,B845)=0,"Deviz inexistent în registru. ","")&amp;IF(AND(D845&lt;&gt;"",E845=""),"Cod necunoscut. ","")&amp;IF(N(H845)&lt;=0,"Lipsește cantitatea. ","")&amp;IF(M845="","Alege etapa. ","")&amp;IF(AND(M845="Suplimentar",N845=""),"Cere acordul clientului. ","")))</f>
        <v/>
      </c>
    </row>
    <row r="846" spans="2:21" x14ac:dyDescent="0.2">
      <c r="B846" s="24"/>
      <c r="C846" s="25" t="str">
        <f>IF(B846="","",COUNTIF(INDEX($B:$B,5):B846,B846))</f>
        <v/>
      </c>
      <c r="D846" s="24"/>
      <c r="E846" s="25" t="str">
        <f t="shared" si="117"/>
        <v/>
      </c>
      <c r="F846" s="13" t="str">
        <f t="shared" si="118"/>
        <v/>
      </c>
      <c r="G846" s="25" t="str">
        <f t="shared" si="119"/>
        <v/>
      </c>
      <c r="H846" s="6"/>
      <c r="I846" s="26" t="str">
        <f t="shared" si="120"/>
        <v/>
      </c>
      <c r="J846" s="27" t="str">
        <f t="shared" si="121"/>
        <v/>
      </c>
      <c r="K846" s="28"/>
      <c r="L846" s="27" t="str">
        <f t="shared" si="122"/>
        <v/>
      </c>
      <c r="M846" s="24"/>
      <c r="N846" s="24"/>
      <c r="O846" s="6"/>
      <c r="P846" s="27" t="str">
        <f t="shared" si="123"/>
        <v/>
      </c>
      <c r="Q846" s="25" t="str">
        <f t="shared" si="124"/>
        <v/>
      </c>
      <c r="R846" s="25" t="str">
        <f t="shared" si="125"/>
        <v/>
      </c>
      <c r="S846" s="13" t="str">
        <f>IF(B846="","",IF(M846="Inițial",B846&amp;"|E|"&amp;COUNTIFS(INDEX($B:$B,5):B846,B846,INDEX($M:$M,5):M846,"Inițial"),""))</f>
        <v/>
      </c>
      <c r="T846" s="13" t="str">
        <f>IF(OR(B846="",Q846&lt;&gt;1),"",B846&amp;"|F|"&amp;COUNTIFS(INDEX($B:$B,5):B846,B846,INDEX($Q:$Q,5):Q846,1))</f>
        <v/>
      </c>
      <c r="U846" s="29" t="str">
        <f>IF(B846="","",TRIM(IF(COUNTIF('Registru devize'!$B$5:$B$304,B846)=0,"Deviz inexistent în registru. ","")&amp;IF(AND(D846&lt;&gt;"",E846=""),"Cod necunoscut. ","")&amp;IF(N(H846)&lt;=0,"Lipsește cantitatea. ","")&amp;IF(M846="","Alege etapa. ","")&amp;IF(AND(M846="Suplimentar",N846=""),"Cere acordul clientului. ","")))</f>
        <v/>
      </c>
    </row>
    <row r="847" spans="2:21" x14ac:dyDescent="0.2">
      <c r="B847" s="24"/>
      <c r="C847" s="25" t="str">
        <f>IF(B847="","",COUNTIF(INDEX($B:$B,5):B847,B847))</f>
        <v/>
      </c>
      <c r="D847" s="24"/>
      <c r="E847" s="25" t="str">
        <f t="shared" si="117"/>
        <v/>
      </c>
      <c r="F847" s="13" t="str">
        <f t="shared" si="118"/>
        <v/>
      </c>
      <c r="G847" s="25" t="str">
        <f t="shared" si="119"/>
        <v/>
      </c>
      <c r="H847" s="6"/>
      <c r="I847" s="26" t="str">
        <f t="shared" si="120"/>
        <v/>
      </c>
      <c r="J847" s="27" t="str">
        <f t="shared" si="121"/>
        <v/>
      </c>
      <c r="K847" s="28"/>
      <c r="L847" s="27" t="str">
        <f t="shared" si="122"/>
        <v/>
      </c>
      <c r="M847" s="24"/>
      <c r="N847" s="24"/>
      <c r="O847" s="6"/>
      <c r="P847" s="27" t="str">
        <f t="shared" si="123"/>
        <v/>
      </c>
      <c r="Q847" s="25" t="str">
        <f t="shared" si="124"/>
        <v/>
      </c>
      <c r="R847" s="25" t="str">
        <f t="shared" si="125"/>
        <v/>
      </c>
      <c r="S847" s="13" t="str">
        <f>IF(B847="","",IF(M847="Inițial",B847&amp;"|E|"&amp;COUNTIFS(INDEX($B:$B,5):B847,B847,INDEX($M:$M,5):M847,"Inițial"),""))</f>
        <v/>
      </c>
      <c r="T847" s="13" t="str">
        <f>IF(OR(B847="",Q847&lt;&gt;1),"",B847&amp;"|F|"&amp;COUNTIFS(INDEX($B:$B,5):B847,B847,INDEX($Q:$Q,5):Q847,1))</f>
        <v/>
      </c>
      <c r="U847" s="29" t="str">
        <f>IF(B847="","",TRIM(IF(COUNTIF('Registru devize'!$B$5:$B$304,B847)=0,"Deviz inexistent în registru. ","")&amp;IF(AND(D847&lt;&gt;"",E847=""),"Cod necunoscut. ","")&amp;IF(N(H847)&lt;=0,"Lipsește cantitatea. ","")&amp;IF(M847="","Alege etapa. ","")&amp;IF(AND(M847="Suplimentar",N847=""),"Cere acordul clientului. ","")))</f>
        <v/>
      </c>
    </row>
    <row r="848" spans="2:21" x14ac:dyDescent="0.2">
      <c r="B848" s="24"/>
      <c r="C848" s="25" t="str">
        <f>IF(B848="","",COUNTIF(INDEX($B:$B,5):B848,B848))</f>
        <v/>
      </c>
      <c r="D848" s="24"/>
      <c r="E848" s="25" t="str">
        <f t="shared" si="117"/>
        <v/>
      </c>
      <c r="F848" s="13" t="str">
        <f t="shared" si="118"/>
        <v/>
      </c>
      <c r="G848" s="25" t="str">
        <f t="shared" si="119"/>
        <v/>
      </c>
      <c r="H848" s="6"/>
      <c r="I848" s="26" t="str">
        <f t="shared" si="120"/>
        <v/>
      </c>
      <c r="J848" s="27" t="str">
        <f t="shared" si="121"/>
        <v/>
      </c>
      <c r="K848" s="28"/>
      <c r="L848" s="27" t="str">
        <f t="shared" si="122"/>
        <v/>
      </c>
      <c r="M848" s="24"/>
      <c r="N848" s="24"/>
      <c r="O848" s="6"/>
      <c r="P848" s="27" t="str">
        <f t="shared" si="123"/>
        <v/>
      </c>
      <c r="Q848" s="25" t="str">
        <f t="shared" si="124"/>
        <v/>
      </c>
      <c r="R848" s="25" t="str">
        <f t="shared" si="125"/>
        <v/>
      </c>
      <c r="S848" s="13" t="str">
        <f>IF(B848="","",IF(M848="Inițial",B848&amp;"|E|"&amp;COUNTIFS(INDEX($B:$B,5):B848,B848,INDEX($M:$M,5):M848,"Inițial"),""))</f>
        <v/>
      </c>
      <c r="T848" s="13" t="str">
        <f>IF(OR(B848="",Q848&lt;&gt;1),"",B848&amp;"|F|"&amp;COUNTIFS(INDEX($B:$B,5):B848,B848,INDEX($Q:$Q,5):Q848,1))</f>
        <v/>
      </c>
      <c r="U848" s="29" t="str">
        <f>IF(B848="","",TRIM(IF(COUNTIF('Registru devize'!$B$5:$B$304,B848)=0,"Deviz inexistent în registru. ","")&amp;IF(AND(D848&lt;&gt;"",E848=""),"Cod necunoscut. ","")&amp;IF(N(H848)&lt;=0,"Lipsește cantitatea. ","")&amp;IF(M848="","Alege etapa. ","")&amp;IF(AND(M848="Suplimentar",N848=""),"Cere acordul clientului. ","")))</f>
        <v/>
      </c>
    </row>
    <row r="849" spans="2:21" x14ac:dyDescent="0.2">
      <c r="B849" s="24"/>
      <c r="C849" s="25" t="str">
        <f>IF(B849="","",COUNTIF(INDEX($B:$B,5):B849,B849))</f>
        <v/>
      </c>
      <c r="D849" s="24"/>
      <c r="E849" s="25" t="str">
        <f t="shared" si="117"/>
        <v/>
      </c>
      <c r="F849" s="13" t="str">
        <f t="shared" si="118"/>
        <v/>
      </c>
      <c r="G849" s="25" t="str">
        <f t="shared" si="119"/>
        <v/>
      </c>
      <c r="H849" s="6"/>
      <c r="I849" s="26" t="str">
        <f t="shared" si="120"/>
        <v/>
      </c>
      <c r="J849" s="27" t="str">
        <f t="shared" si="121"/>
        <v/>
      </c>
      <c r="K849" s="28"/>
      <c r="L849" s="27" t="str">
        <f t="shared" si="122"/>
        <v/>
      </c>
      <c r="M849" s="24"/>
      <c r="N849" s="24"/>
      <c r="O849" s="6"/>
      <c r="P849" s="27" t="str">
        <f t="shared" si="123"/>
        <v/>
      </c>
      <c r="Q849" s="25" t="str">
        <f t="shared" si="124"/>
        <v/>
      </c>
      <c r="R849" s="25" t="str">
        <f t="shared" si="125"/>
        <v/>
      </c>
      <c r="S849" s="13" t="str">
        <f>IF(B849="","",IF(M849="Inițial",B849&amp;"|E|"&amp;COUNTIFS(INDEX($B:$B,5):B849,B849,INDEX($M:$M,5):M849,"Inițial"),""))</f>
        <v/>
      </c>
      <c r="T849" s="13" t="str">
        <f>IF(OR(B849="",Q849&lt;&gt;1),"",B849&amp;"|F|"&amp;COUNTIFS(INDEX($B:$B,5):B849,B849,INDEX($Q:$Q,5):Q849,1))</f>
        <v/>
      </c>
      <c r="U849" s="29" t="str">
        <f>IF(B849="","",TRIM(IF(COUNTIF('Registru devize'!$B$5:$B$304,B849)=0,"Deviz inexistent în registru. ","")&amp;IF(AND(D849&lt;&gt;"",E849=""),"Cod necunoscut. ","")&amp;IF(N(H849)&lt;=0,"Lipsește cantitatea. ","")&amp;IF(M849="","Alege etapa. ","")&amp;IF(AND(M849="Suplimentar",N849=""),"Cere acordul clientului. ","")))</f>
        <v/>
      </c>
    </row>
    <row r="850" spans="2:21" x14ac:dyDescent="0.2">
      <c r="B850" s="24"/>
      <c r="C850" s="25" t="str">
        <f>IF(B850="","",COUNTIF(INDEX($B:$B,5):B850,B850))</f>
        <v/>
      </c>
      <c r="D850" s="24"/>
      <c r="E850" s="25" t="str">
        <f t="shared" si="117"/>
        <v/>
      </c>
      <c r="F850" s="13" t="str">
        <f t="shared" si="118"/>
        <v/>
      </c>
      <c r="G850" s="25" t="str">
        <f t="shared" si="119"/>
        <v/>
      </c>
      <c r="H850" s="6"/>
      <c r="I850" s="26" t="str">
        <f t="shared" si="120"/>
        <v/>
      </c>
      <c r="J850" s="27" t="str">
        <f t="shared" si="121"/>
        <v/>
      </c>
      <c r="K850" s="28"/>
      <c r="L850" s="27" t="str">
        <f t="shared" si="122"/>
        <v/>
      </c>
      <c r="M850" s="24"/>
      <c r="N850" s="24"/>
      <c r="O850" s="6"/>
      <c r="P850" s="27" t="str">
        <f t="shared" si="123"/>
        <v/>
      </c>
      <c r="Q850" s="25" t="str">
        <f t="shared" si="124"/>
        <v/>
      </c>
      <c r="R850" s="25" t="str">
        <f t="shared" si="125"/>
        <v/>
      </c>
      <c r="S850" s="13" t="str">
        <f>IF(B850="","",IF(M850="Inițial",B850&amp;"|E|"&amp;COUNTIFS(INDEX($B:$B,5):B850,B850,INDEX($M:$M,5):M850,"Inițial"),""))</f>
        <v/>
      </c>
      <c r="T850" s="13" t="str">
        <f>IF(OR(B850="",Q850&lt;&gt;1),"",B850&amp;"|F|"&amp;COUNTIFS(INDEX($B:$B,5):B850,B850,INDEX($Q:$Q,5):Q850,1))</f>
        <v/>
      </c>
      <c r="U850" s="29" t="str">
        <f>IF(B850="","",TRIM(IF(COUNTIF('Registru devize'!$B$5:$B$304,B850)=0,"Deviz inexistent în registru. ","")&amp;IF(AND(D850&lt;&gt;"",E850=""),"Cod necunoscut. ","")&amp;IF(N(H850)&lt;=0,"Lipsește cantitatea. ","")&amp;IF(M850="","Alege etapa. ","")&amp;IF(AND(M850="Suplimentar",N850=""),"Cere acordul clientului. ","")))</f>
        <v/>
      </c>
    </row>
    <row r="851" spans="2:21" x14ac:dyDescent="0.2">
      <c r="B851" s="24"/>
      <c r="C851" s="25" t="str">
        <f>IF(B851="","",COUNTIF(INDEX($B:$B,5):B851,B851))</f>
        <v/>
      </c>
      <c r="D851" s="24"/>
      <c r="E851" s="25" t="str">
        <f t="shared" si="117"/>
        <v/>
      </c>
      <c r="F851" s="13" t="str">
        <f t="shared" si="118"/>
        <v/>
      </c>
      <c r="G851" s="25" t="str">
        <f t="shared" si="119"/>
        <v/>
      </c>
      <c r="H851" s="6"/>
      <c r="I851" s="26" t="str">
        <f t="shared" si="120"/>
        <v/>
      </c>
      <c r="J851" s="27" t="str">
        <f t="shared" si="121"/>
        <v/>
      </c>
      <c r="K851" s="28"/>
      <c r="L851" s="27" t="str">
        <f t="shared" si="122"/>
        <v/>
      </c>
      <c r="M851" s="24"/>
      <c r="N851" s="24"/>
      <c r="O851" s="6"/>
      <c r="P851" s="27" t="str">
        <f t="shared" si="123"/>
        <v/>
      </c>
      <c r="Q851" s="25" t="str">
        <f t="shared" si="124"/>
        <v/>
      </c>
      <c r="R851" s="25" t="str">
        <f t="shared" si="125"/>
        <v/>
      </c>
      <c r="S851" s="13" t="str">
        <f>IF(B851="","",IF(M851="Inițial",B851&amp;"|E|"&amp;COUNTIFS(INDEX($B:$B,5):B851,B851,INDEX($M:$M,5):M851,"Inițial"),""))</f>
        <v/>
      </c>
      <c r="T851" s="13" t="str">
        <f>IF(OR(B851="",Q851&lt;&gt;1),"",B851&amp;"|F|"&amp;COUNTIFS(INDEX($B:$B,5):B851,B851,INDEX($Q:$Q,5):Q851,1))</f>
        <v/>
      </c>
      <c r="U851" s="29" t="str">
        <f>IF(B851="","",TRIM(IF(COUNTIF('Registru devize'!$B$5:$B$304,B851)=0,"Deviz inexistent în registru. ","")&amp;IF(AND(D851&lt;&gt;"",E851=""),"Cod necunoscut. ","")&amp;IF(N(H851)&lt;=0,"Lipsește cantitatea. ","")&amp;IF(M851="","Alege etapa. ","")&amp;IF(AND(M851="Suplimentar",N851=""),"Cere acordul clientului. ","")))</f>
        <v/>
      </c>
    </row>
    <row r="852" spans="2:21" x14ac:dyDescent="0.2">
      <c r="B852" s="24"/>
      <c r="C852" s="25" t="str">
        <f>IF(B852="","",COUNTIF(INDEX($B:$B,5):B852,B852))</f>
        <v/>
      </c>
      <c r="D852" s="24"/>
      <c r="E852" s="25" t="str">
        <f t="shared" si="117"/>
        <v/>
      </c>
      <c r="F852" s="13" t="str">
        <f t="shared" si="118"/>
        <v/>
      </c>
      <c r="G852" s="25" t="str">
        <f t="shared" si="119"/>
        <v/>
      </c>
      <c r="H852" s="6"/>
      <c r="I852" s="26" t="str">
        <f t="shared" si="120"/>
        <v/>
      </c>
      <c r="J852" s="27" t="str">
        <f t="shared" si="121"/>
        <v/>
      </c>
      <c r="K852" s="28"/>
      <c r="L852" s="27" t="str">
        <f t="shared" si="122"/>
        <v/>
      </c>
      <c r="M852" s="24"/>
      <c r="N852" s="24"/>
      <c r="O852" s="6"/>
      <c r="P852" s="27" t="str">
        <f t="shared" si="123"/>
        <v/>
      </c>
      <c r="Q852" s="25" t="str">
        <f t="shared" si="124"/>
        <v/>
      </c>
      <c r="R852" s="25" t="str">
        <f t="shared" si="125"/>
        <v/>
      </c>
      <c r="S852" s="13" t="str">
        <f>IF(B852="","",IF(M852="Inițial",B852&amp;"|E|"&amp;COUNTIFS(INDEX($B:$B,5):B852,B852,INDEX($M:$M,5):M852,"Inițial"),""))</f>
        <v/>
      </c>
      <c r="T852" s="13" t="str">
        <f>IF(OR(B852="",Q852&lt;&gt;1),"",B852&amp;"|F|"&amp;COUNTIFS(INDEX($B:$B,5):B852,B852,INDEX($Q:$Q,5):Q852,1))</f>
        <v/>
      </c>
      <c r="U852" s="29" t="str">
        <f>IF(B852="","",TRIM(IF(COUNTIF('Registru devize'!$B$5:$B$304,B852)=0,"Deviz inexistent în registru. ","")&amp;IF(AND(D852&lt;&gt;"",E852=""),"Cod necunoscut. ","")&amp;IF(N(H852)&lt;=0,"Lipsește cantitatea. ","")&amp;IF(M852="","Alege etapa. ","")&amp;IF(AND(M852="Suplimentar",N852=""),"Cere acordul clientului. ","")))</f>
        <v/>
      </c>
    </row>
    <row r="853" spans="2:21" x14ac:dyDescent="0.2">
      <c r="B853" s="24"/>
      <c r="C853" s="25" t="str">
        <f>IF(B853="","",COUNTIF(INDEX($B:$B,5):B853,B853))</f>
        <v/>
      </c>
      <c r="D853" s="24"/>
      <c r="E853" s="25" t="str">
        <f t="shared" si="117"/>
        <v/>
      </c>
      <c r="F853" s="13" t="str">
        <f t="shared" si="118"/>
        <v/>
      </c>
      <c r="G853" s="25" t="str">
        <f t="shared" si="119"/>
        <v/>
      </c>
      <c r="H853" s="6"/>
      <c r="I853" s="26" t="str">
        <f t="shared" si="120"/>
        <v/>
      </c>
      <c r="J853" s="27" t="str">
        <f t="shared" si="121"/>
        <v/>
      </c>
      <c r="K853" s="28"/>
      <c r="L853" s="27" t="str">
        <f t="shared" si="122"/>
        <v/>
      </c>
      <c r="M853" s="24"/>
      <c r="N853" s="24"/>
      <c r="O853" s="6"/>
      <c r="P853" s="27" t="str">
        <f t="shared" si="123"/>
        <v/>
      </c>
      <c r="Q853" s="25" t="str">
        <f t="shared" si="124"/>
        <v/>
      </c>
      <c r="R853" s="25" t="str">
        <f t="shared" si="125"/>
        <v/>
      </c>
      <c r="S853" s="13" t="str">
        <f>IF(B853="","",IF(M853="Inițial",B853&amp;"|E|"&amp;COUNTIFS(INDEX($B:$B,5):B853,B853,INDEX($M:$M,5):M853,"Inițial"),""))</f>
        <v/>
      </c>
      <c r="T853" s="13" t="str">
        <f>IF(OR(B853="",Q853&lt;&gt;1),"",B853&amp;"|F|"&amp;COUNTIFS(INDEX($B:$B,5):B853,B853,INDEX($Q:$Q,5):Q853,1))</f>
        <v/>
      </c>
      <c r="U853" s="29" t="str">
        <f>IF(B853="","",TRIM(IF(COUNTIF('Registru devize'!$B$5:$B$304,B853)=0,"Deviz inexistent în registru. ","")&amp;IF(AND(D853&lt;&gt;"",E853=""),"Cod necunoscut. ","")&amp;IF(N(H853)&lt;=0,"Lipsește cantitatea. ","")&amp;IF(M853="","Alege etapa. ","")&amp;IF(AND(M853="Suplimentar",N853=""),"Cere acordul clientului. ","")))</f>
        <v/>
      </c>
    </row>
    <row r="854" spans="2:21" x14ac:dyDescent="0.2">
      <c r="B854" s="24"/>
      <c r="C854" s="25" t="str">
        <f>IF(B854="","",COUNTIF(INDEX($B:$B,5):B854,B854))</f>
        <v/>
      </c>
      <c r="D854" s="24"/>
      <c r="E854" s="25" t="str">
        <f t="shared" si="117"/>
        <v/>
      </c>
      <c r="F854" s="13" t="str">
        <f t="shared" si="118"/>
        <v/>
      </c>
      <c r="G854" s="25" t="str">
        <f t="shared" si="119"/>
        <v/>
      </c>
      <c r="H854" s="6"/>
      <c r="I854" s="26" t="str">
        <f t="shared" si="120"/>
        <v/>
      </c>
      <c r="J854" s="27" t="str">
        <f t="shared" si="121"/>
        <v/>
      </c>
      <c r="K854" s="28"/>
      <c r="L854" s="27" t="str">
        <f t="shared" si="122"/>
        <v/>
      </c>
      <c r="M854" s="24"/>
      <c r="N854" s="24"/>
      <c r="O854" s="6"/>
      <c r="P854" s="27" t="str">
        <f t="shared" si="123"/>
        <v/>
      </c>
      <c r="Q854" s="25" t="str">
        <f t="shared" si="124"/>
        <v/>
      </c>
      <c r="R854" s="25" t="str">
        <f t="shared" si="125"/>
        <v/>
      </c>
      <c r="S854" s="13" t="str">
        <f>IF(B854="","",IF(M854="Inițial",B854&amp;"|E|"&amp;COUNTIFS(INDEX($B:$B,5):B854,B854,INDEX($M:$M,5):M854,"Inițial"),""))</f>
        <v/>
      </c>
      <c r="T854" s="13" t="str">
        <f>IF(OR(B854="",Q854&lt;&gt;1),"",B854&amp;"|F|"&amp;COUNTIFS(INDEX($B:$B,5):B854,B854,INDEX($Q:$Q,5):Q854,1))</f>
        <v/>
      </c>
      <c r="U854" s="29" t="str">
        <f>IF(B854="","",TRIM(IF(COUNTIF('Registru devize'!$B$5:$B$304,B854)=0,"Deviz inexistent în registru. ","")&amp;IF(AND(D854&lt;&gt;"",E854=""),"Cod necunoscut. ","")&amp;IF(N(H854)&lt;=0,"Lipsește cantitatea. ","")&amp;IF(M854="","Alege etapa. ","")&amp;IF(AND(M854="Suplimentar",N854=""),"Cere acordul clientului. ","")))</f>
        <v/>
      </c>
    </row>
    <row r="855" spans="2:21" x14ac:dyDescent="0.2">
      <c r="B855" s="24"/>
      <c r="C855" s="25" t="str">
        <f>IF(B855="","",COUNTIF(INDEX($B:$B,5):B855,B855))</f>
        <v/>
      </c>
      <c r="D855" s="24"/>
      <c r="E855" s="25" t="str">
        <f t="shared" si="117"/>
        <v/>
      </c>
      <c r="F855" s="13" t="str">
        <f t="shared" si="118"/>
        <v/>
      </c>
      <c r="G855" s="25" t="str">
        <f t="shared" si="119"/>
        <v/>
      </c>
      <c r="H855" s="6"/>
      <c r="I855" s="26" t="str">
        <f t="shared" si="120"/>
        <v/>
      </c>
      <c r="J855" s="27" t="str">
        <f t="shared" si="121"/>
        <v/>
      </c>
      <c r="K855" s="28"/>
      <c r="L855" s="27" t="str">
        <f t="shared" si="122"/>
        <v/>
      </c>
      <c r="M855" s="24"/>
      <c r="N855" s="24"/>
      <c r="O855" s="6"/>
      <c r="P855" s="27" t="str">
        <f t="shared" si="123"/>
        <v/>
      </c>
      <c r="Q855" s="25" t="str">
        <f t="shared" si="124"/>
        <v/>
      </c>
      <c r="R855" s="25" t="str">
        <f t="shared" si="125"/>
        <v/>
      </c>
      <c r="S855" s="13" t="str">
        <f>IF(B855="","",IF(M855="Inițial",B855&amp;"|E|"&amp;COUNTIFS(INDEX($B:$B,5):B855,B855,INDEX($M:$M,5):M855,"Inițial"),""))</f>
        <v/>
      </c>
      <c r="T855" s="13" t="str">
        <f>IF(OR(B855="",Q855&lt;&gt;1),"",B855&amp;"|F|"&amp;COUNTIFS(INDEX($B:$B,5):B855,B855,INDEX($Q:$Q,5):Q855,1))</f>
        <v/>
      </c>
      <c r="U855" s="29" t="str">
        <f>IF(B855="","",TRIM(IF(COUNTIF('Registru devize'!$B$5:$B$304,B855)=0,"Deviz inexistent în registru. ","")&amp;IF(AND(D855&lt;&gt;"",E855=""),"Cod necunoscut. ","")&amp;IF(N(H855)&lt;=0,"Lipsește cantitatea. ","")&amp;IF(M855="","Alege etapa. ","")&amp;IF(AND(M855="Suplimentar",N855=""),"Cere acordul clientului. ","")))</f>
        <v/>
      </c>
    </row>
    <row r="856" spans="2:21" x14ac:dyDescent="0.2">
      <c r="B856" s="24"/>
      <c r="C856" s="25" t="str">
        <f>IF(B856="","",COUNTIF(INDEX($B:$B,5):B856,B856))</f>
        <v/>
      </c>
      <c r="D856" s="24"/>
      <c r="E856" s="25" t="str">
        <f t="shared" si="117"/>
        <v/>
      </c>
      <c r="F856" s="13" t="str">
        <f t="shared" si="118"/>
        <v/>
      </c>
      <c r="G856" s="25" t="str">
        <f t="shared" si="119"/>
        <v/>
      </c>
      <c r="H856" s="6"/>
      <c r="I856" s="26" t="str">
        <f t="shared" si="120"/>
        <v/>
      </c>
      <c r="J856" s="27" t="str">
        <f t="shared" si="121"/>
        <v/>
      </c>
      <c r="K856" s="28"/>
      <c r="L856" s="27" t="str">
        <f t="shared" si="122"/>
        <v/>
      </c>
      <c r="M856" s="24"/>
      <c r="N856" s="24"/>
      <c r="O856" s="6"/>
      <c r="P856" s="27" t="str">
        <f t="shared" si="123"/>
        <v/>
      </c>
      <c r="Q856" s="25" t="str">
        <f t="shared" si="124"/>
        <v/>
      </c>
      <c r="R856" s="25" t="str">
        <f t="shared" si="125"/>
        <v/>
      </c>
      <c r="S856" s="13" t="str">
        <f>IF(B856="","",IF(M856="Inițial",B856&amp;"|E|"&amp;COUNTIFS(INDEX($B:$B,5):B856,B856,INDEX($M:$M,5):M856,"Inițial"),""))</f>
        <v/>
      </c>
      <c r="T856" s="13" t="str">
        <f>IF(OR(B856="",Q856&lt;&gt;1),"",B856&amp;"|F|"&amp;COUNTIFS(INDEX($B:$B,5):B856,B856,INDEX($Q:$Q,5):Q856,1))</f>
        <v/>
      </c>
      <c r="U856" s="29" t="str">
        <f>IF(B856="","",TRIM(IF(COUNTIF('Registru devize'!$B$5:$B$304,B856)=0,"Deviz inexistent în registru. ","")&amp;IF(AND(D856&lt;&gt;"",E856=""),"Cod necunoscut. ","")&amp;IF(N(H856)&lt;=0,"Lipsește cantitatea. ","")&amp;IF(M856="","Alege etapa. ","")&amp;IF(AND(M856="Suplimentar",N856=""),"Cere acordul clientului. ","")))</f>
        <v/>
      </c>
    </row>
    <row r="857" spans="2:21" x14ac:dyDescent="0.2">
      <c r="B857" s="24"/>
      <c r="C857" s="25" t="str">
        <f>IF(B857="","",COUNTIF(INDEX($B:$B,5):B857,B857))</f>
        <v/>
      </c>
      <c r="D857" s="24"/>
      <c r="E857" s="25" t="str">
        <f t="shared" si="117"/>
        <v/>
      </c>
      <c r="F857" s="13" t="str">
        <f t="shared" si="118"/>
        <v/>
      </c>
      <c r="G857" s="25" t="str">
        <f t="shared" si="119"/>
        <v/>
      </c>
      <c r="H857" s="6"/>
      <c r="I857" s="26" t="str">
        <f t="shared" si="120"/>
        <v/>
      </c>
      <c r="J857" s="27" t="str">
        <f t="shared" si="121"/>
        <v/>
      </c>
      <c r="K857" s="28"/>
      <c r="L857" s="27" t="str">
        <f t="shared" si="122"/>
        <v/>
      </c>
      <c r="M857" s="24"/>
      <c r="N857" s="24"/>
      <c r="O857" s="6"/>
      <c r="P857" s="27" t="str">
        <f t="shared" si="123"/>
        <v/>
      </c>
      <c r="Q857" s="25" t="str">
        <f t="shared" si="124"/>
        <v/>
      </c>
      <c r="R857" s="25" t="str">
        <f t="shared" si="125"/>
        <v/>
      </c>
      <c r="S857" s="13" t="str">
        <f>IF(B857="","",IF(M857="Inițial",B857&amp;"|E|"&amp;COUNTIFS(INDEX($B:$B,5):B857,B857,INDEX($M:$M,5):M857,"Inițial"),""))</f>
        <v/>
      </c>
      <c r="T857" s="13" t="str">
        <f>IF(OR(B857="",Q857&lt;&gt;1),"",B857&amp;"|F|"&amp;COUNTIFS(INDEX($B:$B,5):B857,B857,INDEX($Q:$Q,5):Q857,1))</f>
        <v/>
      </c>
      <c r="U857" s="29" t="str">
        <f>IF(B857="","",TRIM(IF(COUNTIF('Registru devize'!$B$5:$B$304,B857)=0,"Deviz inexistent în registru. ","")&amp;IF(AND(D857&lt;&gt;"",E857=""),"Cod necunoscut. ","")&amp;IF(N(H857)&lt;=0,"Lipsește cantitatea. ","")&amp;IF(M857="","Alege etapa. ","")&amp;IF(AND(M857="Suplimentar",N857=""),"Cere acordul clientului. ","")))</f>
        <v/>
      </c>
    </row>
    <row r="858" spans="2:21" x14ac:dyDescent="0.2">
      <c r="B858" s="24"/>
      <c r="C858" s="25" t="str">
        <f>IF(B858="","",COUNTIF(INDEX($B:$B,5):B858,B858))</f>
        <v/>
      </c>
      <c r="D858" s="24"/>
      <c r="E858" s="25" t="str">
        <f t="shared" si="117"/>
        <v/>
      </c>
      <c r="F858" s="13" t="str">
        <f t="shared" si="118"/>
        <v/>
      </c>
      <c r="G858" s="25" t="str">
        <f t="shared" si="119"/>
        <v/>
      </c>
      <c r="H858" s="6"/>
      <c r="I858" s="26" t="str">
        <f t="shared" si="120"/>
        <v/>
      </c>
      <c r="J858" s="27" t="str">
        <f t="shared" si="121"/>
        <v/>
      </c>
      <c r="K858" s="28"/>
      <c r="L858" s="27" t="str">
        <f t="shared" si="122"/>
        <v/>
      </c>
      <c r="M858" s="24"/>
      <c r="N858" s="24"/>
      <c r="O858" s="6"/>
      <c r="P858" s="27" t="str">
        <f t="shared" si="123"/>
        <v/>
      </c>
      <c r="Q858" s="25" t="str">
        <f t="shared" si="124"/>
        <v/>
      </c>
      <c r="R858" s="25" t="str">
        <f t="shared" si="125"/>
        <v/>
      </c>
      <c r="S858" s="13" t="str">
        <f>IF(B858="","",IF(M858="Inițial",B858&amp;"|E|"&amp;COUNTIFS(INDEX($B:$B,5):B858,B858,INDEX($M:$M,5):M858,"Inițial"),""))</f>
        <v/>
      </c>
      <c r="T858" s="13" t="str">
        <f>IF(OR(B858="",Q858&lt;&gt;1),"",B858&amp;"|F|"&amp;COUNTIFS(INDEX($B:$B,5):B858,B858,INDEX($Q:$Q,5):Q858,1))</f>
        <v/>
      </c>
      <c r="U858" s="29" t="str">
        <f>IF(B858="","",TRIM(IF(COUNTIF('Registru devize'!$B$5:$B$304,B858)=0,"Deviz inexistent în registru. ","")&amp;IF(AND(D858&lt;&gt;"",E858=""),"Cod necunoscut. ","")&amp;IF(N(H858)&lt;=0,"Lipsește cantitatea. ","")&amp;IF(M858="","Alege etapa. ","")&amp;IF(AND(M858="Suplimentar",N858=""),"Cere acordul clientului. ","")))</f>
        <v/>
      </c>
    </row>
    <row r="859" spans="2:21" x14ac:dyDescent="0.2">
      <c r="B859" s="24"/>
      <c r="C859" s="25" t="str">
        <f>IF(B859="","",COUNTIF(INDEX($B:$B,5):B859,B859))</f>
        <v/>
      </c>
      <c r="D859" s="24"/>
      <c r="E859" s="25" t="str">
        <f t="shared" si="117"/>
        <v/>
      </c>
      <c r="F859" s="13" t="str">
        <f t="shared" si="118"/>
        <v/>
      </c>
      <c r="G859" s="25" t="str">
        <f t="shared" si="119"/>
        <v/>
      </c>
      <c r="H859" s="6"/>
      <c r="I859" s="26" t="str">
        <f t="shared" si="120"/>
        <v/>
      </c>
      <c r="J859" s="27" t="str">
        <f t="shared" si="121"/>
        <v/>
      </c>
      <c r="K859" s="28"/>
      <c r="L859" s="27" t="str">
        <f t="shared" si="122"/>
        <v/>
      </c>
      <c r="M859" s="24"/>
      <c r="N859" s="24"/>
      <c r="O859" s="6"/>
      <c r="P859" s="27" t="str">
        <f t="shared" si="123"/>
        <v/>
      </c>
      <c r="Q859" s="25" t="str">
        <f t="shared" si="124"/>
        <v/>
      </c>
      <c r="R859" s="25" t="str">
        <f t="shared" si="125"/>
        <v/>
      </c>
      <c r="S859" s="13" t="str">
        <f>IF(B859="","",IF(M859="Inițial",B859&amp;"|E|"&amp;COUNTIFS(INDEX($B:$B,5):B859,B859,INDEX($M:$M,5):M859,"Inițial"),""))</f>
        <v/>
      </c>
      <c r="T859" s="13" t="str">
        <f>IF(OR(B859="",Q859&lt;&gt;1),"",B859&amp;"|F|"&amp;COUNTIFS(INDEX($B:$B,5):B859,B859,INDEX($Q:$Q,5):Q859,1))</f>
        <v/>
      </c>
      <c r="U859" s="29" t="str">
        <f>IF(B859="","",TRIM(IF(COUNTIF('Registru devize'!$B$5:$B$304,B859)=0,"Deviz inexistent în registru. ","")&amp;IF(AND(D859&lt;&gt;"",E859=""),"Cod necunoscut. ","")&amp;IF(N(H859)&lt;=0,"Lipsește cantitatea. ","")&amp;IF(M859="","Alege etapa. ","")&amp;IF(AND(M859="Suplimentar",N859=""),"Cere acordul clientului. ","")))</f>
        <v/>
      </c>
    </row>
    <row r="860" spans="2:21" x14ac:dyDescent="0.2">
      <c r="B860" s="24"/>
      <c r="C860" s="25" t="str">
        <f>IF(B860="","",COUNTIF(INDEX($B:$B,5):B860,B860))</f>
        <v/>
      </c>
      <c r="D860" s="24"/>
      <c r="E860" s="25" t="str">
        <f t="shared" si="117"/>
        <v/>
      </c>
      <c r="F860" s="13" t="str">
        <f t="shared" si="118"/>
        <v/>
      </c>
      <c r="G860" s="25" t="str">
        <f t="shared" si="119"/>
        <v/>
      </c>
      <c r="H860" s="6"/>
      <c r="I860" s="26" t="str">
        <f t="shared" si="120"/>
        <v/>
      </c>
      <c r="J860" s="27" t="str">
        <f t="shared" si="121"/>
        <v/>
      </c>
      <c r="K860" s="28"/>
      <c r="L860" s="27" t="str">
        <f t="shared" si="122"/>
        <v/>
      </c>
      <c r="M860" s="24"/>
      <c r="N860" s="24"/>
      <c r="O860" s="6"/>
      <c r="P860" s="27" t="str">
        <f t="shared" si="123"/>
        <v/>
      </c>
      <c r="Q860" s="25" t="str">
        <f t="shared" si="124"/>
        <v/>
      </c>
      <c r="R860" s="25" t="str">
        <f t="shared" si="125"/>
        <v/>
      </c>
      <c r="S860" s="13" t="str">
        <f>IF(B860="","",IF(M860="Inițial",B860&amp;"|E|"&amp;COUNTIFS(INDEX($B:$B,5):B860,B860,INDEX($M:$M,5):M860,"Inițial"),""))</f>
        <v/>
      </c>
      <c r="T860" s="13" t="str">
        <f>IF(OR(B860="",Q860&lt;&gt;1),"",B860&amp;"|F|"&amp;COUNTIFS(INDEX($B:$B,5):B860,B860,INDEX($Q:$Q,5):Q860,1))</f>
        <v/>
      </c>
      <c r="U860" s="29" t="str">
        <f>IF(B860="","",TRIM(IF(COUNTIF('Registru devize'!$B$5:$B$304,B860)=0,"Deviz inexistent în registru. ","")&amp;IF(AND(D860&lt;&gt;"",E860=""),"Cod necunoscut. ","")&amp;IF(N(H860)&lt;=0,"Lipsește cantitatea. ","")&amp;IF(M860="","Alege etapa. ","")&amp;IF(AND(M860="Suplimentar",N860=""),"Cere acordul clientului. ","")))</f>
        <v/>
      </c>
    </row>
    <row r="861" spans="2:21" x14ac:dyDescent="0.2">
      <c r="B861" s="24"/>
      <c r="C861" s="25" t="str">
        <f>IF(B861="","",COUNTIF(INDEX($B:$B,5):B861,B861))</f>
        <v/>
      </c>
      <c r="D861" s="24"/>
      <c r="E861" s="25" t="str">
        <f t="shared" si="117"/>
        <v/>
      </c>
      <c r="F861" s="13" t="str">
        <f t="shared" si="118"/>
        <v/>
      </c>
      <c r="G861" s="25" t="str">
        <f t="shared" si="119"/>
        <v/>
      </c>
      <c r="H861" s="6"/>
      <c r="I861" s="26" t="str">
        <f t="shared" si="120"/>
        <v/>
      </c>
      <c r="J861" s="27" t="str">
        <f t="shared" si="121"/>
        <v/>
      </c>
      <c r="K861" s="28"/>
      <c r="L861" s="27" t="str">
        <f t="shared" si="122"/>
        <v/>
      </c>
      <c r="M861" s="24"/>
      <c r="N861" s="24"/>
      <c r="O861" s="6"/>
      <c r="P861" s="27" t="str">
        <f t="shared" si="123"/>
        <v/>
      </c>
      <c r="Q861" s="25" t="str">
        <f t="shared" si="124"/>
        <v/>
      </c>
      <c r="R861" s="25" t="str">
        <f t="shared" si="125"/>
        <v/>
      </c>
      <c r="S861" s="13" t="str">
        <f>IF(B861="","",IF(M861="Inițial",B861&amp;"|E|"&amp;COUNTIFS(INDEX($B:$B,5):B861,B861,INDEX($M:$M,5):M861,"Inițial"),""))</f>
        <v/>
      </c>
      <c r="T861" s="13" t="str">
        <f>IF(OR(B861="",Q861&lt;&gt;1),"",B861&amp;"|F|"&amp;COUNTIFS(INDEX($B:$B,5):B861,B861,INDEX($Q:$Q,5):Q861,1))</f>
        <v/>
      </c>
      <c r="U861" s="29" t="str">
        <f>IF(B861="","",TRIM(IF(COUNTIF('Registru devize'!$B$5:$B$304,B861)=0,"Deviz inexistent în registru. ","")&amp;IF(AND(D861&lt;&gt;"",E861=""),"Cod necunoscut. ","")&amp;IF(N(H861)&lt;=0,"Lipsește cantitatea. ","")&amp;IF(M861="","Alege etapa. ","")&amp;IF(AND(M861="Suplimentar",N861=""),"Cere acordul clientului. ","")))</f>
        <v/>
      </c>
    </row>
    <row r="862" spans="2:21" x14ac:dyDescent="0.2">
      <c r="B862" s="24"/>
      <c r="C862" s="25" t="str">
        <f>IF(B862="","",COUNTIF(INDEX($B:$B,5):B862,B862))</f>
        <v/>
      </c>
      <c r="D862" s="24"/>
      <c r="E862" s="25" t="str">
        <f t="shared" si="117"/>
        <v/>
      </c>
      <c r="F862" s="13" t="str">
        <f t="shared" si="118"/>
        <v/>
      </c>
      <c r="G862" s="25" t="str">
        <f t="shared" si="119"/>
        <v/>
      </c>
      <c r="H862" s="6"/>
      <c r="I862" s="26" t="str">
        <f t="shared" si="120"/>
        <v/>
      </c>
      <c r="J862" s="27" t="str">
        <f t="shared" si="121"/>
        <v/>
      </c>
      <c r="K862" s="28"/>
      <c r="L862" s="27" t="str">
        <f t="shared" si="122"/>
        <v/>
      </c>
      <c r="M862" s="24"/>
      <c r="N862" s="24"/>
      <c r="O862" s="6"/>
      <c r="P862" s="27" t="str">
        <f t="shared" si="123"/>
        <v/>
      </c>
      <c r="Q862" s="25" t="str">
        <f t="shared" si="124"/>
        <v/>
      </c>
      <c r="R862" s="25" t="str">
        <f t="shared" si="125"/>
        <v/>
      </c>
      <c r="S862" s="13" t="str">
        <f>IF(B862="","",IF(M862="Inițial",B862&amp;"|E|"&amp;COUNTIFS(INDEX($B:$B,5):B862,B862,INDEX($M:$M,5):M862,"Inițial"),""))</f>
        <v/>
      </c>
      <c r="T862" s="13" t="str">
        <f>IF(OR(B862="",Q862&lt;&gt;1),"",B862&amp;"|F|"&amp;COUNTIFS(INDEX($B:$B,5):B862,B862,INDEX($Q:$Q,5):Q862,1))</f>
        <v/>
      </c>
      <c r="U862" s="29" t="str">
        <f>IF(B862="","",TRIM(IF(COUNTIF('Registru devize'!$B$5:$B$304,B862)=0,"Deviz inexistent în registru. ","")&amp;IF(AND(D862&lt;&gt;"",E862=""),"Cod necunoscut. ","")&amp;IF(N(H862)&lt;=0,"Lipsește cantitatea. ","")&amp;IF(M862="","Alege etapa. ","")&amp;IF(AND(M862="Suplimentar",N862=""),"Cere acordul clientului. ","")))</f>
        <v/>
      </c>
    </row>
    <row r="863" spans="2:21" x14ac:dyDescent="0.2">
      <c r="B863" s="24"/>
      <c r="C863" s="25" t="str">
        <f>IF(B863="","",COUNTIF(INDEX($B:$B,5):B863,B863))</f>
        <v/>
      </c>
      <c r="D863" s="24"/>
      <c r="E863" s="25" t="str">
        <f t="shared" si="117"/>
        <v/>
      </c>
      <c r="F863" s="13" t="str">
        <f t="shared" si="118"/>
        <v/>
      </c>
      <c r="G863" s="25" t="str">
        <f t="shared" si="119"/>
        <v/>
      </c>
      <c r="H863" s="6"/>
      <c r="I863" s="26" t="str">
        <f t="shared" si="120"/>
        <v/>
      </c>
      <c r="J863" s="27" t="str">
        <f t="shared" si="121"/>
        <v/>
      </c>
      <c r="K863" s="28"/>
      <c r="L863" s="27" t="str">
        <f t="shared" si="122"/>
        <v/>
      </c>
      <c r="M863" s="24"/>
      <c r="N863" s="24"/>
      <c r="O863" s="6"/>
      <c r="P863" s="27" t="str">
        <f t="shared" si="123"/>
        <v/>
      </c>
      <c r="Q863" s="25" t="str">
        <f t="shared" si="124"/>
        <v/>
      </c>
      <c r="R863" s="25" t="str">
        <f t="shared" si="125"/>
        <v/>
      </c>
      <c r="S863" s="13" t="str">
        <f>IF(B863="","",IF(M863="Inițial",B863&amp;"|E|"&amp;COUNTIFS(INDEX($B:$B,5):B863,B863,INDEX($M:$M,5):M863,"Inițial"),""))</f>
        <v/>
      </c>
      <c r="T863" s="13" t="str">
        <f>IF(OR(B863="",Q863&lt;&gt;1),"",B863&amp;"|F|"&amp;COUNTIFS(INDEX($B:$B,5):B863,B863,INDEX($Q:$Q,5):Q863,1))</f>
        <v/>
      </c>
      <c r="U863" s="29" t="str">
        <f>IF(B863="","",TRIM(IF(COUNTIF('Registru devize'!$B$5:$B$304,B863)=0,"Deviz inexistent în registru. ","")&amp;IF(AND(D863&lt;&gt;"",E863=""),"Cod necunoscut. ","")&amp;IF(N(H863)&lt;=0,"Lipsește cantitatea. ","")&amp;IF(M863="","Alege etapa. ","")&amp;IF(AND(M863="Suplimentar",N863=""),"Cere acordul clientului. ","")))</f>
        <v/>
      </c>
    </row>
    <row r="864" spans="2:21" x14ac:dyDescent="0.2">
      <c r="B864" s="24"/>
      <c r="C864" s="25" t="str">
        <f>IF(B864="","",COUNTIF(INDEX($B:$B,5):B864,B864))</f>
        <v/>
      </c>
      <c r="D864" s="24"/>
      <c r="E864" s="25" t="str">
        <f t="shared" si="117"/>
        <v/>
      </c>
      <c r="F864" s="13" t="str">
        <f t="shared" si="118"/>
        <v/>
      </c>
      <c r="G864" s="25" t="str">
        <f t="shared" si="119"/>
        <v/>
      </c>
      <c r="H864" s="6"/>
      <c r="I864" s="26" t="str">
        <f t="shared" si="120"/>
        <v/>
      </c>
      <c r="J864" s="27" t="str">
        <f t="shared" si="121"/>
        <v/>
      </c>
      <c r="K864" s="28"/>
      <c r="L864" s="27" t="str">
        <f t="shared" si="122"/>
        <v/>
      </c>
      <c r="M864" s="24"/>
      <c r="N864" s="24"/>
      <c r="O864" s="6"/>
      <c r="P864" s="27" t="str">
        <f t="shared" si="123"/>
        <v/>
      </c>
      <c r="Q864" s="25" t="str">
        <f t="shared" si="124"/>
        <v/>
      </c>
      <c r="R864" s="25" t="str">
        <f t="shared" si="125"/>
        <v/>
      </c>
      <c r="S864" s="13" t="str">
        <f>IF(B864="","",IF(M864="Inițial",B864&amp;"|E|"&amp;COUNTIFS(INDEX($B:$B,5):B864,B864,INDEX($M:$M,5):M864,"Inițial"),""))</f>
        <v/>
      </c>
      <c r="T864" s="13" t="str">
        <f>IF(OR(B864="",Q864&lt;&gt;1),"",B864&amp;"|F|"&amp;COUNTIFS(INDEX($B:$B,5):B864,B864,INDEX($Q:$Q,5):Q864,1))</f>
        <v/>
      </c>
      <c r="U864" s="29" t="str">
        <f>IF(B864="","",TRIM(IF(COUNTIF('Registru devize'!$B$5:$B$304,B864)=0,"Deviz inexistent în registru. ","")&amp;IF(AND(D864&lt;&gt;"",E864=""),"Cod necunoscut. ","")&amp;IF(N(H864)&lt;=0,"Lipsește cantitatea. ","")&amp;IF(M864="","Alege etapa. ","")&amp;IF(AND(M864="Suplimentar",N864=""),"Cere acordul clientului. ","")))</f>
        <v/>
      </c>
    </row>
    <row r="865" spans="2:21" x14ac:dyDescent="0.2">
      <c r="B865" s="24"/>
      <c r="C865" s="25" t="str">
        <f>IF(B865="","",COUNTIF(INDEX($B:$B,5):B865,B865))</f>
        <v/>
      </c>
      <c r="D865" s="24"/>
      <c r="E865" s="25" t="str">
        <f t="shared" si="117"/>
        <v/>
      </c>
      <c r="F865" s="13" t="str">
        <f t="shared" si="118"/>
        <v/>
      </c>
      <c r="G865" s="25" t="str">
        <f t="shared" si="119"/>
        <v/>
      </c>
      <c r="H865" s="6"/>
      <c r="I865" s="26" t="str">
        <f t="shared" si="120"/>
        <v/>
      </c>
      <c r="J865" s="27" t="str">
        <f t="shared" si="121"/>
        <v/>
      </c>
      <c r="K865" s="28"/>
      <c r="L865" s="27" t="str">
        <f t="shared" si="122"/>
        <v/>
      </c>
      <c r="M865" s="24"/>
      <c r="N865" s="24"/>
      <c r="O865" s="6"/>
      <c r="P865" s="27" t="str">
        <f t="shared" si="123"/>
        <v/>
      </c>
      <c r="Q865" s="25" t="str">
        <f t="shared" si="124"/>
        <v/>
      </c>
      <c r="R865" s="25" t="str">
        <f t="shared" si="125"/>
        <v/>
      </c>
      <c r="S865" s="13" t="str">
        <f>IF(B865="","",IF(M865="Inițial",B865&amp;"|E|"&amp;COUNTIFS(INDEX($B:$B,5):B865,B865,INDEX($M:$M,5):M865,"Inițial"),""))</f>
        <v/>
      </c>
      <c r="T865" s="13" t="str">
        <f>IF(OR(B865="",Q865&lt;&gt;1),"",B865&amp;"|F|"&amp;COUNTIFS(INDEX($B:$B,5):B865,B865,INDEX($Q:$Q,5):Q865,1))</f>
        <v/>
      </c>
      <c r="U865" s="29" t="str">
        <f>IF(B865="","",TRIM(IF(COUNTIF('Registru devize'!$B$5:$B$304,B865)=0,"Deviz inexistent în registru. ","")&amp;IF(AND(D865&lt;&gt;"",E865=""),"Cod necunoscut. ","")&amp;IF(N(H865)&lt;=0,"Lipsește cantitatea. ","")&amp;IF(M865="","Alege etapa. ","")&amp;IF(AND(M865="Suplimentar",N865=""),"Cere acordul clientului. ","")))</f>
        <v/>
      </c>
    </row>
    <row r="866" spans="2:21" x14ac:dyDescent="0.2">
      <c r="B866" s="24"/>
      <c r="C866" s="25" t="str">
        <f>IF(B866="","",COUNTIF(INDEX($B:$B,5):B866,B866))</f>
        <v/>
      </c>
      <c r="D866" s="24"/>
      <c r="E866" s="25" t="str">
        <f t="shared" si="117"/>
        <v/>
      </c>
      <c r="F866" s="13" t="str">
        <f t="shared" si="118"/>
        <v/>
      </c>
      <c r="G866" s="25" t="str">
        <f t="shared" si="119"/>
        <v/>
      </c>
      <c r="H866" s="6"/>
      <c r="I866" s="26" t="str">
        <f t="shared" si="120"/>
        <v/>
      </c>
      <c r="J866" s="27" t="str">
        <f t="shared" si="121"/>
        <v/>
      </c>
      <c r="K866" s="28"/>
      <c r="L866" s="27" t="str">
        <f t="shared" si="122"/>
        <v/>
      </c>
      <c r="M866" s="24"/>
      <c r="N866" s="24"/>
      <c r="O866" s="6"/>
      <c r="P866" s="27" t="str">
        <f t="shared" si="123"/>
        <v/>
      </c>
      <c r="Q866" s="25" t="str">
        <f t="shared" si="124"/>
        <v/>
      </c>
      <c r="R866" s="25" t="str">
        <f t="shared" si="125"/>
        <v/>
      </c>
      <c r="S866" s="13" t="str">
        <f>IF(B866="","",IF(M866="Inițial",B866&amp;"|E|"&amp;COUNTIFS(INDEX($B:$B,5):B866,B866,INDEX($M:$M,5):M866,"Inițial"),""))</f>
        <v/>
      </c>
      <c r="T866" s="13" t="str">
        <f>IF(OR(B866="",Q866&lt;&gt;1),"",B866&amp;"|F|"&amp;COUNTIFS(INDEX($B:$B,5):B866,B866,INDEX($Q:$Q,5):Q866,1))</f>
        <v/>
      </c>
      <c r="U866" s="29" t="str">
        <f>IF(B866="","",TRIM(IF(COUNTIF('Registru devize'!$B$5:$B$304,B866)=0,"Deviz inexistent în registru. ","")&amp;IF(AND(D866&lt;&gt;"",E866=""),"Cod necunoscut. ","")&amp;IF(N(H866)&lt;=0,"Lipsește cantitatea. ","")&amp;IF(M866="","Alege etapa. ","")&amp;IF(AND(M866="Suplimentar",N866=""),"Cere acordul clientului. ","")))</f>
        <v/>
      </c>
    </row>
    <row r="867" spans="2:21" x14ac:dyDescent="0.2">
      <c r="B867" s="24"/>
      <c r="C867" s="25" t="str">
        <f>IF(B867="","",COUNTIF(INDEX($B:$B,5):B867,B867))</f>
        <v/>
      </c>
      <c r="D867" s="24"/>
      <c r="E867" s="25" t="str">
        <f t="shared" si="117"/>
        <v/>
      </c>
      <c r="F867" s="13" t="str">
        <f t="shared" si="118"/>
        <v/>
      </c>
      <c r="G867" s="25" t="str">
        <f t="shared" si="119"/>
        <v/>
      </c>
      <c r="H867" s="6"/>
      <c r="I867" s="26" t="str">
        <f t="shared" si="120"/>
        <v/>
      </c>
      <c r="J867" s="27" t="str">
        <f t="shared" si="121"/>
        <v/>
      </c>
      <c r="K867" s="28"/>
      <c r="L867" s="27" t="str">
        <f t="shared" si="122"/>
        <v/>
      </c>
      <c r="M867" s="24"/>
      <c r="N867" s="24"/>
      <c r="O867" s="6"/>
      <c r="P867" s="27" t="str">
        <f t="shared" si="123"/>
        <v/>
      </c>
      <c r="Q867" s="25" t="str">
        <f t="shared" si="124"/>
        <v/>
      </c>
      <c r="R867" s="25" t="str">
        <f t="shared" si="125"/>
        <v/>
      </c>
      <c r="S867" s="13" t="str">
        <f>IF(B867="","",IF(M867="Inițial",B867&amp;"|E|"&amp;COUNTIFS(INDEX($B:$B,5):B867,B867,INDEX($M:$M,5):M867,"Inițial"),""))</f>
        <v/>
      </c>
      <c r="T867" s="13" t="str">
        <f>IF(OR(B867="",Q867&lt;&gt;1),"",B867&amp;"|F|"&amp;COUNTIFS(INDEX($B:$B,5):B867,B867,INDEX($Q:$Q,5):Q867,1))</f>
        <v/>
      </c>
      <c r="U867" s="29" t="str">
        <f>IF(B867="","",TRIM(IF(COUNTIF('Registru devize'!$B$5:$B$304,B867)=0,"Deviz inexistent în registru. ","")&amp;IF(AND(D867&lt;&gt;"",E867=""),"Cod necunoscut. ","")&amp;IF(N(H867)&lt;=0,"Lipsește cantitatea. ","")&amp;IF(M867="","Alege etapa. ","")&amp;IF(AND(M867="Suplimentar",N867=""),"Cere acordul clientului. ","")))</f>
        <v/>
      </c>
    </row>
    <row r="868" spans="2:21" x14ac:dyDescent="0.2">
      <c r="B868" s="24"/>
      <c r="C868" s="25" t="str">
        <f>IF(B868="","",COUNTIF(INDEX($B:$B,5):B868,B868))</f>
        <v/>
      </c>
      <c r="D868" s="24"/>
      <c r="E868" s="25" t="str">
        <f t="shared" si="117"/>
        <v/>
      </c>
      <c r="F868" s="13" t="str">
        <f t="shared" si="118"/>
        <v/>
      </c>
      <c r="G868" s="25" t="str">
        <f t="shared" si="119"/>
        <v/>
      </c>
      <c r="H868" s="6"/>
      <c r="I868" s="26" t="str">
        <f t="shared" si="120"/>
        <v/>
      </c>
      <c r="J868" s="27" t="str">
        <f t="shared" si="121"/>
        <v/>
      </c>
      <c r="K868" s="28"/>
      <c r="L868" s="27" t="str">
        <f t="shared" si="122"/>
        <v/>
      </c>
      <c r="M868" s="24"/>
      <c r="N868" s="24"/>
      <c r="O868" s="6"/>
      <c r="P868" s="27" t="str">
        <f t="shared" si="123"/>
        <v/>
      </c>
      <c r="Q868" s="25" t="str">
        <f t="shared" si="124"/>
        <v/>
      </c>
      <c r="R868" s="25" t="str">
        <f t="shared" si="125"/>
        <v/>
      </c>
      <c r="S868" s="13" t="str">
        <f>IF(B868="","",IF(M868="Inițial",B868&amp;"|E|"&amp;COUNTIFS(INDEX($B:$B,5):B868,B868,INDEX($M:$M,5):M868,"Inițial"),""))</f>
        <v/>
      </c>
      <c r="T868" s="13" t="str">
        <f>IF(OR(B868="",Q868&lt;&gt;1),"",B868&amp;"|F|"&amp;COUNTIFS(INDEX($B:$B,5):B868,B868,INDEX($Q:$Q,5):Q868,1))</f>
        <v/>
      </c>
      <c r="U868" s="29" t="str">
        <f>IF(B868="","",TRIM(IF(COUNTIF('Registru devize'!$B$5:$B$304,B868)=0,"Deviz inexistent în registru. ","")&amp;IF(AND(D868&lt;&gt;"",E868=""),"Cod necunoscut. ","")&amp;IF(N(H868)&lt;=0,"Lipsește cantitatea. ","")&amp;IF(M868="","Alege etapa. ","")&amp;IF(AND(M868="Suplimentar",N868=""),"Cere acordul clientului. ","")))</f>
        <v/>
      </c>
    </row>
    <row r="869" spans="2:21" x14ac:dyDescent="0.2">
      <c r="B869" s="24"/>
      <c r="C869" s="25" t="str">
        <f>IF(B869="","",COUNTIF(INDEX($B:$B,5):B869,B869))</f>
        <v/>
      </c>
      <c r="D869" s="24"/>
      <c r="E869" s="25" t="str">
        <f t="shared" si="117"/>
        <v/>
      </c>
      <c r="F869" s="13" t="str">
        <f t="shared" si="118"/>
        <v/>
      </c>
      <c r="G869" s="25" t="str">
        <f t="shared" si="119"/>
        <v/>
      </c>
      <c r="H869" s="6"/>
      <c r="I869" s="26" t="str">
        <f t="shared" si="120"/>
        <v/>
      </c>
      <c r="J869" s="27" t="str">
        <f t="shared" si="121"/>
        <v/>
      </c>
      <c r="K869" s="28"/>
      <c r="L869" s="27" t="str">
        <f t="shared" si="122"/>
        <v/>
      </c>
      <c r="M869" s="24"/>
      <c r="N869" s="24"/>
      <c r="O869" s="6"/>
      <c r="P869" s="27" t="str">
        <f t="shared" si="123"/>
        <v/>
      </c>
      <c r="Q869" s="25" t="str">
        <f t="shared" si="124"/>
        <v/>
      </c>
      <c r="R869" s="25" t="str">
        <f t="shared" si="125"/>
        <v/>
      </c>
      <c r="S869" s="13" t="str">
        <f>IF(B869="","",IF(M869="Inițial",B869&amp;"|E|"&amp;COUNTIFS(INDEX($B:$B,5):B869,B869,INDEX($M:$M,5):M869,"Inițial"),""))</f>
        <v/>
      </c>
      <c r="T869" s="13" t="str">
        <f>IF(OR(B869="",Q869&lt;&gt;1),"",B869&amp;"|F|"&amp;COUNTIFS(INDEX($B:$B,5):B869,B869,INDEX($Q:$Q,5):Q869,1))</f>
        <v/>
      </c>
      <c r="U869" s="29" t="str">
        <f>IF(B869="","",TRIM(IF(COUNTIF('Registru devize'!$B$5:$B$304,B869)=0,"Deviz inexistent în registru. ","")&amp;IF(AND(D869&lt;&gt;"",E869=""),"Cod necunoscut. ","")&amp;IF(N(H869)&lt;=0,"Lipsește cantitatea. ","")&amp;IF(M869="","Alege etapa. ","")&amp;IF(AND(M869="Suplimentar",N869=""),"Cere acordul clientului. ","")))</f>
        <v/>
      </c>
    </row>
    <row r="870" spans="2:21" x14ac:dyDescent="0.2">
      <c r="B870" s="24"/>
      <c r="C870" s="25" t="str">
        <f>IF(B870="","",COUNTIF(INDEX($B:$B,5):B870,B870))</f>
        <v/>
      </c>
      <c r="D870" s="24"/>
      <c r="E870" s="25" t="str">
        <f t="shared" si="117"/>
        <v/>
      </c>
      <c r="F870" s="13" t="str">
        <f t="shared" si="118"/>
        <v/>
      </c>
      <c r="G870" s="25" t="str">
        <f t="shared" si="119"/>
        <v/>
      </c>
      <c r="H870" s="6"/>
      <c r="I870" s="26" t="str">
        <f t="shared" si="120"/>
        <v/>
      </c>
      <c r="J870" s="27" t="str">
        <f t="shared" si="121"/>
        <v/>
      </c>
      <c r="K870" s="28"/>
      <c r="L870" s="27" t="str">
        <f t="shared" si="122"/>
        <v/>
      </c>
      <c r="M870" s="24"/>
      <c r="N870" s="24"/>
      <c r="O870" s="6"/>
      <c r="P870" s="27" t="str">
        <f t="shared" si="123"/>
        <v/>
      </c>
      <c r="Q870" s="25" t="str">
        <f t="shared" si="124"/>
        <v/>
      </c>
      <c r="R870" s="25" t="str">
        <f t="shared" si="125"/>
        <v/>
      </c>
      <c r="S870" s="13" t="str">
        <f>IF(B870="","",IF(M870="Inițial",B870&amp;"|E|"&amp;COUNTIFS(INDEX($B:$B,5):B870,B870,INDEX($M:$M,5):M870,"Inițial"),""))</f>
        <v/>
      </c>
      <c r="T870" s="13" t="str">
        <f>IF(OR(B870="",Q870&lt;&gt;1),"",B870&amp;"|F|"&amp;COUNTIFS(INDEX($B:$B,5):B870,B870,INDEX($Q:$Q,5):Q870,1))</f>
        <v/>
      </c>
      <c r="U870" s="29" t="str">
        <f>IF(B870="","",TRIM(IF(COUNTIF('Registru devize'!$B$5:$B$304,B870)=0,"Deviz inexistent în registru. ","")&amp;IF(AND(D870&lt;&gt;"",E870=""),"Cod necunoscut. ","")&amp;IF(N(H870)&lt;=0,"Lipsește cantitatea. ","")&amp;IF(M870="","Alege etapa. ","")&amp;IF(AND(M870="Suplimentar",N870=""),"Cere acordul clientului. ","")))</f>
        <v/>
      </c>
    </row>
    <row r="871" spans="2:21" x14ac:dyDescent="0.2">
      <c r="B871" s="24"/>
      <c r="C871" s="25" t="str">
        <f>IF(B871="","",COUNTIF(INDEX($B:$B,5):B871,B871))</f>
        <v/>
      </c>
      <c r="D871" s="24"/>
      <c r="E871" s="25" t="str">
        <f t="shared" si="117"/>
        <v/>
      </c>
      <c r="F871" s="13" t="str">
        <f t="shared" si="118"/>
        <v/>
      </c>
      <c r="G871" s="25" t="str">
        <f t="shared" si="119"/>
        <v/>
      </c>
      <c r="H871" s="6"/>
      <c r="I871" s="26" t="str">
        <f t="shared" si="120"/>
        <v/>
      </c>
      <c r="J871" s="27" t="str">
        <f t="shared" si="121"/>
        <v/>
      </c>
      <c r="K871" s="28"/>
      <c r="L871" s="27" t="str">
        <f t="shared" si="122"/>
        <v/>
      </c>
      <c r="M871" s="24"/>
      <c r="N871" s="24"/>
      <c r="O871" s="6"/>
      <c r="P871" s="27" t="str">
        <f t="shared" si="123"/>
        <v/>
      </c>
      <c r="Q871" s="25" t="str">
        <f t="shared" si="124"/>
        <v/>
      </c>
      <c r="R871" s="25" t="str">
        <f t="shared" si="125"/>
        <v/>
      </c>
      <c r="S871" s="13" t="str">
        <f>IF(B871="","",IF(M871="Inițial",B871&amp;"|E|"&amp;COUNTIFS(INDEX($B:$B,5):B871,B871,INDEX($M:$M,5):M871,"Inițial"),""))</f>
        <v/>
      </c>
      <c r="T871" s="13" t="str">
        <f>IF(OR(B871="",Q871&lt;&gt;1),"",B871&amp;"|F|"&amp;COUNTIFS(INDEX($B:$B,5):B871,B871,INDEX($Q:$Q,5):Q871,1))</f>
        <v/>
      </c>
      <c r="U871" s="29" t="str">
        <f>IF(B871="","",TRIM(IF(COUNTIF('Registru devize'!$B$5:$B$304,B871)=0,"Deviz inexistent în registru. ","")&amp;IF(AND(D871&lt;&gt;"",E871=""),"Cod necunoscut. ","")&amp;IF(N(H871)&lt;=0,"Lipsește cantitatea. ","")&amp;IF(M871="","Alege etapa. ","")&amp;IF(AND(M871="Suplimentar",N871=""),"Cere acordul clientului. ","")))</f>
        <v/>
      </c>
    </row>
    <row r="872" spans="2:21" x14ac:dyDescent="0.2">
      <c r="B872" s="24"/>
      <c r="C872" s="25" t="str">
        <f>IF(B872="","",COUNTIF(INDEX($B:$B,5):B872,B872))</f>
        <v/>
      </c>
      <c r="D872" s="24"/>
      <c r="E872" s="25" t="str">
        <f t="shared" si="117"/>
        <v/>
      </c>
      <c r="F872" s="13" t="str">
        <f t="shared" si="118"/>
        <v/>
      </c>
      <c r="G872" s="25" t="str">
        <f t="shared" si="119"/>
        <v/>
      </c>
      <c r="H872" s="6"/>
      <c r="I872" s="26" t="str">
        <f t="shared" si="120"/>
        <v/>
      </c>
      <c r="J872" s="27" t="str">
        <f t="shared" si="121"/>
        <v/>
      </c>
      <c r="K872" s="28"/>
      <c r="L872" s="27" t="str">
        <f t="shared" si="122"/>
        <v/>
      </c>
      <c r="M872" s="24"/>
      <c r="N872" s="24"/>
      <c r="O872" s="6"/>
      <c r="P872" s="27" t="str">
        <f t="shared" si="123"/>
        <v/>
      </c>
      <c r="Q872" s="25" t="str">
        <f t="shared" si="124"/>
        <v/>
      </c>
      <c r="R872" s="25" t="str">
        <f t="shared" si="125"/>
        <v/>
      </c>
      <c r="S872" s="13" t="str">
        <f>IF(B872="","",IF(M872="Inițial",B872&amp;"|E|"&amp;COUNTIFS(INDEX($B:$B,5):B872,B872,INDEX($M:$M,5):M872,"Inițial"),""))</f>
        <v/>
      </c>
      <c r="T872" s="13" t="str">
        <f>IF(OR(B872="",Q872&lt;&gt;1),"",B872&amp;"|F|"&amp;COUNTIFS(INDEX($B:$B,5):B872,B872,INDEX($Q:$Q,5):Q872,1))</f>
        <v/>
      </c>
      <c r="U872" s="29" t="str">
        <f>IF(B872="","",TRIM(IF(COUNTIF('Registru devize'!$B$5:$B$304,B872)=0,"Deviz inexistent în registru. ","")&amp;IF(AND(D872&lt;&gt;"",E872=""),"Cod necunoscut. ","")&amp;IF(N(H872)&lt;=0,"Lipsește cantitatea. ","")&amp;IF(M872="","Alege etapa. ","")&amp;IF(AND(M872="Suplimentar",N872=""),"Cere acordul clientului. ","")))</f>
        <v/>
      </c>
    </row>
    <row r="873" spans="2:21" x14ac:dyDescent="0.2">
      <c r="B873" s="24"/>
      <c r="C873" s="25" t="str">
        <f>IF(B873="","",COUNTIF(INDEX($B:$B,5):B873,B873))</f>
        <v/>
      </c>
      <c r="D873" s="24"/>
      <c r="E873" s="25" t="str">
        <f t="shared" si="117"/>
        <v/>
      </c>
      <c r="F873" s="13" t="str">
        <f t="shared" si="118"/>
        <v/>
      </c>
      <c r="G873" s="25" t="str">
        <f t="shared" si="119"/>
        <v/>
      </c>
      <c r="H873" s="6"/>
      <c r="I873" s="26" t="str">
        <f t="shared" si="120"/>
        <v/>
      </c>
      <c r="J873" s="27" t="str">
        <f t="shared" si="121"/>
        <v/>
      </c>
      <c r="K873" s="28"/>
      <c r="L873" s="27" t="str">
        <f t="shared" si="122"/>
        <v/>
      </c>
      <c r="M873" s="24"/>
      <c r="N873" s="24"/>
      <c r="O873" s="6"/>
      <c r="P873" s="27" t="str">
        <f t="shared" si="123"/>
        <v/>
      </c>
      <c r="Q873" s="25" t="str">
        <f t="shared" si="124"/>
        <v/>
      </c>
      <c r="R873" s="25" t="str">
        <f t="shared" si="125"/>
        <v/>
      </c>
      <c r="S873" s="13" t="str">
        <f>IF(B873="","",IF(M873="Inițial",B873&amp;"|E|"&amp;COUNTIFS(INDEX($B:$B,5):B873,B873,INDEX($M:$M,5):M873,"Inițial"),""))</f>
        <v/>
      </c>
      <c r="T873" s="13" t="str">
        <f>IF(OR(B873="",Q873&lt;&gt;1),"",B873&amp;"|F|"&amp;COUNTIFS(INDEX($B:$B,5):B873,B873,INDEX($Q:$Q,5):Q873,1))</f>
        <v/>
      </c>
      <c r="U873" s="29" t="str">
        <f>IF(B873="","",TRIM(IF(COUNTIF('Registru devize'!$B$5:$B$304,B873)=0,"Deviz inexistent în registru. ","")&amp;IF(AND(D873&lt;&gt;"",E873=""),"Cod necunoscut. ","")&amp;IF(N(H873)&lt;=0,"Lipsește cantitatea. ","")&amp;IF(M873="","Alege etapa. ","")&amp;IF(AND(M873="Suplimentar",N873=""),"Cere acordul clientului. ","")))</f>
        <v/>
      </c>
    </row>
    <row r="874" spans="2:21" x14ac:dyDescent="0.2">
      <c r="B874" s="24"/>
      <c r="C874" s="25" t="str">
        <f>IF(B874="","",COUNTIF(INDEX($B:$B,5):B874,B874))</f>
        <v/>
      </c>
      <c r="D874" s="24"/>
      <c r="E874" s="25" t="str">
        <f t="shared" si="117"/>
        <v/>
      </c>
      <c r="F874" s="13" t="str">
        <f t="shared" si="118"/>
        <v/>
      </c>
      <c r="G874" s="25" t="str">
        <f t="shared" si="119"/>
        <v/>
      </c>
      <c r="H874" s="6"/>
      <c r="I874" s="26" t="str">
        <f t="shared" si="120"/>
        <v/>
      </c>
      <c r="J874" s="27" t="str">
        <f t="shared" si="121"/>
        <v/>
      </c>
      <c r="K874" s="28"/>
      <c r="L874" s="27" t="str">
        <f t="shared" si="122"/>
        <v/>
      </c>
      <c r="M874" s="24"/>
      <c r="N874" s="24"/>
      <c r="O874" s="6"/>
      <c r="P874" s="27" t="str">
        <f t="shared" si="123"/>
        <v/>
      </c>
      <c r="Q874" s="25" t="str">
        <f t="shared" si="124"/>
        <v/>
      </c>
      <c r="R874" s="25" t="str">
        <f t="shared" si="125"/>
        <v/>
      </c>
      <c r="S874" s="13" t="str">
        <f>IF(B874="","",IF(M874="Inițial",B874&amp;"|E|"&amp;COUNTIFS(INDEX($B:$B,5):B874,B874,INDEX($M:$M,5):M874,"Inițial"),""))</f>
        <v/>
      </c>
      <c r="T874" s="13" t="str">
        <f>IF(OR(B874="",Q874&lt;&gt;1),"",B874&amp;"|F|"&amp;COUNTIFS(INDEX($B:$B,5):B874,B874,INDEX($Q:$Q,5):Q874,1))</f>
        <v/>
      </c>
      <c r="U874" s="29" t="str">
        <f>IF(B874="","",TRIM(IF(COUNTIF('Registru devize'!$B$5:$B$304,B874)=0,"Deviz inexistent în registru. ","")&amp;IF(AND(D874&lt;&gt;"",E874=""),"Cod necunoscut. ","")&amp;IF(N(H874)&lt;=0,"Lipsește cantitatea. ","")&amp;IF(M874="","Alege etapa. ","")&amp;IF(AND(M874="Suplimentar",N874=""),"Cere acordul clientului. ","")))</f>
        <v/>
      </c>
    </row>
    <row r="875" spans="2:21" x14ac:dyDescent="0.2">
      <c r="B875" s="24"/>
      <c r="C875" s="25" t="str">
        <f>IF(B875="","",COUNTIF(INDEX($B:$B,5):B875,B875))</f>
        <v/>
      </c>
      <c r="D875" s="24"/>
      <c r="E875" s="25" t="str">
        <f t="shared" si="117"/>
        <v/>
      </c>
      <c r="F875" s="13" t="str">
        <f t="shared" si="118"/>
        <v/>
      </c>
      <c r="G875" s="25" t="str">
        <f t="shared" si="119"/>
        <v/>
      </c>
      <c r="H875" s="6"/>
      <c r="I875" s="26" t="str">
        <f t="shared" si="120"/>
        <v/>
      </c>
      <c r="J875" s="27" t="str">
        <f t="shared" si="121"/>
        <v/>
      </c>
      <c r="K875" s="28"/>
      <c r="L875" s="27" t="str">
        <f t="shared" si="122"/>
        <v/>
      </c>
      <c r="M875" s="24"/>
      <c r="N875" s="24"/>
      <c r="O875" s="6"/>
      <c r="P875" s="27" t="str">
        <f t="shared" si="123"/>
        <v/>
      </c>
      <c r="Q875" s="25" t="str">
        <f t="shared" si="124"/>
        <v/>
      </c>
      <c r="R875" s="25" t="str">
        <f t="shared" si="125"/>
        <v/>
      </c>
      <c r="S875" s="13" t="str">
        <f>IF(B875="","",IF(M875="Inițial",B875&amp;"|E|"&amp;COUNTIFS(INDEX($B:$B,5):B875,B875,INDEX($M:$M,5):M875,"Inițial"),""))</f>
        <v/>
      </c>
      <c r="T875" s="13" t="str">
        <f>IF(OR(B875="",Q875&lt;&gt;1),"",B875&amp;"|F|"&amp;COUNTIFS(INDEX($B:$B,5):B875,B875,INDEX($Q:$Q,5):Q875,1))</f>
        <v/>
      </c>
      <c r="U875" s="29" t="str">
        <f>IF(B875="","",TRIM(IF(COUNTIF('Registru devize'!$B$5:$B$304,B875)=0,"Deviz inexistent în registru. ","")&amp;IF(AND(D875&lt;&gt;"",E875=""),"Cod necunoscut. ","")&amp;IF(N(H875)&lt;=0,"Lipsește cantitatea. ","")&amp;IF(M875="","Alege etapa. ","")&amp;IF(AND(M875="Suplimentar",N875=""),"Cere acordul clientului. ","")))</f>
        <v/>
      </c>
    </row>
    <row r="876" spans="2:21" x14ac:dyDescent="0.2">
      <c r="B876" s="24"/>
      <c r="C876" s="25" t="str">
        <f>IF(B876="","",COUNTIF(INDEX($B:$B,5):B876,B876))</f>
        <v/>
      </c>
      <c r="D876" s="24"/>
      <c r="E876" s="25" t="str">
        <f t="shared" si="117"/>
        <v/>
      </c>
      <c r="F876" s="13" t="str">
        <f t="shared" si="118"/>
        <v/>
      </c>
      <c r="G876" s="25" t="str">
        <f t="shared" si="119"/>
        <v/>
      </c>
      <c r="H876" s="6"/>
      <c r="I876" s="26" t="str">
        <f t="shared" si="120"/>
        <v/>
      </c>
      <c r="J876" s="27" t="str">
        <f t="shared" si="121"/>
        <v/>
      </c>
      <c r="K876" s="28"/>
      <c r="L876" s="27" t="str">
        <f t="shared" si="122"/>
        <v/>
      </c>
      <c r="M876" s="24"/>
      <c r="N876" s="24"/>
      <c r="O876" s="6"/>
      <c r="P876" s="27" t="str">
        <f t="shared" si="123"/>
        <v/>
      </c>
      <c r="Q876" s="25" t="str">
        <f t="shared" si="124"/>
        <v/>
      </c>
      <c r="R876" s="25" t="str">
        <f t="shared" si="125"/>
        <v/>
      </c>
      <c r="S876" s="13" t="str">
        <f>IF(B876="","",IF(M876="Inițial",B876&amp;"|E|"&amp;COUNTIFS(INDEX($B:$B,5):B876,B876,INDEX($M:$M,5):M876,"Inițial"),""))</f>
        <v/>
      </c>
      <c r="T876" s="13" t="str">
        <f>IF(OR(B876="",Q876&lt;&gt;1),"",B876&amp;"|F|"&amp;COUNTIFS(INDEX($B:$B,5):B876,B876,INDEX($Q:$Q,5):Q876,1))</f>
        <v/>
      </c>
      <c r="U876" s="29" t="str">
        <f>IF(B876="","",TRIM(IF(COUNTIF('Registru devize'!$B$5:$B$304,B876)=0,"Deviz inexistent în registru. ","")&amp;IF(AND(D876&lt;&gt;"",E876=""),"Cod necunoscut. ","")&amp;IF(N(H876)&lt;=0,"Lipsește cantitatea. ","")&amp;IF(M876="","Alege etapa. ","")&amp;IF(AND(M876="Suplimentar",N876=""),"Cere acordul clientului. ","")))</f>
        <v/>
      </c>
    </row>
    <row r="877" spans="2:21" x14ac:dyDescent="0.2">
      <c r="B877" s="24"/>
      <c r="C877" s="25" t="str">
        <f>IF(B877="","",COUNTIF(INDEX($B:$B,5):B877,B877))</f>
        <v/>
      </c>
      <c r="D877" s="24"/>
      <c r="E877" s="25" t="str">
        <f t="shared" si="117"/>
        <v/>
      </c>
      <c r="F877" s="13" t="str">
        <f t="shared" si="118"/>
        <v/>
      </c>
      <c r="G877" s="25" t="str">
        <f t="shared" si="119"/>
        <v/>
      </c>
      <c r="H877" s="6"/>
      <c r="I877" s="26" t="str">
        <f t="shared" si="120"/>
        <v/>
      </c>
      <c r="J877" s="27" t="str">
        <f t="shared" si="121"/>
        <v/>
      </c>
      <c r="K877" s="28"/>
      <c r="L877" s="27" t="str">
        <f t="shared" si="122"/>
        <v/>
      </c>
      <c r="M877" s="24"/>
      <c r="N877" s="24"/>
      <c r="O877" s="6"/>
      <c r="P877" s="27" t="str">
        <f t="shared" si="123"/>
        <v/>
      </c>
      <c r="Q877" s="25" t="str">
        <f t="shared" si="124"/>
        <v/>
      </c>
      <c r="R877" s="25" t="str">
        <f t="shared" si="125"/>
        <v/>
      </c>
      <c r="S877" s="13" t="str">
        <f>IF(B877="","",IF(M877="Inițial",B877&amp;"|E|"&amp;COUNTIFS(INDEX($B:$B,5):B877,B877,INDEX($M:$M,5):M877,"Inițial"),""))</f>
        <v/>
      </c>
      <c r="T877" s="13" t="str">
        <f>IF(OR(B877="",Q877&lt;&gt;1),"",B877&amp;"|F|"&amp;COUNTIFS(INDEX($B:$B,5):B877,B877,INDEX($Q:$Q,5):Q877,1))</f>
        <v/>
      </c>
      <c r="U877" s="29" t="str">
        <f>IF(B877="","",TRIM(IF(COUNTIF('Registru devize'!$B$5:$B$304,B877)=0,"Deviz inexistent în registru. ","")&amp;IF(AND(D877&lt;&gt;"",E877=""),"Cod necunoscut. ","")&amp;IF(N(H877)&lt;=0,"Lipsește cantitatea. ","")&amp;IF(M877="","Alege etapa. ","")&amp;IF(AND(M877="Suplimentar",N877=""),"Cere acordul clientului. ","")))</f>
        <v/>
      </c>
    </row>
    <row r="878" spans="2:21" x14ac:dyDescent="0.2">
      <c r="B878" s="24"/>
      <c r="C878" s="25" t="str">
        <f>IF(B878="","",COUNTIF(INDEX($B:$B,5):B878,B878))</f>
        <v/>
      </c>
      <c r="D878" s="24"/>
      <c r="E878" s="25" t="str">
        <f t="shared" si="117"/>
        <v/>
      </c>
      <c r="F878" s="13" t="str">
        <f t="shared" si="118"/>
        <v/>
      </c>
      <c r="G878" s="25" t="str">
        <f t="shared" si="119"/>
        <v/>
      </c>
      <c r="H878" s="6"/>
      <c r="I878" s="26" t="str">
        <f t="shared" si="120"/>
        <v/>
      </c>
      <c r="J878" s="27" t="str">
        <f t="shared" si="121"/>
        <v/>
      </c>
      <c r="K878" s="28"/>
      <c r="L878" s="27" t="str">
        <f t="shared" si="122"/>
        <v/>
      </c>
      <c r="M878" s="24"/>
      <c r="N878" s="24"/>
      <c r="O878" s="6"/>
      <c r="P878" s="27" t="str">
        <f t="shared" si="123"/>
        <v/>
      </c>
      <c r="Q878" s="25" t="str">
        <f t="shared" si="124"/>
        <v/>
      </c>
      <c r="R878" s="25" t="str">
        <f t="shared" si="125"/>
        <v/>
      </c>
      <c r="S878" s="13" t="str">
        <f>IF(B878="","",IF(M878="Inițial",B878&amp;"|E|"&amp;COUNTIFS(INDEX($B:$B,5):B878,B878,INDEX($M:$M,5):M878,"Inițial"),""))</f>
        <v/>
      </c>
      <c r="T878" s="13" t="str">
        <f>IF(OR(B878="",Q878&lt;&gt;1),"",B878&amp;"|F|"&amp;COUNTIFS(INDEX($B:$B,5):B878,B878,INDEX($Q:$Q,5):Q878,1))</f>
        <v/>
      </c>
      <c r="U878" s="29" t="str">
        <f>IF(B878="","",TRIM(IF(COUNTIF('Registru devize'!$B$5:$B$304,B878)=0,"Deviz inexistent în registru. ","")&amp;IF(AND(D878&lt;&gt;"",E878=""),"Cod necunoscut. ","")&amp;IF(N(H878)&lt;=0,"Lipsește cantitatea. ","")&amp;IF(M878="","Alege etapa. ","")&amp;IF(AND(M878="Suplimentar",N878=""),"Cere acordul clientului. ","")))</f>
        <v/>
      </c>
    </row>
    <row r="879" spans="2:21" x14ac:dyDescent="0.2">
      <c r="B879" s="24"/>
      <c r="C879" s="25" t="str">
        <f>IF(B879="","",COUNTIF(INDEX($B:$B,5):B879,B879))</f>
        <v/>
      </c>
      <c r="D879" s="24"/>
      <c r="E879" s="25" t="str">
        <f t="shared" si="117"/>
        <v/>
      </c>
      <c r="F879" s="13" t="str">
        <f t="shared" si="118"/>
        <v/>
      </c>
      <c r="G879" s="25" t="str">
        <f t="shared" si="119"/>
        <v/>
      </c>
      <c r="H879" s="6"/>
      <c r="I879" s="26" t="str">
        <f t="shared" si="120"/>
        <v/>
      </c>
      <c r="J879" s="27" t="str">
        <f t="shared" si="121"/>
        <v/>
      </c>
      <c r="K879" s="28"/>
      <c r="L879" s="27" t="str">
        <f t="shared" si="122"/>
        <v/>
      </c>
      <c r="M879" s="24"/>
      <c r="N879" s="24"/>
      <c r="O879" s="6"/>
      <c r="P879" s="27" t="str">
        <f t="shared" si="123"/>
        <v/>
      </c>
      <c r="Q879" s="25" t="str">
        <f t="shared" si="124"/>
        <v/>
      </c>
      <c r="R879" s="25" t="str">
        <f t="shared" si="125"/>
        <v/>
      </c>
      <c r="S879" s="13" t="str">
        <f>IF(B879="","",IF(M879="Inițial",B879&amp;"|E|"&amp;COUNTIFS(INDEX($B:$B,5):B879,B879,INDEX($M:$M,5):M879,"Inițial"),""))</f>
        <v/>
      </c>
      <c r="T879" s="13" t="str">
        <f>IF(OR(B879="",Q879&lt;&gt;1),"",B879&amp;"|F|"&amp;COUNTIFS(INDEX($B:$B,5):B879,B879,INDEX($Q:$Q,5):Q879,1))</f>
        <v/>
      </c>
      <c r="U879" s="29" t="str">
        <f>IF(B879="","",TRIM(IF(COUNTIF('Registru devize'!$B$5:$B$304,B879)=0,"Deviz inexistent în registru. ","")&amp;IF(AND(D879&lt;&gt;"",E879=""),"Cod necunoscut. ","")&amp;IF(N(H879)&lt;=0,"Lipsește cantitatea. ","")&amp;IF(M879="","Alege etapa. ","")&amp;IF(AND(M879="Suplimentar",N879=""),"Cere acordul clientului. ","")))</f>
        <v/>
      </c>
    </row>
    <row r="880" spans="2:21" x14ac:dyDescent="0.2">
      <c r="B880" s="24"/>
      <c r="C880" s="25" t="str">
        <f>IF(B880="","",COUNTIF(INDEX($B:$B,5):B880,B880))</f>
        <v/>
      </c>
      <c r="D880" s="24"/>
      <c r="E880" s="25" t="str">
        <f t="shared" si="117"/>
        <v/>
      </c>
      <c r="F880" s="13" t="str">
        <f t="shared" si="118"/>
        <v/>
      </c>
      <c r="G880" s="25" t="str">
        <f t="shared" si="119"/>
        <v/>
      </c>
      <c r="H880" s="6"/>
      <c r="I880" s="26" t="str">
        <f t="shared" si="120"/>
        <v/>
      </c>
      <c r="J880" s="27" t="str">
        <f t="shared" si="121"/>
        <v/>
      </c>
      <c r="K880" s="28"/>
      <c r="L880" s="27" t="str">
        <f t="shared" si="122"/>
        <v/>
      </c>
      <c r="M880" s="24"/>
      <c r="N880" s="24"/>
      <c r="O880" s="6"/>
      <c r="P880" s="27" t="str">
        <f t="shared" si="123"/>
        <v/>
      </c>
      <c r="Q880" s="25" t="str">
        <f t="shared" si="124"/>
        <v/>
      </c>
      <c r="R880" s="25" t="str">
        <f t="shared" si="125"/>
        <v/>
      </c>
      <c r="S880" s="13" t="str">
        <f>IF(B880="","",IF(M880="Inițial",B880&amp;"|E|"&amp;COUNTIFS(INDEX($B:$B,5):B880,B880,INDEX($M:$M,5):M880,"Inițial"),""))</f>
        <v/>
      </c>
      <c r="T880" s="13" t="str">
        <f>IF(OR(B880="",Q880&lt;&gt;1),"",B880&amp;"|F|"&amp;COUNTIFS(INDEX($B:$B,5):B880,B880,INDEX($Q:$Q,5):Q880,1))</f>
        <v/>
      </c>
      <c r="U880" s="29" t="str">
        <f>IF(B880="","",TRIM(IF(COUNTIF('Registru devize'!$B$5:$B$304,B880)=0,"Deviz inexistent în registru. ","")&amp;IF(AND(D880&lt;&gt;"",E880=""),"Cod necunoscut. ","")&amp;IF(N(H880)&lt;=0,"Lipsește cantitatea. ","")&amp;IF(M880="","Alege etapa. ","")&amp;IF(AND(M880="Suplimentar",N880=""),"Cere acordul clientului. ","")))</f>
        <v/>
      </c>
    </row>
    <row r="881" spans="2:21" x14ac:dyDescent="0.2">
      <c r="B881" s="24"/>
      <c r="C881" s="25" t="str">
        <f>IF(B881="","",COUNTIF(INDEX($B:$B,5):B881,B881))</f>
        <v/>
      </c>
      <c r="D881" s="24"/>
      <c r="E881" s="25" t="str">
        <f t="shared" si="117"/>
        <v/>
      </c>
      <c r="F881" s="13" t="str">
        <f t="shared" si="118"/>
        <v/>
      </c>
      <c r="G881" s="25" t="str">
        <f t="shared" si="119"/>
        <v/>
      </c>
      <c r="H881" s="6"/>
      <c r="I881" s="26" t="str">
        <f t="shared" si="120"/>
        <v/>
      </c>
      <c r="J881" s="27" t="str">
        <f t="shared" si="121"/>
        <v/>
      </c>
      <c r="K881" s="28"/>
      <c r="L881" s="27" t="str">
        <f t="shared" si="122"/>
        <v/>
      </c>
      <c r="M881" s="24"/>
      <c r="N881" s="24"/>
      <c r="O881" s="6"/>
      <c r="P881" s="27" t="str">
        <f t="shared" si="123"/>
        <v/>
      </c>
      <c r="Q881" s="25" t="str">
        <f t="shared" si="124"/>
        <v/>
      </c>
      <c r="R881" s="25" t="str">
        <f t="shared" si="125"/>
        <v/>
      </c>
      <c r="S881" s="13" t="str">
        <f>IF(B881="","",IF(M881="Inițial",B881&amp;"|E|"&amp;COUNTIFS(INDEX($B:$B,5):B881,B881,INDEX($M:$M,5):M881,"Inițial"),""))</f>
        <v/>
      </c>
      <c r="T881" s="13" t="str">
        <f>IF(OR(B881="",Q881&lt;&gt;1),"",B881&amp;"|F|"&amp;COUNTIFS(INDEX($B:$B,5):B881,B881,INDEX($Q:$Q,5):Q881,1))</f>
        <v/>
      </c>
      <c r="U881" s="29" t="str">
        <f>IF(B881="","",TRIM(IF(COUNTIF('Registru devize'!$B$5:$B$304,B881)=0,"Deviz inexistent în registru. ","")&amp;IF(AND(D881&lt;&gt;"",E881=""),"Cod necunoscut. ","")&amp;IF(N(H881)&lt;=0,"Lipsește cantitatea. ","")&amp;IF(M881="","Alege etapa. ","")&amp;IF(AND(M881="Suplimentar",N881=""),"Cere acordul clientului. ","")))</f>
        <v/>
      </c>
    </row>
    <row r="882" spans="2:21" x14ac:dyDescent="0.2">
      <c r="B882" s="24"/>
      <c r="C882" s="25" t="str">
        <f>IF(B882="","",COUNTIF(INDEX($B:$B,5):B882,B882))</f>
        <v/>
      </c>
      <c r="D882" s="24"/>
      <c r="E882" s="25" t="str">
        <f t="shared" si="117"/>
        <v/>
      </c>
      <c r="F882" s="13" t="str">
        <f t="shared" si="118"/>
        <v/>
      </c>
      <c r="G882" s="25" t="str">
        <f t="shared" si="119"/>
        <v/>
      </c>
      <c r="H882" s="6"/>
      <c r="I882" s="26" t="str">
        <f t="shared" si="120"/>
        <v/>
      </c>
      <c r="J882" s="27" t="str">
        <f t="shared" si="121"/>
        <v/>
      </c>
      <c r="K882" s="28"/>
      <c r="L882" s="27" t="str">
        <f t="shared" si="122"/>
        <v/>
      </c>
      <c r="M882" s="24"/>
      <c r="N882" s="24"/>
      <c r="O882" s="6"/>
      <c r="P882" s="27" t="str">
        <f t="shared" si="123"/>
        <v/>
      </c>
      <c r="Q882" s="25" t="str">
        <f t="shared" si="124"/>
        <v/>
      </c>
      <c r="R882" s="25" t="str">
        <f t="shared" si="125"/>
        <v/>
      </c>
      <c r="S882" s="13" t="str">
        <f>IF(B882="","",IF(M882="Inițial",B882&amp;"|E|"&amp;COUNTIFS(INDEX($B:$B,5):B882,B882,INDEX($M:$M,5):M882,"Inițial"),""))</f>
        <v/>
      </c>
      <c r="T882" s="13" t="str">
        <f>IF(OR(B882="",Q882&lt;&gt;1),"",B882&amp;"|F|"&amp;COUNTIFS(INDEX($B:$B,5):B882,B882,INDEX($Q:$Q,5):Q882,1))</f>
        <v/>
      </c>
      <c r="U882" s="29" t="str">
        <f>IF(B882="","",TRIM(IF(COUNTIF('Registru devize'!$B$5:$B$304,B882)=0,"Deviz inexistent în registru. ","")&amp;IF(AND(D882&lt;&gt;"",E882=""),"Cod necunoscut. ","")&amp;IF(N(H882)&lt;=0,"Lipsește cantitatea. ","")&amp;IF(M882="","Alege etapa. ","")&amp;IF(AND(M882="Suplimentar",N882=""),"Cere acordul clientului. ","")))</f>
        <v/>
      </c>
    </row>
    <row r="883" spans="2:21" x14ac:dyDescent="0.2">
      <c r="B883" s="24"/>
      <c r="C883" s="25" t="str">
        <f>IF(B883="","",COUNTIF(INDEX($B:$B,5):B883,B883))</f>
        <v/>
      </c>
      <c r="D883" s="24"/>
      <c r="E883" s="25" t="str">
        <f t="shared" si="117"/>
        <v/>
      </c>
      <c r="F883" s="13" t="str">
        <f t="shared" si="118"/>
        <v/>
      </c>
      <c r="G883" s="25" t="str">
        <f t="shared" si="119"/>
        <v/>
      </c>
      <c r="H883" s="6"/>
      <c r="I883" s="26" t="str">
        <f t="shared" si="120"/>
        <v/>
      </c>
      <c r="J883" s="27" t="str">
        <f t="shared" si="121"/>
        <v/>
      </c>
      <c r="K883" s="28"/>
      <c r="L883" s="27" t="str">
        <f t="shared" si="122"/>
        <v/>
      </c>
      <c r="M883" s="24"/>
      <c r="N883" s="24"/>
      <c r="O883" s="6"/>
      <c r="P883" s="27" t="str">
        <f t="shared" si="123"/>
        <v/>
      </c>
      <c r="Q883" s="25" t="str">
        <f t="shared" si="124"/>
        <v/>
      </c>
      <c r="R883" s="25" t="str">
        <f t="shared" si="125"/>
        <v/>
      </c>
      <c r="S883" s="13" t="str">
        <f>IF(B883="","",IF(M883="Inițial",B883&amp;"|E|"&amp;COUNTIFS(INDEX($B:$B,5):B883,B883,INDEX($M:$M,5):M883,"Inițial"),""))</f>
        <v/>
      </c>
      <c r="T883" s="13" t="str">
        <f>IF(OR(B883="",Q883&lt;&gt;1),"",B883&amp;"|F|"&amp;COUNTIFS(INDEX($B:$B,5):B883,B883,INDEX($Q:$Q,5):Q883,1))</f>
        <v/>
      </c>
      <c r="U883" s="29" t="str">
        <f>IF(B883="","",TRIM(IF(COUNTIF('Registru devize'!$B$5:$B$304,B883)=0,"Deviz inexistent în registru. ","")&amp;IF(AND(D883&lt;&gt;"",E883=""),"Cod necunoscut. ","")&amp;IF(N(H883)&lt;=0,"Lipsește cantitatea. ","")&amp;IF(M883="","Alege etapa. ","")&amp;IF(AND(M883="Suplimentar",N883=""),"Cere acordul clientului. ","")))</f>
        <v/>
      </c>
    </row>
    <row r="884" spans="2:21" x14ac:dyDescent="0.2">
      <c r="B884" s="24"/>
      <c r="C884" s="25" t="str">
        <f>IF(B884="","",COUNTIF(INDEX($B:$B,5):B884,B884))</f>
        <v/>
      </c>
      <c r="D884" s="24"/>
      <c r="E884" s="25" t="str">
        <f t="shared" si="117"/>
        <v/>
      </c>
      <c r="F884" s="13" t="str">
        <f t="shared" si="118"/>
        <v/>
      </c>
      <c r="G884" s="25" t="str">
        <f t="shared" si="119"/>
        <v/>
      </c>
      <c r="H884" s="6"/>
      <c r="I884" s="26" t="str">
        <f t="shared" si="120"/>
        <v/>
      </c>
      <c r="J884" s="27" t="str">
        <f t="shared" si="121"/>
        <v/>
      </c>
      <c r="K884" s="28"/>
      <c r="L884" s="27" t="str">
        <f t="shared" si="122"/>
        <v/>
      </c>
      <c r="M884" s="24"/>
      <c r="N884" s="24"/>
      <c r="O884" s="6"/>
      <c r="P884" s="27" t="str">
        <f t="shared" si="123"/>
        <v/>
      </c>
      <c r="Q884" s="25" t="str">
        <f t="shared" si="124"/>
        <v/>
      </c>
      <c r="R884" s="25" t="str">
        <f t="shared" si="125"/>
        <v/>
      </c>
      <c r="S884" s="13" t="str">
        <f>IF(B884="","",IF(M884="Inițial",B884&amp;"|E|"&amp;COUNTIFS(INDEX($B:$B,5):B884,B884,INDEX($M:$M,5):M884,"Inițial"),""))</f>
        <v/>
      </c>
      <c r="T884" s="13" t="str">
        <f>IF(OR(B884="",Q884&lt;&gt;1),"",B884&amp;"|F|"&amp;COUNTIFS(INDEX($B:$B,5):B884,B884,INDEX($Q:$Q,5):Q884,1))</f>
        <v/>
      </c>
      <c r="U884" s="29" t="str">
        <f>IF(B884="","",TRIM(IF(COUNTIF('Registru devize'!$B$5:$B$304,B884)=0,"Deviz inexistent în registru. ","")&amp;IF(AND(D884&lt;&gt;"",E884=""),"Cod necunoscut. ","")&amp;IF(N(H884)&lt;=0,"Lipsește cantitatea. ","")&amp;IF(M884="","Alege etapa. ","")&amp;IF(AND(M884="Suplimentar",N884=""),"Cere acordul clientului. ","")))</f>
        <v/>
      </c>
    </row>
    <row r="885" spans="2:21" x14ac:dyDescent="0.2">
      <c r="B885" s="24"/>
      <c r="C885" s="25" t="str">
        <f>IF(B885="","",COUNTIF(INDEX($B:$B,5):B885,B885))</f>
        <v/>
      </c>
      <c r="D885" s="24"/>
      <c r="E885" s="25" t="str">
        <f t="shared" si="117"/>
        <v/>
      </c>
      <c r="F885" s="13" t="str">
        <f t="shared" si="118"/>
        <v/>
      </c>
      <c r="G885" s="25" t="str">
        <f t="shared" si="119"/>
        <v/>
      </c>
      <c r="H885" s="6"/>
      <c r="I885" s="26" t="str">
        <f t="shared" si="120"/>
        <v/>
      </c>
      <c r="J885" s="27" t="str">
        <f t="shared" si="121"/>
        <v/>
      </c>
      <c r="K885" s="28"/>
      <c r="L885" s="27" t="str">
        <f t="shared" si="122"/>
        <v/>
      </c>
      <c r="M885" s="24"/>
      <c r="N885" s="24"/>
      <c r="O885" s="6"/>
      <c r="P885" s="27" t="str">
        <f t="shared" si="123"/>
        <v/>
      </c>
      <c r="Q885" s="25" t="str">
        <f t="shared" si="124"/>
        <v/>
      </c>
      <c r="R885" s="25" t="str">
        <f t="shared" si="125"/>
        <v/>
      </c>
      <c r="S885" s="13" t="str">
        <f>IF(B885="","",IF(M885="Inițial",B885&amp;"|E|"&amp;COUNTIFS(INDEX($B:$B,5):B885,B885,INDEX($M:$M,5):M885,"Inițial"),""))</f>
        <v/>
      </c>
      <c r="T885" s="13" t="str">
        <f>IF(OR(B885="",Q885&lt;&gt;1),"",B885&amp;"|F|"&amp;COUNTIFS(INDEX($B:$B,5):B885,B885,INDEX($Q:$Q,5):Q885,1))</f>
        <v/>
      </c>
      <c r="U885" s="29" t="str">
        <f>IF(B885="","",TRIM(IF(COUNTIF('Registru devize'!$B$5:$B$304,B885)=0,"Deviz inexistent în registru. ","")&amp;IF(AND(D885&lt;&gt;"",E885=""),"Cod necunoscut. ","")&amp;IF(N(H885)&lt;=0,"Lipsește cantitatea. ","")&amp;IF(M885="","Alege etapa. ","")&amp;IF(AND(M885="Suplimentar",N885=""),"Cere acordul clientului. ","")))</f>
        <v/>
      </c>
    </row>
    <row r="886" spans="2:21" x14ac:dyDescent="0.2">
      <c r="B886" s="24"/>
      <c r="C886" s="25" t="str">
        <f>IF(B886="","",COUNTIF(INDEX($B:$B,5):B886,B886))</f>
        <v/>
      </c>
      <c r="D886" s="24"/>
      <c r="E886" s="25" t="str">
        <f t="shared" si="117"/>
        <v/>
      </c>
      <c r="F886" s="13" t="str">
        <f t="shared" si="118"/>
        <v/>
      </c>
      <c r="G886" s="25" t="str">
        <f t="shared" si="119"/>
        <v/>
      </c>
      <c r="H886" s="6"/>
      <c r="I886" s="26" t="str">
        <f t="shared" si="120"/>
        <v/>
      </c>
      <c r="J886" s="27" t="str">
        <f t="shared" si="121"/>
        <v/>
      </c>
      <c r="K886" s="28"/>
      <c r="L886" s="27" t="str">
        <f t="shared" si="122"/>
        <v/>
      </c>
      <c r="M886" s="24"/>
      <c r="N886" s="24"/>
      <c r="O886" s="6"/>
      <c r="P886" s="27" t="str">
        <f t="shared" si="123"/>
        <v/>
      </c>
      <c r="Q886" s="25" t="str">
        <f t="shared" si="124"/>
        <v/>
      </c>
      <c r="R886" s="25" t="str">
        <f t="shared" si="125"/>
        <v/>
      </c>
      <c r="S886" s="13" t="str">
        <f>IF(B886="","",IF(M886="Inițial",B886&amp;"|E|"&amp;COUNTIFS(INDEX($B:$B,5):B886,B886,INDEX($M:$M,5):M886,"Inițial"),""))</f>
        <v/>
      </c>
      <c r="T886" s="13" t="str">
        <f>IF(OR(B886="",Q886&lt;&gt;1),"",B886&amp;"|F|"&amp;COUNTIFS(INDEX($B:$B,5):B886,B886,INDEX($Q:$Q,5):Q886,1))</f>
        <v/>
      </c>
      <c r="U886" s="29" t="str">
        <f>IF(B886="","",TRIM(IF(COUNTIF('Registru devize'!$B$5:$B$304,B886)=0,"Deviz inexistent în registru. ","")&amp;IF(AND(D886&lt;&gt;"",E886=""),"Cod necunoscut. ","")&amp;IF(N(H886)&lt;=0,"Lipsește cantitatea. ","")&amp;IF(M886="","Alege etapa. ","")&amp;IF(AND(M886="Suplimentar",N886=""),"Cere acordul clientului. ","")))</f>
        <v/>
      </c>
    </row>
    <row r="887" spans="2:21" x14ac:dyDescent="0.2">
      <c r="B887" s="24"/>
      <c r="C887" s="25" t="str">
        <f>IF(B887="","",COUNTIF(INDEX($B:$B,5):B887,B887))</f>
        <v/>
      </c>
      <c r="D887" s="24"/>
      <c r="E887" s="25" t="str">
        <f t="shared" si="117"/>
        <v/>
      </c>
      <c r="F887" s="13" t="str">
        <f t="shared" si="118"/>
        <v/>
      </c>
      <c r="G887" s="25" t="str">
        <f t="shared" si="119"/>
        <v/>
      </c>
      <c r="H887" s="6"/>
      <c r="I887" s="26" t="str">
        <f t="shared" si="120"/>
        <v/>
      </c>
      <c r="J887" s="27" t="str">
        <f t="shared" si="121"/>
        <v/>
      </c>
      <c r="K887" s="28"/>
      <c r="L887" s="27" t="str">
        <f t="shared" si="122"/>
        <v/>
      </c>
      <c r="M887" s="24"/>
      <c r="N887" s="24"/>
      <c r="O887" s="6"/>
      <c r="P887" s="27" t="str">
        <f t="shared" si="123"/>
        <v/>
      </c>
      <c r="Q887" s="25" t="str">
        <f t="shared" si="124"/>
        <v/>
      </c>
      <c r="R887" s="25" t="str">
        <f t="shared" si="125"/>
        <v/>
      </c>
      <c r="S887" s="13" t="str">
        <f>IF(B887="","",IF(M887="Inițial",B887&amp;"|E|"&amp;COUNTIFS(INDEX($B:$B,5):B887,B887,INDEX($M:$M,5):M887,"Inițial"),""))</f>
        <v/>
      </c>
      <c r="T887" s="13" t="str">
        <f>IF(OR(B887="",Q887&lt;&gt;1),"",B887&amp;"|F|"&amp;COUNTIFS(INDEX($B:$B,5):B887,B887,INDEX($Q:$Q,5):Q887,1))</f>
        <v/>
      </c>
      <c r="U887" s="29" t="str">
        <f>IF(B887="","",TRIM(IF(COUNTIF('Registru devize'!$B$5:$B$304,B887)=0,"Deviz inexistent în registru. ","")&amp;IF(AND(D887&lt;&gt;"",E887=""),"Cod necunoscut. ","")&amp;IF(N(H887)&lt;=0,"Lipsește cantitatea. ","")&amp;IF(M887="","Alege etapa. ","")&amp;IF(AND(M887="Suplimentar",N887=""),"Cere acordul clientului. ","")))</f>
        <v/>
      </c>
    </row>
    <row r="888" spans="2:21" x14ac:dyDescent="0.2">
      <c r="B888" s="24"/>
      <c r="C888" s="25" t="str">
        <f>IF(B888="","",COUNTIF(INDEX($B:$B,5):B888,B888))</f>
        <v/>
      </c>
      <c r="D888" s="24"/>
      <c r="E888" s="25" t="str">
        <f t="shared" si="117"/>
        <v/>
      </c>
      <c r="F888" s="13" t="str">
        <f t="shared" si="118"/>
        <v/>
      </c>
      <c r="G888" s="25" t="str">
        <f t="shared" si="119"/>
        <v/>
      </c>
      <c r="H888" s="6"/>
      <c r="I888" s="26" t="str">
        <f t="shared" si="120"/>
        <v/>
      </c>
      <c r="J888" s="27" t="str">
        <f t="shared" si="121"/>
        <v/>
      </c>
      <c r="K888" s="28"/>
      <c r="L888" s="27" t="str">
        <f t="shared" si="122"/>
        <v/>
      </c>
      <c r="M888" s="24"/>
      <c r="N888" s="24"/>
      <c r="O888" s="6"/>
      <c r="P888" s="27" t="str">
        <f t="shared" si="123"/>
        <v/>
      </c>
      <c r="Q888" s="25" t="str">
        <f t="shared" si="124"/>
        <v/>
      </c>
      <c r="R888" s="25" t="str">
        <f t="shared" si="125"/>
        <v/>
      </c>
      <c r="S888" s="13" t="str">
        <f>IF(B888="","",IF(M888="Inițial",B888&amp;"|E|"&amp;COUNTIFS(INDEX($B:$B,5):B888,B888,INDEX($M:$M,5):M888,"Inițial"),""))</f>
        <v/>
      </c>
      <c r="T888" s="13" t="str">
        <f>IF(OR(B888="",Q888&lt;&gt;1),"",B888&amp;"|F|"&amp;COUNTIFS(INDEX($B:$B,5):B888,B888,INDEX($Q:$Q,5):Q888,1))</f>
        <v/>
      </c>
      <c r="U888" s="29" t="str">
        <f>IF(B888="","",TRIM(IF(COUNTIF('Registru devize'!$B$5:$B$304,B888)=0,"Deviz inexistent în registru. ","")&amp;IF(AND(D888&lt;&gt;"",E888=""),"Cod necunoscut. ","")&amp;IF(N(H888)&lt;=0,"Lipsește cantitatea. ","")&amp;IF(M888="","Alege etapa. ","")&amp;IF(AND(M888="Suplimentar",N888=""),"Cere acordul clientului. ","")))</f>
        <v/>
      </c>
    </row>
    <row r="889" spans="2:21" x14ac:dyDescent="0.2">
      <c r="B889" s="24"/>
      <c r="C889" s="25" t="str">
        <f>IF(B889="","",COUNTIF(INDEX($B:$B,5):B889,B889))</f>
        <v/>
      </c>
      <c r="D889" s="24"/>
      <c r="E889" s="25" t="str">
        <f t="shared" si="117"/>
        <v/>
      </c>
      <c r="F889" s="13" t="str">
        <f t="shared" si="118"/>
        <v/>
      </c>
      <c r="G889" s="25" t="str">
        <f t="shared" si="119"/>
        <v/>
      </c>
      <c r="H889" s="6"/>
      <c r="I889" s="26" t="str">
        <f t="shared" si="120"/>
        <v/>
      </c>
      <c r="J889" s="27" t="str">
        <f t="shared" si="121"/>
        <v/>
      </c>
      <c r="K889" s="28"/>
      <c r="L889" s="27" t="str">
        <f t="shared" si="122"/>
        <v/>
      </c>
      <c r="M889" s="24"/>
      <c r="N889" s="24"/>
      <c r="O889" s="6"/>
      <c r="P889" s="27" t="str">
        <f t="shared" si="123"/>
        <v/>
      </c>
      <c r="Q889" s="25" t="str">
        <f t="shared" si="124"/>
        <v/>
      </c>
      <c r="R889" s="25" t="str">
        <f t="shared" si="125"/>
        <v/>
      </c>
      <c r="S889" s="13" t="str">
        <f>IF(B889="","",IF(M889="Inițial",B889&amp;"|E|"&amp;COUNTIFS(INDEX($B:$B,5):B889,B889,INDEX($M:$M,5):M889,"Inițial"),""))</f>
        <v/>
      </c>
      <c r="T889" s="13" t="str">
        <f>IF(OR(B889="",Q889&lt;&gt;1),"",B889&amp;"|F|"&amp;COUNTIFS(INDEX($B:$B,5):B889,B889,INDEX($Q:$Q,5):Q889,1))</f>
        <v/>
      </c>
      <c r="U889" s="29" t="str">
        <f>IF(B889="","",TRIM(IF(COUNTIF('Registru devize'!$B$5:$B$304,B889)=0,"Deviz inexistent în registru. ","")&amp;IF(AND(D889&lt;&gt;"",E889=""),"Cod necunoscut. ","")&amp;IF(N(H889)&lt;=0,"Lipsește cantitatea. ","")&amp;IF(M889="","Alege etapa. ","")&amp;IF(AND(M889="Suplimentar",N889=""),"Cere acordul clientului. ","")))</f>
        <v/>
      </c>
    </row>
    <row r="890" spans="2:21" x14ac:dyDescent="0.2">
      <c r="B890" s="24"/>
      <c r="C890" s="25" t="str">
        <f>IF(B890="","",COUNTIF(INDEX($B:$B,5):B890,B890))</f>
        <v/>
      </c>
      <c r="D890" s="24"/>
      <c r="E890" s="25" t="str">
        <f t="shared" si="117"/>
        <v/>
      </c>
      <c r="F890" s="13" t="str">
        <f t="shared" si="118"/>
        <v/>
      </c>
      <c r="G890" s="25" t="str">
        <f t="shared" si="119"/>
        <v/>
      </c>
      <c r="H890" s="6"/>
      <c r="I890" s="26" t="str">
        <f t="shared" si="120"/>
        <v/>
      </c>
      <c r="J890" s="27" t="str">
        <f t="shared" si="121"/>
        <v/>
      </c>
      <c r="K890" s="28"/>
      <c r="L890" s="27" t="str">
        <f t="shared" si="122"/>
        <v/>
      </c>
      <c r="M890" s="24"/>
      <c r="N890" s="24"/>
      <c r="O890" s="6"/>
      <c r="P890" s="27" t="str">
        <f t="shared" si="123"/>
        <v/>
      </c>
      <c r="Q890" s="25" t="str">
        <f t="shared" si="124"/>
        <v/>
      </c>
      <c r="R890" s="25" t="str">
        <f t="shared" si="125"/>
        <v/>
      </c>
      <c r="S890" s="13" t="str">
        <f>IF(B890="","",IF(M890="Inițial",B890&amp;"|E|"&amp;COUNTIFS(INDEX($B:$B,5):B890,B890,INDEX($M:$M,5):M890,"Inițial"),""))</f>
        <v/>
      </c>
      <c r="T890" s="13" t="str">
        <f>IF(OR(B890="",Q890&lt;&gt;1),"",B890&amp;"|F|"&amp;COUNTIFS(INDEX($B:$B,5):B890,B890,INDEX($Q:$Q,5):Q890,1))</f>
        <v/>
      </c>
      <c r="U890" s="29" t="str">
        <f>IF(B890="","",TRIM(IF(COUNTIF('Registru devize'!$B$5:$B$304,B890)=0,"Deviz inexistent în registru. ","")&amp;IF(AND(D890&lt;&gt;"",E890=""),"Cod necunoscut. ","")&amp;IF(N(H890)&lt;=0,"Lipsește cantitatea. ","")&amp;IF(M890="","Alege etapa. ","")&amp;IF(AND(M890="Suplimentar",N890=""),"Cere acordul clientului. ","")))</f>
        <v/>
      </c>
    </row>
    <row r="891" spans="2:21" x14ac:dyDescent="0.2">
      <c r="B891" s="24"/>
      <c r="C891" s="25" t="str">
        <f>IF(B891="","",COUNTIF(INDEX($B:$B,5):B891,B891))</f>
        <v/>
      </c>
      <c r="D891" s="24"/>
      <c r="E891" s="25" t="str">
        <f t="shared" si="117"/>
        <v/>
      </c>
      <c r="F891" s="13" t="str">
        <f t="shared" si="118"/>
        <v/>
      </c>
      <c r="G891" s="25" t="str">
        <f t="shared" si="119"/>
        <v/>
      </c>
      <c r="H891" s="6"/>
      <c r="I891" s="26" t="str">
        <f t="shared" si="120"/>
        <v/>
      </c>
      <c r="J891" s="27" t="str">
        <f t="shared" si="121"/>
        <v/>
      </c>
      <c r="K891" s="28"/>
      <c r="L891" s="27" t="str">
        <f t="shared" si="122"/>
        <v/>
      </c>
      <c r="M891" s="24"/>
      <c r="N891" s="24"/>
      <c r="O891" s="6"/>
      <c r="P891" s="27" t="str">
        <f t="shared" si="123"/>
        <v/>
      </c>
      <c r="Q891" s="25" t="str">
        <f t="shared" si="124"/>
        <v/>
      </c>
      <c r="R891" s="25" t="str">
        <f t="shared" si="125"/>
        <v/>
      </c>
      <c r="S891" s="13" t="str">
        <f>IF(B891="","",IF(M891="Inițial",B891&amp;"|E|"&amp;COUNTIFS(INDEX($B:$B,5):B891,B891,INDEX($M:$M,5):M891,"Inițial"),""))</f>
        <v/>
      </c>
      <c r="T891" s="13" t="str">
        <f>IF(OR(B891="",Q891&lt;&gt;1),"",B891&amp;"|F|"&amp;COUNTIFS(INDEX($B:$B,5):B891,B891,INDEX($Q:$Q,5):Q891,1))</f>
        <v/>
      </c>
      <c r="U891" s="29" t="str">
        <f>IF(B891="","",TRIM(IF(COUNTIF('Registru devize'!$B$5:$B$304,B891)=0,"Deviz inexistent în registru. ","")&amp;IF(AND(D891&lt;&gt;"",E891=""),"Cod necunoscut. ","")&amp;IF(N(H891)&lt;=0,"Lipsește cantitatea. ","")&amp;IF(M891="","Alege etapa. ","")&amp;IF(AND(M891="Suplimentar",N891=""),"Cere acordul clientului. ","")))</f>
        <v/>
      </c>
    </row>
    <row r="892" spans="2:21" x14ac:dyDescent="0.2">
      <c r="B892" s="24"/>
      <c r="C892" s="25" t="str">
        <f>IF(B892="","",COUNTIF(INDEX($B:$B,5):B892,B892))</f>
        <v/>
      </c>
      <c r="D892" s="24"/>
      <c r="E892" s="25" t="str">
        <f t="shared" si="117"/>
        <v/>
      </c>
      <c r="F892" s="13" t="str">
        <f t="shared" si="118"/>
        <v/>
      </c>
      <c r="G892" s="25" t="str">
        <f t="shared" si="119"/>
        <v/>
      </c>
      <c r="H892" s="6"/>
      <c r="I892" s="26" t="str">
        <f t="shared" si="120"/>
        <v/>
      </c>
      <c r="J892" s="27" t="str">
        <f t="shared" si="121"/>
        <v/>
      </c>
      <c r="K892" s="28"/>
      <c r="L892" s="27" t="str">
        <f t="shared" si="122"/>
        <v/>
      </c>
      <c r="M892" s="24"/>
      <c r="N892" s="24"/>
      <c r="O892" s="6"/>
      <c r="P892" s="27" t="str">
        <f t="shared" si="123"/>
        <v/>
      </c>
      <c r="Q892" s="25" t="str">
        <f t="shared" si="124"/>
        <v/>
      </c>
      <c r="R892" s="25" t="str">
        <f t="shared" si="125"/>
        <v/>
      </c>
      <c r="S892" s="13" t="str">
        <f>IF(B892="","",IF(M892="Inițial",B892&amp;"|E|"&amp;COUNTIFS(INDEX($B:$B,5):B892,B892,INDEX($M:$M,5):M892,"Inițial"),""))</f>
        <v/>
      </c>
      <c r="T892" s="13" t="str">
        <f>IF(OR(B892="",Q892&lt;&gt;1),"",B892&amp;"|F|"&amp;COUNTIFS(INDEX($B:$B,5):B892,B892,INDEX($Q:$Q,5):Q892,1))</f>
        <v/>
      </c>
      <c r="U892" s="29" t="str">
        <f>IF(B892="","",TRIM(IF(COUNTIF('Registru devize'!$B$5:$B$304,B892)=0,"Deviz inexistent în registru. ","")&amp;IF(AND(D892&lt;&gt;"",E892=""),"Cod necunoscut. ","")&amp;IF(N(H892)&lt;=0,"Lipsește cantitatea. ","")&amp;IF(M892="","Alege etapa. ","")&amp;IF(AND(M892="Suplimentar",N892=""),"Cere acordul clientului. ","")))</f>
        <v/>
      </c>
    </row>
    <row r="893" spans="2:21" x14ac:dyDescent="0.2">
      <c r="B893" s="24"/>
      <c r="C893" s="25" t="str">
        <f>IF(B893="","",COUNTIF(INDEX($B:$B,5):B893,B893))</f>
        <v/>
      </c>
      <c r="D893" s="24"/>
      <c r="E893" s="25" t="str">
        <f t="shared" si="117"/>
        <v/>
      </c>
      <c r="F893" s="13" t="str">
        <f t="shared" si="118"/>
        <v/>
      </c>
      <c r="G893" s="25" t="str">
        <f t="shared" si="119"/>
        <v/>
      </c>
      <c r="H893" s="6"/>
      <c r="I893" s="26" t="str">
        <f t="shared" si="120"/>
        <v/>
      </c>
      <c r="J893" s="27" t="str">
        <f t="shared" si="121"/>
        <v/>
      </c>
      <c r="K893" s="28"/>
      <c r="L893" s="27" t="str">
        <f t="shared" si="122"/>
        <v/>
      </c>
      <c r="M893" s="24"/>
      <c r="N893" s="24"/>
      <c r="O893" s="6"/>
      <c r="P893" s="27" t="str">
        <f t="shared" si="123"/>
        <v/>
      </c>
      <c r="Q893" s="25" t="str">
        <f t="shared" si="124"/>
        <v/>
      </c>
      <c r="R893" s="25" t="str">
        <f t="shared" si="125"/>
        <v/>
      </c>
      <c r="S893" s="13" t="str">
        <f>IF(B893="","",IF(M893="Inițial",B893&amp;"|E|"&amp;COUNTIFS(INDEX($B:$B,5):B893,B893,INDEX($M:$M,5):M893,"Inițial"),""))</f>
        <v/>
      </c>
      <c r="T893" s="13" t="str">
        <f>IF(OR(B893="",Q893&lt;&gt;1),"",B893&amp;"|F|"&amp;COUNTIFS(INDEX($B:$B,5):B893,B893,INDEX($Q:$Q,5):Q893,1))</f>
        <v/>
      </c>
      <c r="U893" s="29" t="str">
        <f>IF(B893="","",TRIM(IF(COUNTIF('Registru devize'!$B$5:$B$304,B893)=0,"Deviz inexistent în registru. ","")&amp;IF(AND(D893&lt;&gt;"",E893=""),"Cod necunoscut. ","")&amp;IF(N(H893)&lt;=0,"Lipsește cantitatea. ","")&amp;IF(M893="","Alege etapa. ","")&amp;IF(AND(M893="Suplimentar",N893=""),"Cere acordul clientului. ","")))</f>
        <v/>
      </c>
    </row>
    <row r="894" spans="2:21" x14ac:dyDescent="0.2">
      <c r="B894" s="24"/>
      <c r="C894" s="25" t="str">
        <f>IF(B894="","",COUNTIF(INDEX($B:$B,5):B894,B894))</f>
        <v/>
      </c>
      <c r="D894" s="24"/>
      <c r="E894" s="25" t="str">
        <f t="shared" si="117"/>
        <v/>
      </c>
      <c r="F894" s="13" t="str">
        <f t="shared" si="118"/>
        <v/>
      </c>
      <c r="G894" s="25" t="str">
        <f t="shared" si="119"/>
        <v/>
      </c>
      <c r="H894" s="6"/>
      <c r="I894" s="26" t="str">
        <f t="shared" si="120"/>
        <v/>
      </c>
      <c r="J894" s="27" t="str">
        <f t="shared" si="121"/>
        <v/>
      </c>
      <c r="K894" s="28"/>
      <c r="L894" s="27" t="str">
        <f t="shared" si="122"/>
        <v/>
      </c>
      <c r="M894" s="24"/>
      <c r="N894" s="24"/>
      <c r="O894" s="6"/>
      <c r="P894" s="27" t="str">
        <f t="shared" si="123"/>
        <v/>
      </c>
      <c r="Q894" s="25" t="str">
        <f t="shared" si="124"/>
        <v/>
      </c>
      <c r="R894" s="25" t="str">
        <f t="shared" si="125"/>
        <v/>
      </c>
      <c r="S894" s="13" t="str">
        <f>IF(B894="","",IF(M894="Inițial",B894&amp;"|E|"&amp;COUNTIFS(INDEX($B:$B,5):B894,B894,INDEX($M:$M,5):M894,"Inițial"),""))</f>
        <v/>
      </c>
      <c r="T894" s="13" t="str">
        <f>IF(OR(B894="",Q894&lt;&gt;1),"",B894&amp;"|F|"&amp;COUNTIFS(INDEX($B:$B,5):B894,B894,INDEX($Q:$Q,5):Q894,1))</f>
        <v/>
      </c>
      <c r="U894" s="29" t="str">
        <f>IF(B894="","",TRIM(IF(COUNTIF('Registru devize'!$B$5:$B$304,B894)=0,"Deviz inexistent în registru. ","")&amp;IF(AND(D894&lt;&gt;"",E894=""),"Cod necunoscut. ","")&amp;IF(N(H894)&lt;=0,"Lipsește cantitatea. ","")&amp;IF(M894="","Alege etapa. ","")&amp;IF(AND(M894="Suplimentar",N894=""),"Cere acordul clientului. ","")))</f>
        <v/>
      </c>
    </row>
    <row r="895" spans="2:21" x14ac:dyDescent="0.2">
      <c r="B895" s="24"/>
      <c r="C895" s="25" t="str">
        <f>IF(B895="","",COUNTIF(INDEX($B:$B,5):B895,B895))</f>
        <v/>
      </c>
      <c r="D895" s="24"/>
      <c r="E895" s="25" t="str">
        <f t="shared" si="117"/>
        <v/>
      </c>
      <c r="F895" s="13" t="str">
        <f t="shared" si="118"/>
        <v/>
      </c>
      <c r="G895" s="25" t="str">
        <f t="shared" si="119"/>
        <v/>
      </c>
      <c r="H895" s="6"/>
      <c r="I895" s="26" t="str">
        <f t="shared" si="120"/>
        <v/>
      </c>
      <c r="J895" s="27" t="str">
        <f t="shared" si="121"/>
        <v/>
      </c>
      <c r="K895" s="28"/>
      <c r="L895" s="27" t="str">
        <f t="shared" si="122"/>
        <v/>
      </c>
      <c r="M895" s="24"/>
      <c r="N895" s="24"/>
      <c r="O895" s="6"/>
      <c r="P895" s="27" t="str">
        <f t="shared" si="123"/>
        <v/>
      </c>
      <c r="Q895" s="25" t="str">
        <f t="shared" si="124"/>
        <v/>
      </c>
      <c r="R895" s="25" t="str">
        <f t="shared" si="125"/>
        <v/>
      </c>
      <c r="S895" s="13" t="str">
        <f>IF(B895="","",IF(M895="Inițial",B895&amp;"|E|"&amp;COUNTIFS(INDEX($B:$B,5):B895,B895,INDEX($M:$M,5):M895,"Inițial"),""))</f>
        <v/>
      </c>
      <c r="T895" s="13" t="str">
        <f>IF(OR(B895="",Q895&lt;&gt;1),"",B895&amp;"|F|"&amp;COUNTIFS(INDEX($B:$B,5):B895,B895,INDEX($Q:$Q,5):Q895,1))</f>
        <v/>
      </c>
      <c r="U895" s="29" t="str">
        <f>IF(B895="","",TRIM(IF(COUNTIF('Registru devize'!$B$5:$B$304,B895)=0,"Deviz inexistent în registru. ","")&amp;IF(AND(D895&lt;&gt;"",E895=""),"Cod necunoscut. ","")&amp;IF(N(H895)&lt;=0,"Lipsește cantitatea. ","")&amp;IF(M895="","Alege etapa. ","")&amp;IF(AND(M895="Suplimentar",N895=""),"Cere acordul clientului. ","")))</f>
        <v/>
      </c>
    </row>
    <row r="896" spans="2:21" x14ac:dyDescent="0.2">
      <c r="B896" s="24"/>
      <c r="C896" s="25" t="str">
        <f>IF(B896="","",COUNTIF(INDEX($B:$B,5):B896,B896))</f>
        <v/>
      </c>
      <c r="D896" s="24"/>
      <c r="E896" s="25" t="str">
        <f t="shared" si="117"/>
        <v/>
      </c>
      <c r="F896" s="13" t="str">
        <f t="shared" si="118"/>
        <v/>
      </c>
      <c r="G896" s="25" t="str">
        <f t="shared" si="119"/>
        <v/>
      </c>
      <c r="H896" s="6"/>
      <c r="I896" s="26" t="str">
        <f t="shared" si="120"/>
        <v/>
      </c>
      <c r="J896" s="27" t="str">
        <f t="shared" si="121"/>
        <v/>
      </c>
      <c r="K896" s="28"/>
      <c r="L896" s="27" t="str">
        <f t="shared" si="122"/>
        <v/>
      </c>
      <c r="M896" s="24"/>
      <c r="N896" s="24"/>
      <c r="O896" s="6"/>
      <c r="P896" s="27" t="str">
        <f t="shared" si="123"/>
        <v/>
      </c>
      <c r="Q896" s="25" t="str">
        <f t="shared" si="124"/>
        <v/>
      </c>
      <c r="R896" s="25" t="str">
        <f t="shared" si="125"/>
        <v/>
      </c>
      <c r="S896" s="13" t="str">
        <f>IF(B896="","",IF(M896="Inițial",B896&amp;"|E|"&amp;COUNTIFS(INDEX($B:$B,5):B896,B896,INDEX($M:$M,5):M896,"Inițial"),""))</f>
        <v/>
      </c>
      <c r="T896" s="13" t="str">
        <f>IF(OR(B896="",Q896&lt;&gt;1),"",B896&amp;"|F|"&amp;COUNTIFS(INDEX($B:$B,5):B896,B896,INDEX($Q:$Q,5):Q896,1))</f>
        <v/>
      </c>
      <c r="U896" s="29" t="str">
        <f>IF(B896="","",TRIM(IF(COUNTIF('Registru devize'!$B$5:$B$304,B896)=0,"Deviz inexistent în registru. ","")&amp;IF(AND(D896&lt;&gt;"",E896=""),"Cod necunoscut. ","")&amp;IF(N(H896)&lt;=0,"Lipsește cantitatea. ","")&amp;IF(M896="","Alege etapa. ","")&amp;IF(AND(M896="Suplimentar",N896=""),"Cere acordul clientului. ","")))</f>
        <v/>
      </c>
    </row>
    <row r="897" spans="2:21" x14ac:dyDescent="0.2">
      <c r="B897" s="24"/>
      <c r="C897" s="25" t="str">
        <f>IF(B897="","",COUNTIF(INDEX($B:$B,5):B897,B897))</f>
        <v/>
      </c>
      <c r="D897" s="24"/>
      <c r="E897" s="25" t="str">
        <f t="shared" si="117"/>
        <v/>
      </c>
      <c r="F897" s="13" t="str">
        <f t="shared" si="118"/>
        <v/>
      </c>
      <c r="G897" s="25" t="str">
        <f t="shared" si="119"/>
        <v/>
      </c>
      <c r="H897" s="6"/>
      <c r="I897" s="26" t="str">
        <f t="shared" si="120"/>
        <v/>
      </c>
      <c r="J897" s="27" t="str">
        <f t="shared" si="121"/>
        <v/>
      </c>
      <c r="K897" s="28"/>
      <c r="L897" s="27" t="str">
        <f t="shared" si="122"/>
        <v/>
      </c>
      <c r="M897" s="24"/>
      <c r="N897" s="24"/>
      <c r="O897" s="6"/>
      <c r="P897" s="27" t="str">
        <f t="shared" si="123"/>
        <v/>
      </c>
      <c r="Q897" s="25" t="str">
        <f t="shared" si="124"/>
        <v/>
      </c>
      <c r="R897" s="25" t="str">
        <f t="shared" si="125"/>
        <v/>
      </c>
      <c r="S897" s="13" t="str">
        <f>IF(B897="","",IF(M897="Inițial",B897&amp;"|E|"&amp;COUNTIFS(INDEX($B:$B,5):B897,B897,INDEX($M:$M,5):M897,"Inițial"),""))</f>
        <v/>
      </c>
      <c r="T897" s="13" t="str">
        <f>IF(OR(B897="",Q897&lt;&gt;1),"",B897&amp;"|F|"&amp;COUNTIFS(INDEX($B:$B,5):B897,B897,INDEX($Q:$Q,5):Q897,1))</f>
        <v/>
      </c>
      <c r="U897" s="29" t="str">
        <f>IF(B897="","",TRIM(IF(COUNTIF('Registru devize'!$B$5:$B$304,B897)=0,"Deviz inexistent în registru. ","")&amp;IF(AND(D897&lt;&gt;"",E897=""),"Cod necunoscut. ","")&amp;IF(N(H897)&lt;=0,"Lipsește cantitatea. ","")&amp;IF(M897="","Alege etapa. ","")&amp;IF(AND(M897="Suplimentar",N897=""),"Cere acordul clientului. ","")))</f>
        <v/>
      </c>
    </row>
    <row r="898" spans="2:21" x14ac:dyDescent="0.2">
      <c r="B898" s="24"/>
      <c r="C898" s="25" t="str">
        <f>IF(B898="","",COUNTIF(INDEX($B:$B,5):B898,B898))</f>
        <v/>
      </c>
      <c r="D898" s="24"/>
      <c r="E898" s="25" t="str">
        <f t="shared" si="117"/>
        <v/>
      </c>
      <c r="F898" s="13" t="str">
        <f t="shared" si="118"/>
        <v/>
      </c>
      <c r="G898" s="25" t="str">
        <f t="shared" si="119"/>
        <v/>
      </c>
      <c r="H898" s="6"/>
      <c r="I898" s="26" t="str">
        <f t="shared" si="120"/>
        <v/>
      </c>
      <c r="J898" s="27" t="str">
        <f t="shared" si="121"/>
        <v/>
      </c>
      <c r="K898" s="28"/>
      <c r="L898" s="27" t="str">
        <f t="shared" si="122"/>
        <v/>
      </c>
      <c r="M898" s="24"/>
      <c r="N898" s="24"/>
      <c r="O898" s="6"/>
      <c r="P898" s="27" t="str">
        <f t="shared" si="123"/>
        <v/>
      </c>
      <c r="Q898" s="25" t="str">
        <f t="shared" si="124"/>
        <v/>
      </c>
      <c r="R898" s="25" t="str">
        <f t="shared" si="125"/>
        <v/>
      </c>
      <c r="S898" s="13" t="str">
        <f>IF(B898="","",IF(M898="Inițial",B898&amp;"|E|"&amp;COUNTIFS(INDEX($B:$B,5):B898,B898,INDEX($M:$M,5):M898,"Inițial"),""))</f>
        <v/>
      </c>
      <c r="T898" s="13" t="str">
        <f>IF(OR(B898="",Q898&lt;&gt;1),"",B898&amp;"|F|"&amp;COUNTIFS(INDEX($B:$B,5):B898,B898,INDEX($Q:$Q,5):Q898,1))</f>
        <v/>
      </c>
      <c r="U898" s="29" t="str">
        <f>IF(B898="","",TRIM(IF(COUNTIF('Registru devize'!$B$5:$B$304,B898)=0,"Deviz inexistent în registru. ","")&amp;IF(AND(D898&lt;&gt;"",E898=""),"Cod necunoscut. ","")&amp;IF(N(H898)&lt;=0,"Lipsește cantitatea. ","")&amp;IF(M898="","Alege etapa. ","")&amp;IF(AND(M898="Suplimentar",N898=""),"Cere acordul clientului. ","")))</f>
        <v/>
      </c>
    </row>
    <row r="899" spans="2:21" x14ac:dyDescent="0.2">
      <c r="B899" s="24"/>
      <c r="C899" s="25" t="str">
        <f>IF(B899="","",COUNTIF(INDEX($B:$B,5):B899,B899))</f>
        <v/>
      </c>
      <c r="D899" s="24"/>
      <c r="E899" s="25" t="str">
        <f t="shared" si="117"/>
        <v/>
      </c>
      <c r="F899" s="13" t="str">
        <f t="shared" si="118"/>
        <v/>
      </c>
      <c r="G899" s="25" t="str">
        <f t="shared" si="119"/>
        <v/>
      </c>
      <c r="H899" s="6"/>
      <c r="I899" s="26" t="str">
        <f t="shared" si="120"/>
        <v/>
      </c>
      <c r="J899" s="27" t="str">
        <f t="shared" si="121"/>
        <v/>
      </c>
      <c r="K899" s="28"/>
      <c r="L899" s="27" t="str">
        <f t="shared" si="122"/>
        <v/>
      </c>
      <c r="M899" s="24"/>
      <c r="N899" s="24"/>
      <c r="O899" s="6"/>
      <c r="P899" s="27" t="str">
        <f t="shared" si="123"/>
        <v/>
      </c>
      <c r="Q899" s="25" t="str">
        <f t="shared" si="124"/>
        <v/>
      </c>
      <c r="R899" s="25" t="str">
        <f t="shared" si="125"/>
        <v/>
      </c>
      <c r="S899" s="13" t="str">
        <f>IF(B899="","",IF(M899="Inițial",B899&amp;"|E|"&amp;COUNTIFS(INDEX($B:$B,5):B899,B899,INDEX($M:$M,5):M899,"Inițial"),""))</f>
        <v/>
      </c>
      <c r="T899" s="13" t="str">
        <f>IF(OR(B899="",Q899&lt;&gt;1),"",B899&amp;"|F|"&amp;COUNTIFS(INDEX($B:$B,5):B899,B899,INDEX($Q:$Q,5):Q899,1))</f>
        <v/>
      </c>
      <c r="U899" s="29" t="str">
        <f>IF(B899="","",TRIM(IF(COUNTIF('Registru devize'!$B$5:$B$304,B899)=0,"Deviz inexistent în registru. ","")&amp;IF(AND(D899&lt;&gt;"",E899=""),"Cod necunoscut. ","")&amp;IF(N(H899)&lt;=0,"Lipsește cantitatea. ","")&amp;IF(M899="","Alege etapa. ","")&amp;IF(AND(M899="Suplimentar",N899=""),"Cere acordul clientului. ","")))</f>
        <v/>
      </c>
    </row>
    <row r="900" spans="2:21" x14ac:dyDescent="0.2">
      <c r="B900" s="24"/>
      <c r="C900" s="25" t="str">
        <f>IF(B900="","",COUNTIF(INDEX($B:$B,5):B900,B900))</f>
        <v/>
      </c>
      <c r="D900" s="24"/>
      <c r="E900" s="25" t="str">
        <f t="shared" si="117"/>
        <v/>
      </c>
      <c r="F900" s="13" t="str">
        <f t="shared" si="118"/>
        <v/>
      </c>
      <c r="G900" s="25" t="str">
        <f t="shared" si="119"/>
        <v/>
      </c>
      <c r="H900" s="6"/>
      <c r="I900" s="26" t="str">
        <f t="shared" si="120"/>
        <v/>
      </c>
      <c r="J900" s="27" t="str">
        <f t="shared" si="121"/>
        <v/>
      </c>
      <c r="K900" s="28"/>
      <c r="L900" s="27" t="str">
        <f t="shared" si="122"/>
        <v/>
      </c>
      <c r="M900" s="24"/>
      <c r="N900" s="24"/>
      <c r="O900" s="6"/>
      <c r="P900" s="27" t="str">
        <f t="shared" si="123"/>
        <v/>
      </c>
      <c r="Q900" s="25" t="str">
        <f t="shared" si="124"/>
        <v/>
      </c>
      <c r="R900" s="25" t="str">
        <f t="shared" si="125"/>
        <v/>
      </c>
      <c r="S900" s="13" t="str">
        <f>IF(B900="","",IF(M900="Inițial",B900&amp;"|E|"&amp;COUNTIFS(INDEX($B:$B,5):B900,B900,INDEX($M:$M,5):M900,"Inițial"),""))</f>
        <v/>
      </c>
      <c r="T900" s="13" t="str">
        <f>IF(OR(B900="",Q900&lt;&gt;1),"",B900&amp;"|F|"&amp;COUNTIFS(INDEX($B:$B,5):B900,B900,INDEX($Q:$Q,5):Q900,1))</f>
        <v/>
      </c>
      <c r="U900" s="29" t="str">
        <f>IF(B900="","",TRIM(IF(COUNTIF('Registru devize'!$B$5:$B$304,B900)=0,"Deviz inexistent în registru. ","")&amp;IF(AND(D900&lt;&gt;"",E900=""),"Cod necunoscut. ","")&amp;IF(N(H900)&lt;=0,"Lipsește cantitatea. ","")&amp;IF(M900="","Alege etapa. ","")&amp;IF(AND(M900="Suplimentar",N900=""),"Cere acordul clientului. ","")))</f>
        <v/>
      </c>
    </row>
    <row r="901" spans="2:21" x14ac:dyDescent="0.2">
      <c r="B901" s="24"/>
      <c r="C901" s="25" t="str">
        <f>IF(B901="","",COUNTIF(INDEX($B:$B,5):B901,B901))</f>
        <v/>
      </c>
      <c r="D901" s="24"/>
      <c r="E901" s="25" t="str">
        <f t="shared" ref="E901:E964" si="126">IF(D901="","",IFERROR(VLOOKUP(D901,Catalog,2,FALSE),""))</f>
        <v/>
      </c>
      <c r="F901" s="13" t="str">
        <f t="shared" ref="F901:F964" si="127">IF(D901="","",IFERROR(VLOOKUP(D901,Catalog,3,FALSE),""))</f>
        <v/>
      </c>
      <c r="G901" s="25" t="str">
        <f t="shared" ref="G901:G964" si="128">IF(D901="","",IFERROR(VLOOKUP(D901,Catalog,4,FALSE),""))</f>
        <v/>
      </c>
      <c r="H901" s="6"/>
      <c r="I901" s="26" t="str">
        <f t="shared" ref="I901:I964" si="129">IF(E901&lt;&gt;"Manoperă","",N(H901)*IFERROR(VLOOKUP(D901,Catalog,6,FALSE),0))</f>
        <v/>
      </c>
      <c r="J901" s="27" t="str">
        <f t="shared" ref="J901:J964" si="130">IF(D901="","",IF(E901="Manoperă",IFERROR(VLOOKUP(D901,Catalog,6,FALSE),0)*TarifOra,IFERROR(VLOOKUP(D901,Catalog,5,FALSE),0)))</f>
        <v/>
      </c>
      <c r="K901" s="28"/>
      <c r="L901" s="27" t="str">
        <f t="shared" ref="L901:L964" si="131">IF(OR(H901="",J901=""),"",ROUND(H901*J901*(1-N(K901)),2))</f>
        <v/>
      </c>
      <c r="M901" s="24"/>
      <c r="N901" s="24"/>
      <c r="O901" s="6"/>
      <c r="P901" s="27" t="str">
        <f t="shared" ref="P901:P964" si="132">IF(L901="","",ROUND(L901*(1+CotaTVA),2))</f>
        <v/>
      </c>
      <c r="Q901" s="25" t="str">
        <f t="shared" ref="Q901:Q964" si="133">IF(B901="","",IF(OR(M901="Inițial",AND(M901="Suplimentar",N901="Da")),1,0))</f>
        <v/>
      </c>
      <c r="R901" s="25" t="str">
        <f t="shared" ref="R901:R964" si="134">IF(OR(D901="",E901&lt;&gt;"Piesă"),"",IFERROR(VLOOKUP(D901,Catalog,7,FALSE)&amp;"",""))</f>
        <v/>
      </c>
      <c r="S901" s="13" t="str">
        <f>IF(B901="","",IF(M901="Inițial",B901&amp;"|E|"&amp;COUNTIFS(INDEX($B:$B,5):B901,B901,INDEX($M:$M,5):M901,"Inițial"),""))</f>
        <v/>
      </c>
      <c r="T901" s="13" t="str">
        <f>IF(OR(B901="",Q901&lt;&gt;1),"",B901&amp;"|F|"&amp;COUNTIFS(INDEX($B:$B,5):B901,B901,INDEX($Q:$Q,5):Q901,1))</f>
        <v/>
      </c>
      <c r="U901" s="29" t="str">
        <f>IF(B901="","",TRIM(IF(COUNTIF('Registru devize'!$B$5:$B$304,B901)=0,"Deviz inexistent în registru. ","")&amp;IF(AND(D901&lt;&gt;"",E901=""),"Cod necunoscut. ","")&amp;IF(N(H901)&lt;=0,"Lipsește cantitatea. ","")&amp;IF(M901="","Alege etapa. ","")&amp;IF(AND(M901="Suplimentar",N901=""),"Cere acordul clientului. ","")))</f>
        <v/>
      </c>
    </row>
    <row r="902" spans="2:21" x14ac:dyDescent="0.2">
      <c r="B902" s="24"/>
      <c r="C902" s="25" t="str">
        <f>IF(B902="","",COUNTIF(INDEX($B:$B,5):B902,B902))</f>
        <v/>
      </c>
      <c r="D902" s="24"/>
      <c r="E902" s="25" t="str">
        <f t="shared" si="126"/>
        <v/>
      </c>
      <c r="F902" s="13" t="str">
        <f t="shared" si="127"/>
        <v/>
      </c>
      <c r="G902" s="25" t="str">
        <f t="shared" si="128"/>
        <v/>
      </c>
      <c r="H902" s="6"/>
      <c r="I902" s="26" t="str">
        <f t="shared" si="129"/>
        <v/>
      </c>
      <c r="J902" s="27" t="str">
        <f t="shared" si="130"/>
        <v/>
      </c>
      <c r="K902" s="28"/>
      <c r="L902" s="27" t="str">
        <f t="shared" si="131"/>
        <v/>
      </c>
      <c r="M902" s="24"/>
      <c r="N902" s="24"/>
      <c r="O902" s="6"/>
      <c r="P902" s="27" t="str">
        <f t="shared" si="132"/>
        <v/>
      </c>
      <c r="Q902" s="25" t="str">
        <f t="shared" si="133"/>
        <v/>
      </c>
      <c r="R902" s="25" t="str">
        <f t="shared" si="134"/>
        <v/>
      </c>
      <c r="S902" s="13" t="str">
        <f>IF(B902="","",IF(M902="Inițial",B902&amp;"|E|"&amp;COUNTIFS(INDEX($B:$B,5):B902,B902,INDEX($M:$M,5):M902,"Inițial"),""))</f>
        <v/>
      </c>
      <c r="T902" s="13" t="str">
        <f>IF(OR(B902="",Q902&lt;&gt;1),"",B902&amp;"|F|"&amp;COUNTIFS(INDEX($B:$B,5):B902,B902,INDEX($Q:$Q,5):Q902,1))</f>
        <v/>
      </c>
      <c r="U902" s="29" t="str">
        <f>IF(B902="","",TRIM(IF(COUNTIF('Registru devize'!$B$5:$B$304,B902)=0,"Deviz inexistent în registru. ","")&amp;IF(AND(D902&lt;&gt;"",E902=""),"Cod necunoscut. ","")&amp;IF(N(H902)&lt;=0,"Lipsește cantitatea. ","")&amp;IF(M902="","Alege etapa. ","")&amp;IF(AND(M902="Suplimentar",N902=""),"Cere acordul clientului. ","")))</f>
        <v/>
      </c>
    </row>
    <row r="903" spans="2:21" x14ac:dyDescent="0.2">
      <c r="B903" s="24"/>
      <c r="C903" s="25" t="str">
        <f>IF(B903="","",COUNTIF(INDEX($B:$B,5):B903,B903))</f>
        <v/>
      </c>
      <c r="D903" s="24"/>
      <c r="E903" s="25" t="str">
        <f t="shared" si="126"/>
        <v/>
      </c>
      <c r="F903" s="13" t="str">
        <f t="shared" si="127"/>
        <v/>
      </c>
      <c r="G903" s="25" t="str">
        <f t="shared" si="128"/>
        <v/>
      </c>
      <c r="H903" s="6"/>
      <c r="I903" s="26" t="str">
        <f t="shared" si="129"/>
        <v/>
      </c>
      <c r="J903" s="27" t="str">
        <f t="shared" si="130"/>
        <v/>
      </c>
      <c r="K903" s="28"/>
      <c r="L903" s="27" t="str">
        <f t="shared" si="131"/>
        <v/>
      </c>
      <c r="M903" s="24"/>
      <c r="N903" s="24"/>
      <c r="O903" s="6"/>
      <c r="P903" s="27" t="str">
        <f t="shared" si="132"/>
        <v/>
      </c>
      <c r="Q903" s="25" t="str">
        <f t="shared" si="133"/>
        <v/>
      </c>
      <c r="R903" s="25" t="str">
        <f t="shared" si="134"/>
        <v/>
      </c>
      <c r="S903" s="13" t="str">
        <f>IF(B903="","",IF(M903="Inițial",B903&amp;"|E|"&amp;COUNTIFS(INDEX($B:$B,5):B903,B903,INDEX($M:$M,5):M903,"Inițial"),""))</f>
        <v/>
      </c>
      <c r="T903" s="13" t="str">
        <f>IF(OR(B903="",Q903&lt;&gt;1),"",B903&amp;"|F|"&amp;COUNTIFS(INDEX($B:$B,5):B903,B903,INDEX($Q:$Q,5):Q903,1))</f>
        <v/>
      </c>
      <c r="U903" s="29" t="str">
        <f>IF(B903="","",TRIM(IF(COUNTIF('Registru devize'!$B$5:$B$304,B903)=0,"Deviz inexistent în registru. ","")&amp;IF(AND(D903&lt;&gt;"",E903=""),"Cod necunoscut. ","")&amp;IF(N(H903)&lt;=0,"Lipsește cantitatea. ","")&amp;IF(M903="","Alege etapa. ","")&amp;IF(AND(M903="Suplimentar",N903=""),"Cere acordul clientului. ","")))</f>
        <v/>
      </c>
    </row>
    <row r="904" spans="2:21" x14ac:dyDescent="0.2">
      <c r="B904" s="24"/>
      <c r="C904" s="25" t="str">
        <f>IF(B904="","",COUNTIF(INDEX($B:$B,5):B904,B904))</f>
        <v/>
      </c>
      <c r="D904" s="24"/>
      <c r="E904" s="25" t="str">
        <f t="shared" si="126"/>
        <v/>
      </c>
      <c r="F904" s="13" t="str">
        <f t="shared" si="127"/>
        <v/>
      </c>
      <c r="G904" s="25" t="str">
        <f t="shared" si="128"/>
        <v/>
      </c>
      <c r="H904" s="6"/>
      <c r="I904" s="26" t="str">
        <f t="shared" si="129"/>
        <v/>
      </c>
      <c r="J904" s="27" t="str">
        <f t="shared" si="130"/>
        <v/>
      </c>
      <c r="K904" s="28"/>
      <c r="L904" s="27" t="str">
        <f t="shared" si="131"/>
        <v/>
      </c>
      <c r="M904" s="24"/>
      <c r="N904" s="24"/>
      <c r="O904" s="6"/>
      <c r="P904" s="27" t="str">
        <f t="shared" si="132"/>
        <v/>
      </c>
      <c r="Q904" s="25" t="str">
        <f t="shared" si="133"/>
        <v/>
      </c>
      <c r="R904" s="25" t="str">
        <f t="shared" si="134"/>
        <v/>
      </c>
      <c r="S904" s="13" t="str">
        <f>IF(B904="","",IF(M904="Inițial",B904&amp;"|E|"&amp;COUNTIFS(INDEX($B:$B,5):B904,B904,INDEX($M:$M,5):M904,"Inițial"),""))</f>
        <v/>
      </c>
      <c r="T904" s="13" t="str">
        <f>IF(OR(B904="",Q904&lt;&gt;1),"",B904&amp;"|F|"&amp;COUNTIFS(INDEX($B:$B,5):B904,B904,INDEX($Q:$Q,5):Q904,1))</f>
        <v/>
      </c>
      <c r="U904" s="29" t="str">
        <f>IF(B904="","",TRIM(IF(COUNTIF('Registru devize'!$B$5:$B$304,B904)=0,"Deviz inexistent în registru. ","")&amp;IF(AND(D904&lt;&gt;"",E904=""),"Cod necunoscut. ","")&amp;IF(N(H904)&lt;=0,"Lipsește cantitatea. ","")&amp;IF(M904="","Alege etapa. ","")&amp;IF(AND(M904="Suplimentar",N904=""),"Cere acordul clientului. ","")))</f>
        <v/>
      </c>
    </row>
    <row r="905" spans="2:21" x14ac:dyDescent="0.2">
      <c r="B905" s="24"/>
      <c r="C905" s="25" t="str">
        <f>IF(B905="","",COUNTIF(INDEX($B:$B,5):B905,B905))</f>
        <v/>
      </c>
      <c r="D905" s="24"/>
      <c r="E905" s="25" t="str">
        <f t="shared" si="126"/>
        <v/>
      </c>
      <c r="F905" s="13" t="str">
        <f t="shared" si="127"/>
        <v/>
      </c>
      <c r="G905" s="25" t="str">
        <f t="shared" si="128"/>
        <v/>
      </c>
      <c r="H905" s="6"/>
      <c r="I905" s="26" t="str">
        <f t="shared" si="129"/>
        <v/>
      </c>
      <c r="J905" s="27" t="str">
        <f t="shared" si="130"/>
        <v/>
      </c>
      <c r="K905" s="28"/>
      <c r="L905" s="27" t="str">
        <f t="shared" si="131"/>
        <v/>
      </c>
      <c r="M905" s="24"/>
      <c r="N905" s="24"/>
      <c r="O905" s="6"/>
      <c r="P905" s="27" t="str">
        <f t="shared" si="132"/>
        <v/>
      </c>
      <c r="Q905" s="25" t="str">
        <f t="shared" si="133"/>
        <v/>
      </c>
      <c r="R905" s="25" t="str">
        <f t="shared" si="134"/>
        <v/>
      </c>
      <c r="S905" s="13" t="str">
        <f>IF(B905="","",IF(M905="Inițial",B905&amp;"|E|"&amp;COUNTIFS(INDEX($B:$B,5):B905,B905,INDEX($M:$M,5):M905,"Inițial"),""))</f>
        <v/>
      </c>
      <c r="T905" s="13" t="str">
        <f>IF(OR(B905="",Q905&lt;&gt;1),"",B905&amp;"|F|"&amp;COUNTIFS(INDEX($B:$B,5):B905,B905,INDEX($Q:$Q,5):Q905,1))</f>
        <v/>
      </c>
      <c r="U905" s="29" t="str">
        <f>IF(B905="","",TRIM(IF(COUNTIF('Registru devize'!$B$5:$B$304,B905)=0,"Deviz inexistent în registru. ","")&amp;IF(AND(D905&lt;&gt;"",E905=""),"Cod necunoscut. ","")&amp;IF(N(H905)&lt;=0,"Lipsește cantitatea. ","")&amp;IF(M905="","Alege etapa. ","")&amp;IF(AND(M905="Suplimentar",N905=""),"Cere acordul clientului. ","")))</f>
        <v/>
      </c>
    </row>
    <row r="906" spans="2:21" x14ac:dyDescent="0.2">
      <c r="B906" s="24"/>
      <c r="C906" s="25" t="str">
        <f>IF(B906="","",COUNTIF(INDEX($B:$B,5):B906,B906))</f>
        <v/>
      </c>
      <c r="D906" s="24"/>
      <c r="E906" s="25" t="str">
        <f t="shared" si="126"/>
        <v/>
      </c>
      <c r="F906" s="13" t="str">
        <f t="shared" si="127"/>
        <v/>
      </c>
      <c r="G906" s="25" t="str">
        <f t="shared" si="128"/>
        <v/>
      </c>
      <c r="H906" s="6"/>
      <c r="I906" s="26" t="str">
        <f t="shared" si="129"/>
        <v/>
      </c>
      <c r="J906" s="27" t="str">
        <f t="shared" si="130"/>
        <v/>
      </c>
      <c r="K906" s="28"/>
      <c r="L906" s="27" t="str">
        <f t="shared" si="131"/>
        <v/>
      </c>
      <c r="M906" s="24"/>
      <c r="N906" s="24"/>
      <c r="O906" s="6"/>
      <c r="P906" s="27" t="str">
        <f t="shared" si="132"/>
        <v/>
      </c>
      <c r="Q906" s="25" t="str">
        <f t="shared" si="133"/>
        <v/>
      </c>
      <c r="R906" s="25" t="str">
        <f t="shared" si="134"/>
        <v/>
      </c>
      <c r="S906" s="13" t="str">
        <f>IF(B906="","",IF(M906="Inițial",B906&amp;"|E|"&amp;COUNTIFS(INDEX($B:$B,5):B906,B906,INDEX($M:$M,5):M906,"Inițial"),""))</f>
        <v/>
      </c>
      <c r="T906" s="13" t="str">
        <f>IF(OR(B906="",Q906&lt;&gt;1),"",B906&amp;"|F|"&amp;COUNTIFS(INDEX($B:$B,5):B906,B906,INDEX($Q:$Q,5):Q906,1))</f>
        <v/>
      </c>
      <c r="U906" s="29" t="str">
        <f>IF(B906="","",TRIM(IF(COUNTIF('Registru devize'!$B$5:$B$304,B906)=0,"Deviz inexistent în registru. ","")&amp;IF(AND(D906&lt;&gt;"",E906=""),"Cod necunoscut. ","")&amp;IF(N(H906)&lt;=0,"Lipsește cantitatea. ","")&amp;IF(M906="","Alege etapa. ","")&amp;IF(AND(M906="Suplimentar",N906=""),"Cere acordul clientului. ","")))</f>
        <v/>
      </c>
    </row>
    <row r="907" spans="2:21" x14ac:dyDescent="0.2">
      <c r="B907" s="24"/>
      <c r="C907" s="25" t="str">
        <f>IF(B907="","",COUNTIF(INDEX($B:$B,5):B907,B907))</f>
        <v/>
      </c>
      <c r="D907" s="24"/>
      <c r="E907" s="25" t="str">
        <f t="shared" si="126"/>
        <v/>
      </c>
      <c r="F907" s="13" t="str">
        <f t="shared" si="127"/>
        <v/>
      </c>
      <c r="G907" s="25" t="str">
        <f t="shared" si="128"/>
        <v/>
      </c>
      <c r="H907" s="6"/>
      <c r="I907" s="26" t="str">
        <f t="shared" si="129"/>
        <v/>
      </c>
      <c r="J907" s="27" t="str">
        <f t="shared" si="130"/>
        <v/>
      </c>
      <c r="K907" s="28"/>
      <c r="L907" s="27" t="str">
        <f t="shared" si="131"/>
        <v/>
      </c>
      <c r="M907" s="24"/>
      <c r="N907" s="24"/>
      <c r="O907" s="6"/>
      <c r="P907" s="27" t="str">
        <f t="shared" si="132"/>
        <v/>
      </c>
      <c r="Q907" s="25" t="str">
        <f t="shared" si="133"/>
        <v/>
      </c>
      <c r="R907" s="25" t="str">
        <f t="shared" si="134"/>
        <v/>
      </c>
      <c r="S907" s="13" t="str">
        <f>IF(B907="","",IF(M907="Inițial",B907&amp;"|E|"&amp;COUNTIFS(INDEX($B:$B,5):B907,B907,INDEX($M:$M,5):M907,"Inițial"),""))</f>
        <v/>
      </c>
      <c r="T907" s="13" t="str">
        <f>IF(OR(B907="",Q907&lt;&gt;1),"",B907&amp;"|F|"&amp;COUNTIFS(INDEX($B:$B,5):B907,B907,INDEX($Q:$Q,5):Q907,1))</f>
        <v/>
      </c>
      <c r="U907" s="29" t="str">
        <f>IF(B907="","",TRIM(IF(COUNTIF('Registru devize'!$B$5:$B$304,B907)=0,"Deviz inexistent în registru. ","")&amp;IF(AND(D907&lt;&gt;"",E907=""),"Cod necunoscut. ","")&amp;IF(N(H907)&lt;=0,"Lipsește cantitatea. ","")&amp;IF(M907="","Alege etapa. ","")&amp;IF(AND(M907="Suplimentar",N907=""),"Cere acordul clientului. ","")))</f>
        <v/>
      </c>
    </row>
    <row r="908" spans="2:21" x14ac:dyDescent="0.2">
      <c r="B908" s="24"/>
      <c r="C908" s="25" t="str">
        <f>IF(B908="","",COUNTIF(INDEX($B:$B,5):B908,B908))</f>
        <v/>
      </c>
      <c r="D908" s="24"/>
      <c r="E908" s="25" t="str">
        <f t="shared" si="126"/>
        <v/>
      </c>
      <c r="F908" s="13" t="str">
        <f t="shared" si="127"/>
        <v/>
      </c>
      <c r="G908" s="25" t="str">
        <f t="shared" si="128"/>
        <v/>
      </c>
      <c r="H908" s="6"/>
      <c r="I908" s="26" t="str">
        <f t="shared" si="129"/>
        <v/>
      </c>
      <c r="J908" s="27" t="str">
        <f t="shared" si="130"/>
        <v/>
      </c>
      <c r="K908" s="28"/>
      <c r="L908" s="27" t="str">
        <f t="shared" si="131"/>
        <v/>
      </c>
      <c r="M908" s="24"/>
      <c r="N908" s="24"/>
      <c r="O908" s="6"/>
      <c r="P908" s="27" t="str">
        <f t="shared" si="132"/>
        <v/>
      </c>
      <c r="Q908" s="25" t="str">
        <f t="shared" si="133"/>
        <v/>
      </c>
      <c r="R908" s="25" t="str">
        <f t="shared" si="134"/>
        <v/>
      </c>
      <c r="S908" s="13" t="str">
        <f>IF(B908="","",IF(M908="Inițial",B908&amp;"|E|"&amp;COUNTIFS(INDEX($B:$B,5):B908,B908,INDEX($M:$M,5):M908,"Inițial"),""))</f>
        <v/>
      </c>
      <c r="T908" s="13" t="str">
        <f>IF(OR(B908="",Q908&lt;&gt;1),"",B908&amp;"|F|"&amp;COUNTIFS(INDEX($B:$B,5):B908,B908,INDEX($Q:$Q,5):Q908,1))</f>
        <v/>
      </c>
      <c r="U908" s="29" t="str">
        <f>IF(B908="","",TRIM(IF(COUNTIF('Registru devize'!$B$5:$B$304,B908)=0,"Deviz inexistent în registru. ","")&amp;IF(AND(D908&lt;&gt;"",E908=""),"Cod necunoscut. ","")&amp;IF(N(H908)&lt;=0,"Lipsește cantitatea. ","")&amp;IF(M908="","Alege etapa. ","")&amp;IF(AND(M908="Suplimentar",N908=""),"Cere acordul clientului. ","")))</f>
        <v/>
      </c>
    </row>
    <row r="909" spans="2:21" x14ac:dyDescent="0.2">
      <c r="B909" s="24"/>
      <c r="C909" s="25" t="str">
        <f>IF(B909="","",COUNTIF(INDEX($B:$B,5):B909,B909))</f>
        <v/>
      </c>
      <c r="D909" s="24"/>
      <c r="E909" s="25" t="str">
        <f t="shared" si="126"/>
        <v/>
      </c>
      <c r="F909" s="13" t="str">
        <f t="shared" si="127"/>
        <v/>
      </c>
      <c r="G909" s="25" t="str">
        <f t="shared" si="128"/>
        <v/>
      </c>
      <c r="H909" s="6"/>
      <c r="I909" s="26" t="str">
        <f t="shared" si="129"/>
        <v/>
      </c>
      <c r="J909" s="27" t="str">
        <f t="shared" si="130"/>
        <v/>
      </c>
      <c r="K909" s="28"/>
      <c r="L909" s="27" t="str">
        <f t="shared" si="131"/>
        <v/>
      </c>
      <c r="M909" s="24"/>
      <c r="N909" s="24"/>
      <c r="O909" s="6"/>
      <c r="P909" s="27" t="str">
        <f t="shared" si="132"/>
        <v/>
      </c>
      <c r="Q909" s="25" t="str">
        <f t="shared" si="133"/>
        <v/>
      </c>
      <c r="R909" s="25" t="str">
        <f t="shared" si="134"/>
        <v/>
      </c>
      <c r="S909" s="13" t="str">
        <f>IF(B909="","",IF(M909="Inițial",B909&amp;"|E|"&amp;COUNTIFS(INDEX($B:$B,5):B909,B909,INDEX($M:$M,5):M909,"Inițial"),""))</f>
        <v/>
      </c>
      <c r="T909" s="13" t="str">
        <f>IF(OR(B909="",Q909&lt;&gt;1),"",B909&amp;"|F|"&amp;COUNTIFS(INDEX($B:$B,5):B909,B909,INDEX($Q:$Q,5):Q909,1))</f>
        <v/>
      </c>
      <c r="U909" s="29" t="str">
        <f>IF(B909="","",TRIM(IF(COUNTIF('Registru devize'!$B$5:$B$304,B909)=0,"Deviz inexistent în registru. ","")&amp;IF(AND(D909&lt;&gt;"",E909=""),"Cod necunoscut. ","")&amp;IF(N(H909)&lt;=0,"Lipsește cantitatea. ","")&amp;IF(M909="","Alege etapa. ","")&amp;IF(AND(M909="Suplimentar",N909=""),"Cere acordul clientului. ","")))</f>
        <v/>
      </c>
    </row>
    <row r="910" spans="2:21" x14ac:dyDescent="0.2">
      <c r="B910" s="24"/>
      <c r="C910" s="25" t="str">
        <f>IF(B910="","",COUNTIF(INDEX($B:$B,5):B910,B910))</f>
        <v/>
      </c>
      <c r="D910" s="24"/>
      <c r="E910" s="25" t="str">
        <f t="shared" si="126"/>
        <v/>
      </c>
      <c r="F910" s="13" t="str">
        <f t="shared" si="127"/>
        <v/>
      </c>
      <c r="G910" s="25" t="str">
        <f t="shared" si="128"/>
        <v/>
      </c>
      <c r="H910" s="6"/>
      <c r="I910" s="26" t="str">
        <f t="shared" si="129"/>
        <v/>
      </c>
      <c r="J910" s="27" t="str">
        <f t="shared" si="130"/>
        <v/>
      </c>
      <c r="K910" s="28"/>
      <c r="L910" s="27" t="str">
        <f t="shared" si="131"/>
        <v/>
      </c>
      <c r="M910" s="24"/>
      <c r="N910" s="24"/>
      <c r="O910" s="6"/>
      <c r="P910" s="27" t="str">
        <f t="shared" si="132"/>
        <v/>
      </c>
      <c r="Q910" s="25" t="str">
        <f t="shared" si="133"/>
        <v/>
      </c>
      <c r="R910" s="25" t="str">
        <f t="shared" si="134"/>
        <v/>
      </c>
      <c r="S910" s="13" t="str">
        <f>IF(B910="","",IF(M910="Inițial",B910&amp;"|E|"&amp;COUNTIFS(INDEX($B:$B,5):B910,B910,INDEX($M:$M,5):M910,"Inițial"),""))</f>
        <v/>
      </c>
      <c r="T910" s="13" t="str">
        <f>IF(OR(B910="",Q910&lt;&gt;1),"",B910&amp;"|F|"&amp;COUNTIFS(INDEX($B:$B,5):B910,B910,INDEX($Q:$Q,5):Q910,1))</f>
        <v/>
      </c>
      <c r="U910" s="29" t="str">
        <f>IF(B910="","",TRIM(IF(COUNTIF('Registru devize'!$B$5:$B$304,B910)=0,"Deviz inexistent în registru. ","")&amp;IF(AND(D910&lt;&gt;"",E910=""),"Cod necunoscut. ","")&amp;IF(N(H910)&lt;=0,"Lipsește cantitatea. ","")&amp;IF(M910="","Alege etapa. ","")&amp;IF(AND(M910="Suplimentar",N910=""),"Cere acordul clientului. ","")))</f>
        <v/>
      </c>
    </row>
    <row r="911" spans="2:21" x14ac:dyDescent="0.2">
      <c r="B911" s="24"/>
      <c r="C911" s="25" t="str">
        <f>IF(B911="","",COUNTIF(INDEX($B:$B,5):B911,B911))</f>
        <v/>
      </c>
      <c r="D911" s="24"/>
      <c r="E911" s="25" t="str">
        <f t="shared" si="126"/>
        <v/>
      </c>
      <c r="F911" s="13" t="str">
        <f t="shared" si="127"/>
        <v/>
      </c>
      <c r="G911" s="25" t="str">
        <f t="shared" si="128"/>
        <v/>
      </c>
      <c r="H911" s="6"/>
      <c r="I911" s="26" t="str">
        <f t="shared" si="129"/>
        <v/>
      </c>
      <c r="J911" s="27" t="str">
        <f t="shared" si="130"/>
        <v/>
      </c>
      <c r="K911" s="28"/>
      <c r="L911" s="27" t="str">
        <f t="shared" si="131"/>
        <v/>
      </c>
      <c r="M911" s="24"/>
      <c r="N911" s="24"/>
      <c r="O911" s="6"/>
      <c r="P911" s="27" t="str">
        <f t="shared" si="132"/>
        <v/>
      </c>
      <c r="Q911" s="25" t="str">
        <f t="shared" si="133"/>
        <v/>
      </c>
      <c r="R911" s="25" t="str">
        <f t="shared" si="134"/>
        <v/>
      </c>
      <c r="S911" s="13" t="str">
        <f>IF(B911="","",IF(M911="Inițial",B911&amp;"|E|"&amp;COUNTIFS(INDEX($B:$B,5):B911,B911,INDEX($M:$M,5):M911,"Inițial"),""))</f>
        <v/>
      </c>
      <c r="T911" s="13" t="str">
        <f>IF(OR(B911="",Q911&lt;&gt;1),"",B911&amp;"|F|"&amp;COUNTIFS(INDEX($B:$B,5):B911,B911,INDEX($Q:$Q,5):Q911,1))</f>
        <v/>
      </c>
      <c r="U911" s="29" t="str">
        <f>IF(B911="","",TRIM(IF(COUNTIF('Registru devize'!$B$5:$B$304,B911)=0,"Deviz inexistent în registru. ","")&amp;IF(AND(D911&lt;&gt;"",E911=""),"Cod necunoscut. ","")&amp;IF(N(H911)&lt;=0,"Lipsește cantitatea. ","")&amp;IF(M911="","Alege etapa. ","")&amp;IF(AND(M911="Suplimentar",N911=""),"Cere acordul clientului. ","")))</f>
        <v/>
      </c>
    </row>
    <row r="912" spans="2:21" x14ac:dyDescent="0.2">
      <c r="B912" s="24"/>
      <c r="C912" s="25" t="str">
        <f>IF(B912="","",COUNTIF(INDEX($B:$B,5):B912,B912))</f>
        <v/>
      </c>
      <c r="D912" s="24"/>
      <c r="E912" s="25" t="str">
        <f t="shared" si="126"/>
        <v/>
      </c>
      <c r="F912" s="13" t="str">
        <f t="shared" si="127"/>
        <v/>
      </c>
      <c r="G912" s="25" t="str">
        <f t="shared" si="128"/>
        <v/>
      </c>
      <c r="H912" s="6"/>
      <c r="I912" s="26" t="str">
        <f t="shared" si="129"/>
        <v/>
      </c>
      <c r="J912" s="27" t="str">
        <f t="shared" si="130"/>
        <v/>
      </c>
      <c r="K912" s="28"/>
      <c r="L912" s="27" t="str">
        <f t="shared" si="131"/>
        <v/>
      </c>
      <c r="M912" s="24"/>
      <c r="N912" s="24"/>
      <c r="O912" s="6"/>
      <c r="P912" s="27" t="str">
        <f t="shared" si="132"/>
        <v/>
      </c>
      <c r="Q912" s="25" t="str">
        <f t="shared" si="133"/>
        <v/>
      </c>
      <c r="R912" s="25" t="str">
        <f t="shared" si="134"/>
        <v/>
      </c>
      <c r="S912" s="13" t="str">
        <f>IF(B912="","",IF(M912="Inițial",B912&amp;"|E|"&amp;COUNTIFS(INDEX($B:$B,5):B912,B912,INDEX($M:$M,5):M912,"Inițial"),""))</f>
        <v/>
      </c>
      <c r="T912" s="13" t="str">
        <f>IF(OR(B912="",Q912&lt;&gt;1),"",B912&amp;"|F|"&amp;COUNTIFS(INDEX($B:$B,5):B912,B912,INDEX($Q:$Q,5):Q912,1))</f>
        <v/>
      </c>
      <c r="U912" s="29" t="str">
        <f>IF(B912="","",TRIM(IF(COUNTIF('Registru devize'!$B$5:$B$304,B912)=0,"Deviz inexistent în registru. ","")&amp;IF(AND(D912&lt;&gt;"",E912=""),"Cod necunoscut. ","")&amp;IF(N(H912)&lt;=0,"Lipsește cantitatea. ","")&amp;IF(M912="","Alege etapa. ","")&amp;IF(AND(M912="Suplimentar",N912=""),"Cere acordul clientului. ","")))</f>
        <v/>
      </c>
    </row>
    <row r="913" spans="2:21" x14ac:dyDescent="0.2">
      <c r="B913" s="24"/>
      <c r="C913" s="25" t="str">
        <f>IF(B913="","",COUNTIF(INDEX($B:$B,5):B913,B913))</f>
        <v/>
      </c>
      <c r="D913" s="24"/>
      <c r="E913" s="25" t="str">
        <f t="shared" si="126"/>
        <v/>
      </c>
      <c r="F913" s="13" t="str">
        <f t="shared" si="127"/>
        <v/>
      </c>
      <c r="G913" s="25" t="str">
        <f t="shared" si="128"/>
        <v/>
      </c>
      <c r="H913" s="6"/>
      <c r="I913" s="26" t="str">
        <f t="shared" si="129"/>
        <v/>
      </c>
      <c r="J913" s="27" t="str">
        <f t="shared" si="130"/>
        <v/>
      </c>
      <c r="K913" s="28"/>
      <c r="L913" s="27" t="str">
        <f t="shared" si="131"/>
        <v/>
      </c>
      <c r="M913" s="24"/>
      <c r="N913" s="24"/>
      <c r="O913" s="6"/>
      <c r="P913" s="27" t="str">
        <f t="shared" si="132"/>
        <v/>
      </c>
      <c r="Q913" s="25" t="str">
        <f t="shared" si="133"/>
        <v/>
      </c>
      <c r="R913" s="25" t="str">
        <f t="shared" si="134"/>
        <v/>
      </c>
      <c r="S913" s="13" t="str">
        <f>IF(B913="","",IF(M913="Inițial",B913&amp;"|E|"&amp;COUNTIFS(INDEX($B:$B,5):B913,B913,INDEX($M:$M,5):M913,"Inițial"),""))</f>
        <v/>
      </c>
      <c r="T913" s="13" t="str">
        <f>IF(OR(B913="",Q913&lt;&gt;1),"",B913&amp;"|F|"&amp;COUNTIFS(INDEX($B:$B,5):B913,B913,INDEX($Q:$Q,5):Q913,1))</f>
        <v/>
      </c>
      <c r="U913" s="29" t="str">
        <f>IF(B913="","",TRIM(IF(COUNTIF('Registru devize'!$B$5:$B$304,B913)=0,"Deviz inexistent în registru. ","")&amp;IF(AND(D913&lt;&gt;"",E913=""),"Cod necunoscut. ","")&amp;IF(N(H913)&lt;=0,"Lipsește cantitatea. ","")&amp;IF(M913="","Alege etapa. ","")&amp;IF(AND(M913="Suplimentar",N913=""),"Cere acordul clientului. ","")))</f>
        <v/>
      </c>
    </row>
    <row r="914" spans="2:21" x14ac:dyDescent="0.2">
      <c r="B914" s="24"/>
      <c r="C914" s="25" t="str">
        <f>IF(B914="","",COUNTIF(INDEX($B:$B,5):B914,B914))</f>
        <v/>
      </c>
      <c r="D914" s="24"/>
      <c r="E914" s="25" t="str">
        <f t="shared" si="126"/>
        <v/>
      </c>
      <c r="F914" s="13" t="str">
        <f t="shared" si="127"/>
        <v/>
      </c>
      <c r="G914" s="25" t="str">
        <f t="shared" si="128"/>
        <v/>
      </c>
      <c r="H914" s="6"/>
      <c r="I914" s="26" t="str">
        <f t="shared" si="129"/>
        <v/>
      </c>
      <c r="J914" s="27" t="str">
        <f t="shared" si="130"/>
        <v/>
      </c>
      <c r="K914" s="28"/>
      <c r="L914" s="27" t="str">
        <f t="shared" si="131"/>
        <v/>
      </c>
      <c r="M914" s="24"/>
      <c r="N914" s="24"/>
      <c r="O914" s="6"/>
      <c r="P914" s="27" t="str">
        <f t="shared" si="132"/>
        <v/>
      </c>
      <c r="Q914" s="25" t="str">
        <f t="shared" si="133"/>
        <v/>
      </c>
      <c r="R914" s="25" t="str">
        <f t="shared" si="134"/>
        <v/>
      </c>
      <c r="S914" s="13" t="str">
        <f>IF(B914="","",IF(M914="Inițial",B914&amp;"|E|"&amp;COUNTIFS(INDEX($B:$B,5):B914,B914,INDEX($M:$M,5):M914,"Inițial"),""))</f>
        <v/>
      </c>
      <c r="T914" s="13" t="str">
        <f>IF(OR(B914="",Q914&lt;&gt;1),"",B914&amp;"|F|"&amp;COUNTIFS(INDEX($B:$B,5):B914,B914,INDEX($Q:$Q,5):Q914,1))</f>
        <v/>
      </c>
      <c r="U914" s="29" t="str">
        <f>IF(B914="","",TRIM(IF(COUNTIF('Registru devize'!$B$5:$B$304,B914)=0,"Deviz inexistent în registru. ","")&amp;IF(AND(D914&lt;&gt;"",E914=""),"Cod necunoscut. ","")&amp;IF(N(H914)&lt;=0,"Lipsește cantitatea. ","")&amp;IF(M914="","Alege etapa. ","")&amp;IF(AND(M914="Suplimentar",N914=""),"Cere acordul clientului. ","")))</f>
        <v/>
      </c>
    </row>
    <row r="915" spans="2:21" x14ac:dyDescent="0.2">
      <c r="B915" s="24"/>
      <c r="C915" s="25" t="str">
        <f>IF(B915="","",COUNTIF(INDEX($B:$B,5):B915,B915))</f>
        <v/>
      </c>
      <c r="D915" s="24"/>
      <c r="E915" s="25" t="str">
        <f t="shared" si="126"/>
        <v/>
      </c>
      <c r="F915" s="13" t="str">
        <f t="shared" si="127"/>
        <v/>
      </c>
      <c r="G915" s="25" t="str">
        <f t="shared" si="128"/>
        <v/>
      </c>
      <c r="H915" s="6"/>
      <c r="I915" s="26" t="str">
        <f t="shared" si="129"/>
        <v/>
      </c>
      <c r="J915" s="27" t="str">
        <f t="shared" si="130"/>
        <v/>
      </c>
      <c r="K915" s="28"/>
      <c r="L915" s="27" t="str">
        <f t="shared" si="131"/>
        <v/>
      </c>
      <c r="M915" s="24"/>
      <c r="N915" s="24"/>
      <c r="O915" s="6"/>
      <c r="P915" s="27" t="str">
        <f t="shared" si="132"/>
        <v/>
      </c>
      <c r="Q915" s="25" t="str">
        <f t="shared" si="133"/>
        <v/>
      </c>
      <c r="R915" s="25" t="str">
        <f t="shared" si="134"/>
        <v/>
      </c>
      <c r="S915" s="13" t="str">
        <f>IF(B915="","",IF(M915="Inițial",B915&amp;"|E|"&amp;COUNTIFS(INDEX($B:$B,5):B915,B915,INDEX($M:$M,5):M915,"Inițial"),""))</f>
        <v/>
      </c>
      <c r="T915" s="13" t="str">
        <f>IF(OR(B915="",Q915&lt;&gt;1),"",B915&amp;"|F|"&amp;COUNTIFS(INDEX($B:$B,5):B915,B915,INDEX($Q:$Q,5):Q915,1))</f>
        <v/>
      </c>
      <c r="U915" s="29" t="str">
        <f>IF(B915="","",TRIM(IF(COUNTIF('Registru devize'!$B$5:$B$304,B915)=0,"Deviz inexistent în registru. ","")&amp;IF(AND(D915&lt;&gt;"",E915=""),"Cod necunoscut. ","")&amp;IF(N(H915)&lt;=0,"Lipsește cantitatea. ","")&amp;IF(M915="","Alege etapa. ","")&amp;IF(AND(M915="Suplimentar",N915=""),"Cere acordul clientului. ","")))</f>
        <v/>
      </c>
    </row>
    <row r="916" spans="2:21" x14ac:dyDescent="0.2">
      <c r="B916" s="24"/>
      <c r="C916" s="25" t="str">
        <f>IF(B916="","",COUNTIF(INDEX($B:$B,5):B916,B916))</f>
        <v/>
      </c>
      <c r="D916" s="24"/>
      <c r="E916" s="25" t="str">
        <f t="shared" si="126"/>
        <v/>
      </c>
      <c r="F916" s="13" t="str">
        <f t="shared" si="127"/>
        <v/>
      </c>
      <c r="G916" s="25" t="str">
        <f t="shared" si="128"/>
        <v/>
      </c>
      <c r="H916" s="6"/>
      <c r="I916" s="26" t="str">
        <f t="shared" si="129"/>
        <v/>
      </c>
      <c r="J916" s="27" t="str">
        <f t="shared" si="130"/>
        <v/>
      </c>
      <c r="K916" s="28"/>
      <c r="L916" s="27" t="str">
        <f t="shared" si="131"/>
        <v/>
      </c>
      <c r="M916" s="24"/>
      <c r="N916" s="24"/>
      <c r="O916" s="6"/>
      <c r="P916" s="27" t="str">
        <f t="shared" si="132"/>
        <v/>
      </c>
      <c r="Q916" s="25" t="str">
        <f t="shared" si="133"/>
        <v/>
      </c>
      <c r="R916" s="25" t="str">
        <f t="shared" si="134"/>
        <v/>
      </c>
      <c r="S916" s="13" t="str">
        <f>IF(B916="","",IF(M916="Inițial",B916&amp;"|E|"&amp;COUNTIFS(INDEX($B:$B,5):B916,B916,INDEX($M:$M,5):M916,"Inițial"),""))</f>
        <v/>
      </c>
      <c r="T916" s="13" t="str">
        <f>IF(OR(B916="",Q916&lt;&gt;1),"",B916&amp;"|F|"&amp;COUNTIFS(INDEX($B:$B,5):B916,B916,INDEX($Q:$Q,5):Q916,1))</f>
        <v/>
      </c>
      <c r="U916" s="29" t="str">
        <f>IF(B916="","",TRIM(IF(COUNTIF('Registru devize'!$B$5:$B$304,B916)=0,"Deviz inexistent în registru. ","")&amp;IF(AND(D916&lt;&gt;"",E916=""),"Cod necunoscut. ","")&amp;IF(N(H916)&lt;=0,"Lipsește cantitatea. ","")&amp;IF(M916="","Alege etapa. ","")&amp;IF(AND(M916="Suplimentar",N916=""),"Cere acordul clientului. ","")))</f>
        <v/>
      </c>
    </row>
    <row r="917" spans="2:21" x14ac:dyDescent="0.2">
      <c r="B917" s="24"/>
      <c r="C917" s="25" t="str">
        <f>IF(B917="","",COUNTIF(INDEX($B:$B,5):B917,B917))</f>
        <v/>
      </c>
      <c r="D917" s="24"/>
      <c r="E917" s="25" t="str">
        <f t="shared" si="126"/>
        <v/>
      </c>
      <c r="F917" s="13" t="str">
        <f t="shared" si="127"/>
        <v/>
      </c>
      <c r="G917" s="25" t="str">
        <f t="shared" si="128"/>
        <v/>
      </c>
      <c r="H917" s="6"/>
      <c r="I917" s="26" t="str">
        <f t="shared" si="129"/>
        <v/>
      </c>
      <c r="J917" s="27" t="str">
        <f t="shared" si="130"/>
        <v/>
      </c>
      <c r="K917" s="28"/>
      <c r="L917" s="27" t="str">
        <f t="shared" si="131"/>
        <v/>
      </c>
      <c r="M917" s="24"/>
      <c r="N917" s="24"/>
      <c r="O917" s="6"/>
      <c r="P917" s="27" t="str">
        <f t="shared" si="132"/>
        <v/>
      </c>
      <c r="Q917" s="25" t="str">
        <f t="shared" si="133"/>
        <v/>
      </c>
      <c r="R917" s="25" t="str">
        <f t="shared" si="134"/>
        <v/>
      </c>
      <c r="S917" s="13" t="str">
        <f>IF(B917="","",IF(M917="Inițial",B917&amp;"|E|"&amp;COUNTIFS(INDEX($B:$B,5):B917,B917,INDEX($M:$M,5):M917,"Inițial"),""))</f>
        <v/>
      </c>
      <c r="T917" s="13" t="str">
        <f>IF(OR(B917="",Q917&lt;&gt;1),"",B917&amp;"|F|"&amp;COUNTIFS(INDEX($B:$B,5):B917,B917,INDEX($Q:$Q,5):Q917,1))</f>
        <v/>
      </c>
      <c r="U917" s="29" t="str">
        <f>IF(B917="","",TRIM(IF(COUNTIF('Registru devize'!$B$5:$B$304,B917)=0,"Deviz inexistent în registru. ","")&amp;IF(AND(D917&lt;&gt;"",E917=""),"Cod necunoscut. ","")&amp;IF(N(H917)&lt;=0,"Lipsește cantitatea. ","")&amp;IF(M917="","Alege etapa. ","")&amp;IF(AND(M917="Suplimentar",N917=""),"Cere acordul clientului. ","")))</f>
        <v/>
      </c>
    </row>
    <row r="918" spans="2:21" x14ac:dyDescent="0.2">
      <c r="B918" s="24"/>
      <c r="C918" s="25" t="str">
        <f>IF(B918="","",COUNTIF(INDEX($B:$B,5):B918,B918))</f>
        <v/>
      </c>
      <c r="D918" s="24"/>
      <c r="E918" s="25" t="str">
        <f t="shared" si="126"/>
        <v/>
      </c>
      <c r="F918" s="13" t="str">
        <f t="shared" si="127"/>
        <v/>
      </c>
      <c r="G918" s="25" t="str">
        <f t="shared" si="128"/>
        <v/>
      </c>
      <c r="H918" s="6"/>
      <c r="I918" s="26" t="str">
        <f t="shared" si="129"/>
        <v/>
      </c>
      <c r="J918" s="27" t="str">
        <f t="shared" si="130"/>
        <v/>
      </c>
      <c r="K918" s="28"/>
      <c r="L918" s="27" t="str">
        <f t="shared" si="131"/>
        <v/>
      </c>
      <c r="M918" s="24"/>
      <c r="N918" s="24"/>
      <c r="O918" s="6"/>
      <c r="P918" s="27" t="str">
        <f t="shared" si="132"/>
        <v/>
      </c>
      <c r="Q918" s="25" t="str">
        <f t="shared" si="133"/>
        <v/>
      </c>
      <c r="R918" s="25" t="str">
        <f t="shared" si="134"/>
        <v/>
      </c>
      <c r="S918" s="13" t="str">
        <f>IF(B918="","",IF(M918="Inițial",B918&amp;"|E|"&amp;COUNTIFS(INDEX($B:$B,5):B918,B918,INDEX($M:$M,5):M918,"Inițial"),""))</f>
        <v/>
      </c>
      <c r="T918" s="13" t="str">
        <f>IF(OR(B918="",Q918&lt;&gt;1),"",B918&amp;"|F|"&amp;COUNTIFS(INDEX($B:$B,5):B918,B918,INDEX($Q:$Q,5):Q918,1))</f>
        <v/>
      </c>
      <c r="U918" s="29" t="str">
        <f>IF(B918="","",TRIM(IF(COUNTIF('Registru devize'!$B$5:$B$304,B918)=0,"Deviz inexistent în registru. ","")&amp;IF(AND(D918&lt;&gt;"",E918=""),"Cod necunoscut. ","")&amp;IF(N(H918)&lt;=0,"Lipsește cantitatea. ","")&amp;IF(M918="","Alege etapa. ","")&amp;IF(AND(M918="Suplimentar",N918=""),"Cere acordul clientului. ","")))</f>
        <v/>
      </c>
    </row>
    <row r="919" spans="2:21" x14ac:dyDescent="0.2">
      <c r="B919" s="24"/>
      <c r="C919" s="25" t="str">
        <f>IF(B919="","",COUNTIF(INDEX($B:$B,5):B919,B919))</f>
        <v/>
      </c>
      <c r="D919" s="24"/>
      <c r="E919" s="25" t="str">
        <f t="shared" si="126"/>
        <v/>
      </c>
      <c r="F919" s="13" t="str">
        <f t="shared" si="127"/>
        <v/>
      </c>
      <c r="G919" s="25" t="str">
        <f t="shared" si="128"/>
        <v/>
      </c>
      <c r="H919" s="6"/>
      <c r="I919" s="26" t="str">
        <f t="shared" si="129"/>
        <v/>
      </c>
      <c r="J919" s="27" t="str">
        <f t="shared" si="130"/>
        <v/>
      </c>
      <c r="K919" s="28"/>
      <c r="L919" s="27" t="str">
        <f t="shared" si="131"/>
        <v/>
      </c>
      <c r="M919" s="24"/>
      <c r="N919" s="24"/>
      <c r="O919" s="6"/>
      <c r="P919" s="27" t="str">
        <f t="shared" si="132"/>
        <v/>
      </c>
      <c r="Q919" s="25" t="str">
        <f t="shared" si="133"/>
        <v/>
      </c>
      <c r="R919" s="25" t="str">
        <f t="shared" si="134"/>
        <v/>
      </c>
      <c r="S919" s="13" t="str">
        <f>IF(B919="","",IF(M919="Inițial",B919&amp;"|E|"&amp;COUNTIFS(INDEX($B:$B,5):B919,B919,INDEX($M:$M,5):M919,"Inițial"),""))</f>
        <v/>
      </c>
      <c r="T919" s="13" t="str">
        <f>IF(OR(B919="",Q919&lt;&gt;1),"",B919&amp;"|F|"&amp;COUNTIFS(INDEX($B:$B,5):B919,B919,INDEX($Q:$Q,5):Q919,1))</f>
        <v/>
      </c>
      <c r="U919" s="29" t="str">
        <f>IF(B919="","",TRIM(IF(COUNTIF('Registru devize'!$B$5:$B$304,B919)=0,"Deviz inexistent în registru. ","")&amp;IF(AND(D919&lt;&gt;"",E919=""),"Cod necunoscut. ","")&amp;IF(N(H919)&lt;=0,"Lipsește cantitatea. ","")&amp;IF(M919="","Alege etapa. ","")&amp;IF(AND(M919="Suplimentar",N919=""),"Cere acordul clientului. ","")))</f>
        <v/>
      </c>
    </row>
    <row r="920" spans="2:21" x14ac:dyDescent="0.2">
      <c r="B920" s="24"/>
      <c r="C920" s="25" t="str">
        <f>IF(B920="","",COUNTIF(INDEX($B:$B,5):B920,B920))</f>
        <v/>
      </c>
      <c r="D920" s="24"/>
      <c r="E920" s="25" t="str">
        <f t="shared" si="126"/>
        <v/>
      </c>
      <c r="F920" s="13" t="str">
        <f t="shared" si="127"/>
        <v/>
      </c>
      <c r="G920" s="25" t="str">
        <f t="shared" si="128"/>
        <v/>
      </c>
      <c r="H920" s="6"/>
      <c r="I920" s="26" t="str">
        <f t="shared" si="129"/>
        <v/>
      </c>
      <c r="J920" s="27" t="str">
        <f t="shared" si="130"/>
        <v/>
      </c>
      <c r="K920" s="28"/>
      <c r="L920" s="27" t="str">
        <f t="shared" si="131"/>
        <v/>
      </c>
      <c r="M920" s="24"/>
      <c r="N920" s="24"/>
      <c r="O920" s="6"/>
      <c r="P920" s="27" t="str">
        <f t="shared" si="132"/>
        <v/>
      </c>
      <c r="Q920" s="25" t="str">
        <f t="shared" si="133"/>
        <v/>
      </c>
      <c r="R920" s="25" t="str">
        <f t="shared" si="134"/>
        <v/>
      </c>
      <c r="S920" s="13" t="str">
        <f>IF(B920="","",IF(M920="Inițial",B920&amp;"|E|"&amp;COUNTIFS(INDEX($B:$B,5):B920,B920,INDEX($M:$M,5):M920,"Inițial"),""))</f>
        <v/>
      </c>
      <c r="T920" s="13" t="str">
        <f>IF(OR(B920="",Q920&lt;&gt;1),"",B920&amp;"|F|"&amp;COUNTIFS(INDEX($B:$B,5):B920,B920,INDEX($Q:$Q,5):Q920,1))</f>
        <v/>
      </c>
      <c r="U920" s="29" t="str">
        <f>IF(B920="","",TRIM(IF(COUNTIF('Registru devize'!$B$5:$B$304,B920)=0,"Deviz inexistent în registru. ","")&amp;IF(AND(D920&lt;&gt;"",E920=""),"Cod necunoscut. ","")&amp;IF(N(H920)&lt;=0,"Lipsește cantitatea. ","")&amp;IF(M920="","Alege etapa. ","")&amp;IF(AND(M920="Suplimentar",N920=""),"Cere acordul clientului. ","")))</f>
        <v/>
      </c>
    </row>
    <row r="921" spans="2:21" x14ac:dyDescent="0.2">
      <c r="B921" s="24"/>
      <c r="C921" s="25" t="str">
        <f>IF(B921="","",COUNTIF(INDEX($B:$B,5):B921,B921))</f>
        <v/>
      </c>
      <c r="D921" s="24"/>
      <c r="E921" s="25" t="str">
        <f t="shared" si="126"/>
        <v/>
      </c>
      <c r="F921" s="13" t="str">
        <f t="shared" si="127"/>
        <v/>
      </c>
      <c r="G921" s="25" t="str">
        <f t="shared" si="128"/>
        <v/>
      </c>
      <c r="H921" s="6"/>
      <c r="I921" s="26" t="str">
        <f t="shared" si="129"/>
        <v/>
      </c>
      <c r="J921" s="27" t="str">
        <f t="shared" si="130"/>
        <v/>
      </c>
      <c r="K921" s="28"/>
      <c r="L921" s="27" t="str">
        <f t="shared" si="131"/>
        <v/>
      </c>
      <c r="M921" s="24"/>
      <c r="N921" s="24"/>
      <c r="O921" s="6"/>
      <c r="P921" s="27" t="str">
        <f t="shared" si="132"/>
        <v/>
      </c>
      <c r="Q921" s="25" t="str">
        <f t="shared" si="133"/>
        <v/>
      </c>
      <c r="R921" s="25" t="str">
        <f t="shared" si="134"/>
        <v/>
      </c>
      <c r="S921" s="13" t="str">
        <f>IF(B921="","",IF(M921="Inițial",B921&amp;"|E|"&amp;COUNTIFS(INDEX($B:$B,5):B921,B921,INDEX($M:$M,5):M921,"Inițial"),""))</f>
        <v/>
      </c>
      <c r="T921" s="13" t="str">
        <f>IF(OR(B921="",Q921&lt;&gt;1),"",B921&amp;"|F|"&amp;COUNTIFS(INDEX($B:$B,5):B921,B921,INDEX($Q:$Q,5):Q921,1))</f>
        <v/>
      </c>
      <c r="U921" s="29" t="str">
        <f>IF(B921="","",TRIM(IF(COUNTIF('Registru devize'!$B$5:$B$304,B921)=0,"Deviz inexistent în registru. ","")&amp;IF(AND(D921&lt;&gt;"",E921=""),"Cod necunoscut. ","")&amp;IF(N(H921)&lt;=0,"Lipsește cantitatea. ","")&amp;IF(M921="","Alege etapa. ","")&amp;IF(AND(M921="Suplimentar",N921=""),"Cere acordul clientului. ","")))</f>
        <v/>
      </c>
    </row>
    <row r="922" spans="2:21" x14ac:dyDescent="0.2">
      <c r="B922" s="24"/>
      <c r="C922" s="25" t="str">
        <f>IF(B922="","",COUNTIF(INDEX($B:$B,5):B922,B922))</f>
        <v/>
      </c>
      <c r="D922" s="24"/>
      <c r="E922" s="25" t="str">
        <f t="shared" si="126"/>
        <v/>
      </c>
      <c r="F922" s="13" t="str">
        <f t="shared" si="127"/>
        <v/>
      </c>
      <c r="G922" s="25" t="str">
        <f t="shared" si="128"/>
        <v/>
      </c>
      <c r="H922" s="6"/>
      <c r="I922" s="26" t="str">
        <f t="shared" si="129"/>
        <v/>
      </c>
      <c r="J922" s="27" t="str">
        <f t="shared" si="130"/>
        <v/>
      </c>
      <c r="K922" s="28"/>
      <c r="L922" s="27" t="str">
        <f t="shared" si="131"/>
        <v/>
      </c>
      <c r="M922" s="24"/>
      <c r="N922" s="24"/>
      <c r="O922" s="6"/>
      <c r="P922" s="27" t="str">
        <f t="shared" si="132"/>
        <v/>
      </c>
      <c r="Q922" s="25" t="str">
        <f t="shared" si="133"/>
        <v/>
      </c>
      <c r="R922" s="25" t="str">
        <f t="shared" si="134"/>
        <v/>
      </c>
      <c r="S922" s="13" t="str">
        <f>IF(B922="","",IF(M922="Inițial",B922&amp;"|E|"&amp;COUNTIFS(INDEX($B:$B,5):B922,B922,INDEX($M:$M,5):M922,"Inițial"),""))</f>
        <v/>
      </c>
      <c r="T922" s="13" t="str">
        <f>IF(OR(B922="",Q922&lt;&gt;1),"",B922&amp;"|F|"&amp;COUNTIFS(INDEX($B:$B,5):B922,B922,INDEX($Q:$Q,5):Q922,1))</f>
        <v/>
      </c>
      <c r="U922" s="29" t="str">
        <f>IF(B922="","",TRIM(IF(COUNTIF('Registru devize'!$B$5:$B$304,B922)=0,"Deviz inexistent în registru. ","")&amp;IF(AND(D922&lt;&gt;"",E922=""),"Cod necunoscut. ","")&amp;IF(N(H922)&lt;=0,"Lipsește cantitatea. ","")&amp;IF(M922="","Alege etapa. ","")&amp;IF(AND(M922="Suplimentar",N922=""),"Cere acordul clientului. ","")))</f>
        <v/>
      </c>
    </row>
    <row r="923" spans="2:21" x14ac:dyDescent="0.2">
      <c r="B923" s="24"/>
      <c r="C923" s="25" t="str">
        <f>IF(B923="","",COUNTIF(INDEX($B:$B,5):B923,B923))</f>
        <v/>
      </c>
      <c r="D923" s="24"/>
      <c r="E923" s="25" t="str">
        <f t="shared" si="126"/>
        <v/>
      </c>
      <c r="F923" s="13" t="str">
        <f t="shared" si="127"/>
        <v/>
      </c>
      <c r="G923" s="25" t="str">
        <f t="shared" si="128"/>
        <v/>
      </c>
      <c r="H923" s="6"/>
      <c r="I923" s="26" t="str">
        <f t="shared" si="129"/>
        <v/>
      </c>
      <c r="J923" s="27" t="str">
        <f t="shared" si="130"/>
        <v/>
      </c>
      <c r="K923" s="28"/>
      <c r="L923" s="27" t="str">
        <f t="shared" si="131"/>
        <v/>
      </c>
      <c r="M923" s="24"/>
      <c r="N923" s="24"/>
      <c r="O923" s="6"/>
      <c r="P923" s="27" t="str">
        <f t="shared" si="132"/>
        <v/>
      </c>
      <c r="Q923" s="25" t="str">
        <f t="shared" si="133"/>
        <v/>
      </c>
      <c r="R923" s="25" t="str">
        <f t="shared" si="134"/>
        <v/>
      </c>
      <c r="S923" s="13" t="str">
        <f>IF(B923="","",IF(M923="Inițial",B923&amp;"|E|"&amp;COUNTIFS(INDEX($B:$B,5):B923,B923,INDEX($M:$M,5):M923,"Inițial"),""))</f>
        <v/>
      </c>
      <c r="T923" s="13" t="str">
        <f>IF(OR(B923="",Q923&lt;&gt;1),"",B923&amp;"|F|"&amp;COUNTIFS(INDEX($B:$B,5):B923,B923,INDEX($Q:$Q,5):Q923,1))</f>
        <v/>
      </c>
      <c r="U923" s="29" t="str">
        <f>IF(B923="","",TRIM(IF(COUNTIF('Registru devize'!$B$5:$B$304,B923)=0,"Deviz inexistent în registru. ","")&amp;IF(AND(D923&lt;&gt;"",E923=""),"Cod necunoscut. ","")&amp;IF(N(H923)&lt;=0,"Lipsește cantitatea. ","")&amp;IF(M923="","Alege etapa. ","")&amp;IF(AND(M923="Suplimentar",N923=""),"Cere acordul clientului. ","")))</f>
        <v/>
      </c>
    </row>
    <row r="924" spans="2:21" x14ac:dyDescent="0.2">
      <c r="B924" s="24"/>
      <c r="C924" s="25" t="str">
        <f>IF(B924="","",COUNTIF(INDEX($B:$B,5):B924,B924))</f>
        <v/>
      </c>
      <c r="D924" s="24"/>
      <c r="E924" s="25" t="str">
        <f t="shared" si="126"/>
        <v/>
      </c>
      <c r="F924" s="13" t="str">
        <f t="shared" si="127"/>
        <v/>
      </c>
      <c r="G924" s="25" t="str">
        <f t="shared" si="128"/>
        <v/>
      </c>
      <c r="H924" s="6"/>
      <c r="I924" s="26" t="str">
        <f t="shared" si="129"/>
        <v/>
      </c>
      <c r="J924" s="27" t="str">
        <f t="shared" si="130"/>
        <v/>
      </c>
      <c r="K924" s="28"/>
      <c r="L924" s="27" t="str">
        <f t="shared" si="131"/>
        <v/>
      </c>
      <c r="M924" s="24"/>
      <c r="N924" s="24"/>
      <c r="O924" s="6"/>
      <c r="P924" s="27" t="str">
        <f t="shared" si="132"/>
        <v/>
      </c>
      <c r="Q924" s="25" t="str">
        <f t="shared" si="133"/>
        <v/>
      </c>
      <c r="R924" s="25" t="str">
        <f t="shared" si="134"/>
        <v/>
      </c>
      <c r="S924" s="13" t="str">
        <f>IF(B924="","",IF(M924="Inițial",B924&amp;"|E|"&amp;COUNTIFS(INDEX($B:$B,5):B924,B924,INDEX($M:$M,5):M924,"Inițial"),""))</f>
        <v/>
      </c>
      <c r="T924" s="13" t="str">
        <f>IF(OR(B924="",Q924&lt;&gt;1),"",B924&amp;"|F|"&amp;COUNTIFS(INDEX($B:$B,5):B924,B924,INDEX($Q:$Q,5):Q924,1))</f>
        <v/>
      </c>
      <c r="U924" s="29" t="str">
        <f>IF(B924="","",TRIM(IF(COUNTIF('Registru devize'!$B$5:$B$304,B924)=0,"Deviz inexistent în registru. ","")&amp;IF(AND(D924&lt;&gt;"",E924=""),"Cod necunoscut. ","")&amp;IF(N(H924)&lt;=0,"Lipsește cantitatea. ","")&amp;IF(M924="","Alege etapa. ","")&amp;IF(AND(M924="Suplimentar",N924=""),"Cere acordul clientului. ","")))</f>
        <v/>
      </c>
    </row>
    <row r="925" spans="2:21" x14ac:dyDescent="0.2">
      <c r="B925" s="24"/>
      <c r="C925" s="25" t="str">
        <f>IF(B925="","",COUNTIF(INDEX($B:$B,5):B925,B925))</f>
        <v/>
      </c>
      <c r="D925" s="24"/>
      <c r="E925" s="25" t="str">
        <f t="shared" si="126"/>
        <v/>
      </c>
      <c r="F925" s="13" t="str">
        <f t="shared" si="127"/>
        <v/>
      </c>
      <c r="G925" s="25" t="str">
        <f t="shared" si="128"/>
        <v/>
      </c>
      <c r="H925" s="6"/>
      <c r="I925" s="26" t="str">
        <f t="shared" si="129"/>
        <v/>
      </c>
      <c r="J925" s="27" t="str">
        <f t="shared" si="130"/>
        <v/>
      </c>
      <c r="K925" s="28"/>
      <c r="L925" s="27" t="str">
        <f t="shared" si="131"/>
        <v/>
      </c>
      <c r="M925" s="24"/>
      <c r="N925" s="24"/>
      <c r="O925" s="6"/>
      <c r="P925" s="27" t="str">
        <f t="shared" si="132"/>
        <v/>
      </c>
      <c r="Q925" s="25" t="str">
        <f t="shared" si="133"/>
        <v/>
      </c>
      <c r="R925" s="25" t="str">
        <f t="shared" si="134"/>
        <v/>
      </c>
      <c r="S925" s="13" t="str">
        <f>IF(B925="","",IF(M925="Inițial",B925&amp;"|E|"&amp;COUNTIFS(INDEX($B:$B,5):B925,B925,INDEX($M:$M,5):M925,"Inițial"),""))</f>
        <v/>
      </c>
      <c r="T925" s="13" t="str">
        <f>IF(OR(B925="",Q925&lt;&gt;1),"",B925&amp;"|F|"&amp;COUNTIFS(INDEX($B:$B,5):B925,B925,INDEX($Q:$Q,5):Q925,1))</f>
        <v/>
      </c>
      <c r="U925" s="29" t="str">
        <f>IF(B925="","",TRIM(IF(COUNTIF('Registru devize'!$B$5:$B$304,B925)=0,"Deviz inexistent în registru. ","")&amp;IF(AND(D925&lt;&gt;"",E925=""),"Cod necunoscut. ","")&amp;IF(N(H925)&lt;=0,"Lipsește cantitatea. ","")&amp;IF(M925="","Alege etapa. ","")&amp;IF(AND(M925="Suplimentar",N925=""),"Cere acordul clientului. ","")))</f>
        <v/>
      </c>
    </row>
    <row r="926" spans="2:21" x14ac:dyDescent="0.2">
      <c r="B926" s="24"/>
      <c r="C926" s="25" t="str">
        <f>IF(B926="","",COUNTIF(INDEX($B:$B,5):B926,B926))</f>
        <v/>
      </c>
      <c r="D926" s="24"/>
      <c r="E926" s="25" t="str">
        <f t="shared" si="126"/>
        <v/>
      </c>
      <c r="F926" s="13" t="str">
        <f t="shared" si="127"/>
        <v/>
      </c>
      <c r="G926" s="25" t="str">
        <f t="shared" si="128"/>
        <v/>
      </c>
      <c r="H926" s="6"/>
      <c r="I926" s="26" t="str">
        <f t="shared" si="129"/>
        <v/>
      </c>
      <c r="J926" s="27" t="str">
        <f t="shared" si="130"/>
        <v/>
      </c>
      <c r="K926" s="28"/>
      <c r="L926" s="27" t="str">
        <f t="shared" si="131"/>
        <v/>
      </c>
      <c r="M926" s="24"/>
      <c r="N926" s="24"/>
      <c r="O926" s="6"/>
      <c r="P926" s="27" t="str">
        <f t="shared" si="132"/>
        <v/>
      </c>
      <c r="Q926" s="25" t="str">
        <f t="shared" si="133"/>
        <v/>
      </c>
      <c r="R926" s="25" t="str">
        <f t="shared" si="134"/>
        <v/>
      </c>
      <c r="S926" s="13" t="str">
        <f>IF(B926="","",IF(M926="Inițial",B926&amp;"|E|"&amp;COUNTIFS(INDEX($B:$B,5):B926,B926,INDEX($M:$M,5):M926,"Inițial"),""))</f>
        <v/>
      </c>
      <c r="T926" s="13" t="str">
        <f>IF(OR(B926="",Q926&lt;&gt;1),"",B926&amp;"|F|"&amp;COUNTIFS(INDEX($B:$B,5):B926,B926,INDEX($Q:$Q,5):Q926,1))</f>
        <v/>
      </c>
      <c r="U926" s="29" t="str">
        <f>IF(B926="","",TRIM(IF(COUNTIF('Registru devize'!$B$5:$B$304,B926)=0,"Deviz inexistent în registru. ","")&amp;IF(AND(D926&lt;&gt;"",E926=""),"Cod necunoscut. ","")&amp;IF(N(H926)&lt;=0,"Lipsește cantitatea. ","")&amp;IF(M926="","Alege etapa. ","")&amp;IF(AND(M926="Suplimentar",N926=""),"Cere acordul clientului. ","")))</f>
        <v/>
      </c>
    </row>
    <row r="927" spans="2:21" x14ac:dyDescent="0.2">
      <c r="B927" s="24"/>
      <c r="C927" s="25" t="str">
        <f>IF(B927="","",COUNTIF(INDEX($B:$B,5):B927,B927))</f>
        <v/>
      </c>
      <c r="D927" s="24"/>
      <c r="E927" s="25" t="str">
        <f t="shared" si="126"/>
        <v/>
      </c>
      <c r="F927" s="13" t="str">
        <f t="shared" si="127"/>
        <v/>
      </c>
      <c r="G927" s="25" t="str">
        <f t="shared" si="128"/>
        <v/>
      </c>
      <c r="H927" s="6"/>
      <c r="I927" s="26" t="str">
        <f t="shared" si="129"/>
        <v/>
      </c>
      <c r="J927" s="27" t="str">
        <f t="shared" si="130"/>
        <v/>
      </c>
      <c r="K927" s="28"/>
      <c r="L927" s="27" t="str">
        <f t="shared" si="131"/>
        <v/>
      </c>
      <c r="M927" s="24"/>
      <c r="N927" s="24"/>
      <c r="O927" s="6"/>
      <c r="P927" s="27" t="str">
        <f t="shared" si="132"/>
        <v/>
      </c>
      <c r="Q927" s="25" t="str">
        <f t="shared" si="133"/>
        <v/>
      </c>
      <c r="R927" s="25" t="str">
        <f t="shared" si="134"/>
        <v/>
      </c>
      <c r="S927" s="13" t="str">
        <f>IF(B927="","",IF(M927="Inițial",B927&amp;"|E|"&amp;COUNTIFS(INDEX($B:$B,5):B927,B927,INDEX($M:$M,5):M927,"Inițial"),""))</f>
        <v/>
      </c>
      <c r="T927" s="13" t="str">
        <f>IF(OR(B927="",Q927&lt;&gt;1),"",B927&amp;"|F|"&amp;COUNTIFS(INDEX($B:$B,5):B927,B927,INDEX($Q:$Q,5):Q927,1))</f>
        <v/>
      </c>
      <c r="U927" s="29" t="str">
        <f>IF(B927="","",TRIM(IF(COUNTIF('Registru devize'!$B$5:$B$304,B927)=0,"Deviz inexistent în registru. ","")&amp;IF(AND(D927&lt;&gt;"",E927=""),"Cod necunoscut. ","")&amp;IF(N(H927)&lt;=0,"Lipsește cantitatea. ","")&amp;IF(M927="","Alege etapa. ","")&amp;IF(AND(M927="Suplimentar",N927=""),"Cere acordul clientului. ","")))</f>
        <v/>
      </c>
    </row>
    <row r="928" spans="2:21" x14ac:dyDescent="0.2">
      <c r="B928" s="24"/>
      <c r="C928" s="25" t="str">
        <f>IF(B928="","",COUNTIF(INDEX($B:$B,5):B928,B928))</f>
        <v/>
      </c>
      <c r="D928" s="24"/>
      <c r="E928" s="25" t="str">
        <f t="shared" si="126"/>
        <v/>
      </c>
      <c r="F928" s="13" t="str">
        <f t="shared" si="127"/>
        <v/>
      </c>
      <c r="G928" s="25" t="str">
        <f t="shared" si="128"/>
        <v/>
      </c>
      <c r="H928" s="6"/>
      <c r="I928" s="26" t="str">
        <f t="shared" si="129"/>
        <v/>
      </c>
      <c r="J928" s="27" t="str">
        <f t="shared" si="130"/>
        <v/>
      </c>
      <c r="K928" s="28"/>
      <c r="L928" s="27" t="str">
        <f t="shared" si="131"/>
        <v/>
      </c>
      <c r="M928" s="24"/>
      <c r="N928" s="24"/>
      <c r="O928" s="6"/>
      <c r="P928" s="27" t="str">
        <f t="shared" si="132"/>
        <v/>
      </c>
      <c r="Q928" s="25" t="str">
        <f t="shared" si="133"/>
        <v/>
      </c>
      <c r="R928" s="25" t="str">
        <f t="shared" si="134"/>
        <v/>
      </c>
      <c r="S928" s="13" t="str">
        <f>IF(B928="","",IF(M928="Inițial",B928&amp;"|E|"&amp;COUNTIFS(INDEX($B:$B,5):B928,B928,INDEX($M:$M,5):M928,"Inițial"),""))</f>
        <v/>
      </c>
      <c r="T928" s="13" t="str">
        <f>IF(OR(B928="",Q928&lt;&gt;1),"",B928&amp;"|F|"&amp;COUNTIFS(INDEX($B:$B,5):B928,B928,INDEX($Q:$Q,5):Q928,1))</f>
        <v/>
      </c>
      <c r="U928" s="29" t="str">
        <f>IF(B928="","",TRIM(IF(COUNTIF('Registru devize'!$B$5:$B$304,B928)=0,"Deviz inexistent în registru. ","")&amp;IF(AND(D928&lt;&gt;"",E928=""),"Cod necunoscut. ","")&amp;IF(N(H928)&lt;=0,"Lipsește cantitatea. ","")&amp;IF(M928="","Alege etapa. ","")&amp;IF(AND(M928="Suplimentar",N928=""),"Cere acordul clientului. ","")))</f>
        <v/>
      </c>
    </row>
    <row r="929" spans="2:21" x14ac:dyDescent="0.2">
      <c r="B929" s="24"/>
      <c r="C929" s="25" t="str">
        <f>IF(B929="","",COUNTIF(INDEX($B:$B,5):B929,B929))</f>
        <v/>
      </c>
      <c r="D929" s="24"/>
      <c r="E929" s="25" t="str">
        <f t="shared" si="126"/>
        <v/>
      </c>
      <c r="F929" s="13" t="str">
        <f t="shared" si="127"/>
        <v/>
      </c>
      <c r="G929" s="25" t="str">
        <f t="shared" si="128"/>
        <v/>
      </c>
      <c r="H929" s="6"/>
      <c r="I929" s="26" t="str">
        <f t="shared" si="129"/>
        <v/>
      </c>
      <c r="J929" s="27" t="str">
        <f t="shared" si="130"/>
        <v/>
      </c>
      <c r="K929" s="28"/>
      <c r="L929" s="27" t="str">
        <f t="shared" si="131"/>
        <v/>
      </c>
      <c r="M929" s="24"/>
      <c r="N929" s="24"/>
      <c r="O929" s="6"/>
      <c r="P929" s="27" t="str">
        <f t="shared" si="132"/>
        <v/>
      </c>
      <c r="Q929" s="25" t="str">
        <f t="shared" si="133"/>
        <v/>
      </c>
      <c r="R929" s="25" t="str">
        <f t="shared" si="134"/>
        <v/>
      </c>
      <c r="S929" s="13" t="str">
        <f>IF(B929="","",IF(M929="Inițial",B929&amp;"|E|"&amp;COUNTIFS(INDEX($B:$B,5):B929,B929,INDEX($M:$M,5):M929,"Inițial"),""))</f>
        <v/>
      </c>
      <c r="T929" s="13" t="str">
        <f>IF(OR(B929="",Q929&lt;&gt;1),"",B929&amp;"|F|"&amp;COUNTIFS(INDEX($B:$B,5):B929,B929,INDEX($Q:$Q,5):Q929,1))</f>
        <v/>
      </c>
      <c r="U929" s="29" t="str">
        <f>IF(B929="","",TRIM(IF(COUNTIF('Registru devize'!$B$5:$B$304,B929)=0,"Deviz inexistent în registru. ","")&amp;IF(AND(D929&lt;&gt;"",E929=""),"Cod necunoscut. ","")&amp;IF(N(H929)&lt;=0,"Lipsește cantitatea. ","")&amp;IF(M929="","Alege etapa. ","")&amp;IF(AND(M929="Suplimentar",N929=""),"Cere acordul clientului. ","")))</f>
        <v/>
      </c>
    </row>
    <row r="930" spans="2:21" x14ac:dyDescent="0.2">
      <c r="B930" s="24"/>
      <c r="C930" s="25" t="str">
        <f>IF(B930="","",COUNTIF(INDEX($B:$B,5):B930,B930))</f>
        <v/>
      </c>
      <c r="D930" s="24"/>
      <c r="E930" s="25" t="str">
        <f t="shared" si="126"/>
        <v/>
      </c>
      <c r="F930" s="13" t="str">
        <f t="shared" si="127"/>
        <v/>
      </c>
      <c r="G930" s="25" t="str">
        <f t="shared" si="128"/>
        <v/>
      </c>
      <c r="H930" s="6"/>
      <c r="I930" s="26" t="str">
        <f t="shared" si="129"/>
        <v/>
      </c>
      <c r="J930" s="27" t="str">
        <f t="shared" si="130"/>
        <v/>
      </c>
      <c r="K930" s="28"/>
      <c r="L930" s="27" t="str">
        <f t="shared" si="131"/>
        <v/>
      </c>
      <c r="M930" s="24"/>
      <c r="N930" s="24"/>
      <c r="O930" s="6"/>
      <c r="P930" s="27" t="str">
        <f t="shared" si="132"/>
        <v/>
      </c>
      <c r="Q930" s="25" t="str">
        <f t="shared" si="133"/>
        <v/>
      </c>
      <c r="R930" s="25" t="str">
        <f t="shared" si="134"/>
        <v/>
      </c>
      <c r="S930" s="13" t="str">
        <f>IF(B930="","",IF(M930="Inițial",B930&amp;"|E|"&amp;COUNTIFS(INDEX($B:$B,5):B930,B930,INDEX($M:$M,5):M930,"Inițial"),""))</f>
        <v/>
      </c>
      <c r="T930" s="13" t="str">
        <f>IF(OR(B930="",Q930&lt;&gt;1),"",B930&amp;"|F|"&amp;COUNTIFS(INDEX($B:$B,5):B930,B930,INDEX($Q:$Q,5):Q930,1))</f>
        <v/>
      </c>
      <c r="U930" s="29" t="str">
        <f>IF(B930="","",TRIM(IF(COUNTIF('Registru devize'!$B$5:$B$304,B930)=0,"Deviz inexistent în registru. ","")&amp;IF(AND(D930&lt;&gt;"",E930=""),"Cod necunoscut. ","")&amp;IF(N(H930)&lt;=0,"Lipsește cantitatea. ","")&amp;IF(M930="","Alege etapa. ","")&amp;IF(AND(M930="Suplimentar",N930=""),"Cere acordul clientului. ","")))</f>
        <v/>
      </c>
    </row>
    <row r="931" spans="2:21" x14ac:dyDescent="0.2">
      <c r="B931" s="24"/>
      <c r="C931" s="25" t="str">
        <f>IF(B931="","",COUNTIF(INDEX($B:$B,5):B931,B931))</f>
        <v/>
      </c>
      <c r="D931" s="24"/>
      <c r="E931" s="25" t="str">
        <f t="shared" si="126"/>
        <v/>
      </c>
      <c r="F931" s="13" t="str">
        <f t="shared" si="127"/>
        <v/>
      </c>
      <c r="G931" s="25" t="str">
        <f t="shared" si="128"/>
        <v/>
      </c>
      <c r="H931" s="6"/>
      <c r="I931" s="26" t="str">
        <f t="shared" si="129"/>
        <v/>
      </c>
      <c r="J931" s="27" t="str">
        <f t="shared" si="130"/>
        <v/>
      </c>
      <c r="K931" s="28"/>
      <c r="L931" s="27" t="str">
        <f t="shared" si="131"/>
        <v/>
      </c>
      <c r="M931" s="24"/>
      <c r="N931" s="24"/>
      <c r="O931" s="6"/>
      <c r="P931" s="27" t="str">
        <f t="shared" si="132"/>
        <v/>
      </c>
      <c r="Q931" s="25" t="str">
        <f t="shared" si="133"/>
        <v/>
      </c>
      <c r="R931" s="25" t="str">
        <f t="shared" si="134"/>
        <v/>
      </c>
      <c r="S931" s="13" t="str">
        <f>IF(B931="","",IF(M931="Inițial",B931&amp;"|E|"&amp;COUNTIFS(INDEX($B:$B,5):B931,B931,INDEX($M:$M,5):M931,"Inițial"),""))</f>
        <v/>
      </c>
      <c r="T931" s="13" t="str">
        <f>IF(OR(B931="",Q931&lt;&gt;1),"",B931&amp;"|F|"&amp;COUNTIFS(INDEX($B:$B,5):B931,B931,INDEX($Q:$Q,5):Q931,1))</f>
        <v/>
      </c>
      <c r="U931" s="29" t="str">
        <f>IF(B931="","",TRIM(IF(COUNTIF('Registru devize'!$B$5:$B$304,B931)=0,"Deviz inexistent în registru. ","")&amp;IF(AND(D931&lt;&gt;"",E931=""),"Cod necunoscut. ","")&amp;IF(N(H931)&lt;=0,"Lipsește cantitatea. ","")&amp;IF(M931="","Alege etapa. ","")&amp;IF(AND(M931="Suplimentar",N931=""),"Cere acordul clientului. ","")))</f>
        <v/>
      </c>
    </row>
    <row r="932" spans="2:21" x14ac:dyDescent="0.2">
      <c r="B932" s="24"/>
      <c r="C932" s="25" t="str">
        <f>IF(B932="","",COUNTIF(INDEX($B:$B,5):B932,B932))</f>
        <v/>
      </c>
      <c r="D932" s="24"/>
      <c r="E932" s="25" t="str">
        <f t="shared" si="126"/>
        <v/>
      </c>
      <c r="F932" s="13" t="str">
        <f t="shared" si="127"/>
        <v/>
      </c>
      <c r="G932" s="25" t="str">
        <f t="shared" si="128"/>
        <v/>
      </c>
      <c r="H932" s="6"/>
      <c r="I932" s="26" t="str">
        <f t="shared" si="129"/>
        <v/>
      </c>
      <c r="J932" s="27" t="str">
        <f t="shared" si="130"/>
        <v/>
      </c>
      <c r="K932" s="28"/>
      <c r="L932" s="27" t="str">
        <f t="shared" si="131"/>
        <v/>
      </c>
      <c r="M932" s="24"/>
      <c r="N932" s="24"/>
      <c r="O932" s="6"/>
      <c r="P932" s="27" t="str">
        <f t="shared" si="132"/>
        <v/>
      </c>
      <c r="Q932" s="25" t="str">
        <f t="shared" si="133"/>
        <v/>
      </c>
      <c r="R932" s="25" t="str">
        <f t="shared" si="134"/>
        <v/>
      </c>
      <c r="S932" s="13" t="str">
        <f>IF(B932="","",IF(M932="Inițial",B932&amp;"|E|"&amp;COUNTIFS(INDEX($B:$B,5):B932,B932,INDEX($M:$M,5):M932,"Inițial"),""))</f>
        <v/>
      </c>
      <c r="T932" s="13" t="str">
        <f>IF(OR(B932="",Q932&lt;&gt;1),"",B932&amp;"|F|"&amp;COUNTIFS(INDEX($B:$B,5):B932,B932,INDEX($Q:$Q,5):Q932,1))</f>
        <v/>
      </c>
      <c r="U932" s="29" t="str">
        <f>IF(B932="","",TRIM(IF(COUNTIF('Registru devize'!$B$5:$B$304,B932)=0,"Deviz inexistent în registru. ","")&amp;IF(AND(D932&lt;&gt;"",E932=""),"Cod necunoscut. ","")&amp;IF(N(H932)&lt;=0,"Lipsește cantitatea. ","")&amp;IF(M932="","Alege etapa. ","")&amp;IF(AND(M932="Suplimentar",N932=""),"Cere acordul clientului. ","")))</f>
        <v/>
      </c>
    </row>
    <row r="933" spans="2:21" x14ac:dyDescent="0.2">
      <c r="B933" s="24"/>
      <c r="C933" s="25" t="str">
        <f>IF(B933="","",COUNTIF(INDEX($B:$B,5):B933,B933))</f>
        <v/>
      </c>
      <c r="D933" s="24"/>
      <c r="E933" s="25" t="str">
        <f t="shared" si="126"/>
        <v/>
      </c>
      <c r="F933" s="13" t="str">
        <f t="shared" si="127"/>
        <v/>
      </c>
      <c r="G933" s="25" t="str">
        <f t="shared" si="128"/>
        <v/>
      </c>
      <c r="H933" s="6"/>
      <c r="I933" s="26" t="str">
        <f t="shared" si="129"/>
        <v/>
      </c>
      <c r="J933" s="27" t="str">
        <f t="shared" si="130"/>
        <v/>
      </c>
      <c r="K933" s="28"/>
      <c r="L933" s="27" t="str">
        <f t="shared" si="131"/>
        <v/>
      </c>
      <c r="M933" s="24"/>
      <c r="N933" s="24"/>
      <c r="O933" s="6"/>
      <c r="P933" s="27" t="str">
        <f t="shared" si="132"/>
        <v/>
      </c>
      <c r="Q933" s="25" t="str">
        <f t="shared" si="133"/>
        <v/>
      </c>
      <c r="R933" s="25" t="str">
        <f t="shared" si="134"/>
        <v/>
      </c>
      <c r="S933" s="13" t="str">
        <f>IF(B933="","",IF(M933="Inițial",B933&amp;"|E|"&amp;COUNTIFS(INDEX($B:$B,5):B933,B933,INDEX($M:$M,5):M933,"Inițial"),""))</f>
        <v/>
      </c>
      <c r="T933" s="13" t="str">
        <f>IF(OR(B933="",Q933&lt;&gt;1),"",B933&amp;"|F|"&amp;COUNTIFS(INDEX($B:$B,5):B933,B933,INDEX($Q:$Q,5):Q933,1))</f>
        <v/>
      </c>
      <c r="U933" s="29" t="str">
        <f>IF(B933="","",TRIM(IF(COUNTIF('Registru devize'!$B$5:$B$304,B933)=0,"Deviz inexistent în registru. ","")&amp;IF(AND(D933&lt;&gt;"",E933=""),"Cod necunoscut. ","")&amp;IF(N(H933)&lt;=0,"Lipsește cantitatea. ","")&amp;IF(M933="","Alege etapa. ","")&amp;IF(AND(M933="Suplimentar",N933=""),"Cere acordul clientului. ","")))</f>
        <v/>
      </c>
    </row>
    <row r="934" spans="2:21" x14ac:dyDescent="0.2">
      <c r="B934" s="24"/>
      <c r="C934" s="25" t="str">
        <f>IF(B934="","",COUNTIF(INDEX($B:$B,5):B934,B934))</f>
        <v/>
      </c>
      <c r="D934" s="24"/>
      <c r="E934" s="25" t="str">
        <f t="shared" si="126"/>
        <v/>
      </c>
      <c r="F934" s="13" t="str">
        <f t="shared" si="127"/>
        <v/>
      </c>
      <c r="G934" s="25" t="str">
        <f t="shared" si="128"/>
        <v/>
      </c>
      <c r="H934" s="6"/>
      <c r="I934" s="26" t="str">
        <f t="shared" si="129"/>
        <v/>
      </c>
      <c r="J934" s="27" t="str">
        <f t="shared" si="130"/>
        <v/>
      </c>
      <c r="K934" s="28"/>
      <c r="L934" s="27" t="str">
        <f t="shared" si="131"/>
        <v/>
      </c>
      <c r="M934" s="24"/>
      <c r="N934" s="24"/>
      <c r="O934" s="6"/>
      <c r="P934" s="27" t="str">
        <f t="shared" si="132"/>
        <v/>
      </c>
      <c r="Q934" s="25" t="str">
        <f t="shared" si="133"/>
        <v/>
      </c>
      <c r="R934" s="25" t="str">
        <f t="shared" si="134"/>
        <v/>
      </c>
      <c r="S934" s="13" t="str">
        <f>IF(B934="","",IF(M934="Inițial",B934&amp;"|E|"&amp;COUNTIFS(INDEX($B:$B,5):B934,B934,INDEX($M:$M,5):M934,"Inițial"),""))</f>
        <v/>
      </c>
      <c r="T934" s="13" t="str">
        <f>IF(OR(B934="",Q934&lt;&gt;1),"",B934&amp;"|F|"&amp;COUNTIFS(INDEX($B:$B,5):B934,B934,INDEX($Q:$Q,5):Q934,1))</f>
        <v/>
      </c>
      <c r="U934" s="29" t="str">
        <f>IF(B934="","",TRIM(IF(COUNTIF('Registru devize'!$B$5:$B$304,B934)=0,"Deviz inexistent în registru. ","")&amp;IF(AND(D934&lt;&gt;"",E934=""),"Cod necunoscut. ","")&amp;IF(N(H934)&lt;=0,"Lipsește cantitatea. ","")&amp;IF(M934="","Alege etapa. ","")&amp;IF(AND(M934="Suplimentar",N934=""),"Cere acordul clientului. ","")))</f>
        <v/>
      </c>
    </row>
    <row r="935" spans="2:21" x14ac:dyDescent="0.2">
      <c r="B935" s="24"/>
      <c r="C935" s="25" t="str">
        <f>IF(B935="","",COUNTIF(INDEX($B:$B,5):B935,B935))</f>
        <v/>
      </c>
      <c r="D935" s="24"/>
      <c r="E935" s="25" t="str">
        <f t="shared" si="126"/>
        <v/>
      </c>
      <c r="F935" s="13" t="str">
        <f t="shared" si="127"/>
        <v/>
      </c>
      <c r="G935" s="25" t="str">
        <f t="shared" si="128"/>
        <v/>
      </c>
      <c r="H935" s="6"/>
      <c r="I935" s="26" t="str">
        <f t="shared" si="129"/>
        <v/>
      </c>
      <c r="J935" s="27" t="str">
        <f t="shared" si="130"/>
        <v/>
      </c>
      <c r="K935" s="28"/>
      <c r="L935" s="27" t="str">
        <f t="shared" si="131"/>
        <v/>
      </c>
      <c r="M935" s="24"/>
      <c r="N935" s="24"/>
      <c r="O935" s="6"/>
      <c r="P935" s="27" t="str">
        <f t="shared" si="132"/>
        <v/>
      </c>
      <c r="Q935" s="25" t="str">
        <f t="shared" si="133"/>
        <v/>
      </c>
      <c r="R935" s="25" t="str">
        <f t="shared" si="134"/>
        <v/>
      </c>
      <c r="S935" s="13" t="str">
        <f>IF(B935="","",IF(M935="Inițial",B935&amp;"|E|"&amp;COUNTIFS(INDEX($B:$B,5):B935,B935,INDEX($M:$M,5):M935,"Inițial"),""))</f>
        <v/>
      </c>
      <c r="T935" s="13" t="str">
        <f>IF(OR(B935="",Q935&lt;&gt;1),"",B935&amp;"|F|"&amp;COUNTIFS(INDEX($B:$B,5):B935,B935,INDEX($Q:$Q,5):Q935,1))</f>
        <v/>
      </c>
      <c r="U935" s="29" t="str">
        <f>IF(B935="","",TRIM(IF(COUNTIF('Registru devize'!$B$5:$B$304,B935)=0,"Deviz inexistent în registru. ","")&amp;IF(AND(D935&lt;&gt;"",E935=""),"Cod necunoscut. ","")&amp;IF(N(H935)&lt;=0,"Lipsește cantitatea. ","")&amp;IF(M935="","Alege etapa. ","")&amp;IF(AND(M935="Suplimentar",N935=""),"Cere acordul clientului. ","")))</f>
        <v/>
      </c>
    </row>
    <row r="936" spans="2:21" x14ac:dyDescent="0.2">
      <c r="B936" s="24"/>
      <c r="C936" s="25" t="str">
        <f>IF(B936="","",COUNTIF(INDEX($B:$B,5):B936,B936))</f>
        <v/>
      </c>
      <c r="D936" s="24"/>
      <c r="E936" s="25" t="str">
        <f t="shared" si="126"/>
        <v/>
      </c>
      <c r="F936" s="13" t="str">
        <f t="shared" si="127"/>
        <v/>
      </c>
      <c r="G936" s="25" t="str">
        <f t="shared" si="128"/>
        <v/>
      </c>
      <c r="H936" s="6"/>
      <c r="I936" s="26" t="str">
        <f t="shared" si="129"/>
        <v/>
      </c>
      <c r="J936" s="27" t="str">
        <f t="shared" si="130"/>
        <v/>
      </c>
      <c r="K936" s="28"/>
      <c r="L936" s="27" t="str">
        <f t="shared" si="131"/>
        <v/>
      </c>
      <c r="M936" s="24"/>
      <c r="N936" s="24"/>
      <c r="O936" s="6"/>
      <c r="P936" s="27" t="str">
        <f t="shared" si="132"/>
        <v/>
      </c>
      <c r="Q936" s="25" t="str">
        <f t="shared" si="133"/>
        <v/>
      </c>
      <c r="R936" s="25" t="str">
        <f t="shared" si="134"/>
        <v/>
      </c>
      <c r="S936" s="13" t="str">
        <f>IF(B936="","",IF(M936="Inițial",B936&amp;"|E|"&amp;COUNTIFS(INDEX($B:$B,5):B936,B936,INDEX($M:$M,5):M936,"Inițial"),""))</f>
        <v/>
      </c>
      <c r="T936" s="13" t="str">
        <f>IF(OR(B936="",Q936&lt;&gt;1),"",B936&amp;"|F|"&amp;COUNTIFS(INDEX($B:$B,5):B936,B936,INDEX($Q:$Q,5):Q936,1))</f>
        <v/>
      </c>
      <c r="U936" s="29" t="str">
        <f>IF(B936="","",TRIM(IF(COUNTIF('Registru devize'!$B$5:$B$304,B936)=0,"Deviz inexistent în registru. ","")&amp;IF(AND(D936&lt;&gt;"",E936=""),"Cod necunoscut. ","")&amp;IF(N(H936)&lt;=0,"Lipsește cantitatea. ","")&amp;IF(M936="","Alege etapa. ","")&amp;IF(AND(M936="Suplimentar",N936=""),"Cere acordul clientului. ","")))</f>
        <v/>
      </c>
    </row>
    <row r="937" spans="2:21" x14ac:dyDescent="0.2">
      <c r="B937" s="24"/>
      <c r="C937" s="25" t="str">
        <f>IF(B937="","",COUNTIF(INDEX($B:$B,5):B937,B937))</f>
        <v/>
      </c>
      <c r="D937" s="24"/>
      <c r="E937" s="25" t="str">
        <f t="shared" si="126"/>
        <v/>
      </c>
      <c r="F937" s="13" t="str">
        <f t="shared" si="127"/>
        <v/>
      </c>
      <c r="G937" s="25" t="str">
        <f t="shared" si="128"/>
        <v/>
      </c>
      <c r="H937" s="6"/>
      <c r="I937" s="26" t="str">
        <f t="shared" si="129"/>
        <v/>
      </c>
      <c r="J937" s="27" t="str">
        <f t="shared" si="130"/>
        <v/>
      </c>
      <c r="K937" s="28"/>
      <c r="L937" s="27" t="str">
        <f t="shared" si="131"/>
        <v/>
      </c>
      <c r="M937" s="24"/>
      <c r="N937" s="24"/>
      <c r="O937" s="6"/>
      <c r="P937" s="27" t="str">
        <f t="shared" si="132"/>
        <v/>
      </c>
      <c r="Q937" s="25" t="str">
        <f t="shared" si="133"/>
        <v/>
      </c>
      <c r="R937" s="25" t="str">
        <f t="shared" si="134"/>
        <v/>
      </c>
      <c r="S937" s="13" t="str">
        <f>IF(B937="","",IF(M937="Inițial",B937&amp;"|E|"&amp;COUNTIFS(INDEX($B:$B,5):B937,B937,INDEX($M:$M,5):M937,"Inițial"),""))</f>
        <v/>
      </c>
      <c r="T937" s="13" t="str">
        <f>IF(OR(B937="",Q937&lt;&gt;1),"",B937&amp;"|F|"&amp;COUNTIFS(INDEX($B:$B,5):B937,B937,INDEX($Q:$Q,5):Q937,1))</f>
        <v/>
      </c>
      <c r="U937" s="29" t="str">
        <f>IF(B937="","",TRIM(IF(COUNTIF('Registru devize'!$B$5:$B$304,B937)=0,"Deviz inexistent în registru. ","")&amp;IF(AND(D937&lt;&gt;"",E937=""),"Cod necunoscut. ","")&amp;IF(N(H937)&lt;=0,"Lipsește cantitatea. ","")&amp;IF(M937="","Alege etapa. ","")&amp;IF(AND(M937="Suplimentar",N937=""),"Cere acordul clientului. ","")))</f>
        <v/>
      </c>
    </row>
    <row r="938" spans="2:21" x14ac:dyDescent="0.2">
      <c r="B938" s="24"/>
      <c r="C938" s="25" t="str">
        <f>IF(B938="","",COUNTIF(INDEX($B:$B,5):B938,B938))</f>
        <v/>
      </c>
      <c r="D938" s="24"/>
      <c r="E938" s="25" t="str">
        <f t="shared" si="126"/>
        <v/>
      </c>
      <c r="F938" s="13" t="str">
        <f t="shared" si="127"/>
        <v/>
      </c>
      <c r="G938" s="25" t="str">
        <f t="shared" si="128"/>
        <v/>
      </c>
      <c r="H938" s="6"/>
      <c r="I938" s="26" t="str">
        <f t="shared" si="129"/>
        <v/>
      </c>
      <c r="J938" s="27" t="str">
        <f t="shared" si="130"/>
        <v/>
      </c>
      <c r="K938" s="28"/>
      <c r="L938" s="27" t="str">
        <f t="shared" si="131"/>
        <v/>
      </c>
      <c r="M938" s="24"/>
      <c r="N938" s="24"/>
      <c r="O938" s="6"/>
      <c r="P938" s="27" t="str">
        <f t="shared" si="132"/>
        <v/>
      </c>
      <c r="Q938" s="25" t="str">
        <f t="shared" si="133"/>
        <v/>
      </c>
      <c r="R938" s="25" t="str">
        <f t="shared" si="134"/>
        <v/>
      </c>
      <c r="S938" s="13" t="str">
        <f>IF(B938="","",IF(M938="Inițial",B938&amp;"|E|"&amp;COUNTIFS(INDEX($B:$B,5):B938,B938,INDEX($M:$M,5):M938,"Inițial"),""))</f>
        <v/>
      </c>
      <c r="T938" s="13" t="str">
        <f>IF(OR(B938="",Q938&lt;&gt;1),"",B938&amp;"|F|"&amp;COUNTIFS(INDEX($B:$B,5):B938,B938,INDEX($Q:$Q,5):Q938,1))</f>
        <v/>
      </c>
      <c r="U938" s="29" t="str">
        <f>IF(B938="","",TRIM(IF(COUNTIF('Registru devize'!$B$5:$B$304,B938)=0,"Deviz inexistent în registru. ","")&amp;IF(AND(D938&lt;&gt;"",E938=""),"Cod necunoscut. ","")&amp;IF(N(H938)&lt;=0,"Lipsește cantitatea. ","")&amp;IF(M938="","Alege etapa. ","")&amp;IF(AND(M938="Suplimentar",N938=""),"Cere acordul clientului. ","")))</f>
        <v/>
      </c>
    </row>
    <row r="939" spans="2:21" x14ac:dyDescent="0.2">
      <c r="B939" s="24"/>
      <c r="C939" s="25" t="str">
        <f>IF(B939="","",COUNTIF(INDEX($B:$B,5):B939,B939))</f>
        <v/>
      </c>
      <c r="D939" s="24"/>
      <c r="E939" s="25" t="str">
        <f t="shared" si="126"/>
        <v/>
      </c>
      <c r="F939" s="13" t="str">
        <f t="shared" si="127"/>
        <v/>
      </c>
      <c r="G939" s="25" t="str">
        <f t="shared" si="128"/>
        <v/>
      </c>
      <c r="H939" s="6"/>
      <c r="I939" s="26" t="str">
        <f t="shared" si="129"/>
        <v/>
      </c>
      <c r="J939" s="27" t="str">
        <f t="shared" si="130"/>
        <v/>
      </c>
      <c r="K939" s="28"/>
      <c r="L939" s="27" t="str">
        <f t="shared" si="131"/>
        <v/>
      </c>
      <c r="M939" s="24"/>
      <c r="N939" s="24"/>
      <c r="O939" s="6"/>
      <c r="P939" s="27" t="str">
        <f t="shared" si="132"/>
        <v/>
      </c>
      <c r="Q939" s="25" t="str">
        <f t="shared" si="133"/>
        <v/>
      </c>
      <c r="R939" s="25" t="str">
        <f t="shared" si="134"/>
        <v/>
      </c>
      <c r="S939" s="13" t="str">
        <f>IF(B939="","",IF(M939="Inițial",B939&amp;"|E|"&amp;COUNTIFS(INDEX($B:$B,5):B939,B939,INDEX($M:$M,5):M939,"Inițial"),""))</f>
        <v/>
      </c>
      <c r="T939" s="13" t="str">
        <f>IF(OR(B939="",Q939&lt;&gt;1),"",B939&amp;"|F|"&amp;COUNTIFS(INDEX($B:$B,5):B939,B939,INDEX($Q:$Q,5):Q939,1))</f>
        <v/>
      </c>
      <c r="U939" s="29" t="str">
        <f>IF(B939="","",TRIM(IF(COUNTIF('Registru devize'!$B$5:$B$304,B939)=0,"Deviz inexistent în registru. ","")&amp;IF(AND(D939&lt;&gt;"",E939=""),"Cod necunoscut. ","")&amp;IF(N(H939)&lt;=0,"Lipsește cantitatea. ","")&amp;IF(M939="","Alege etapa. ","")&amp;IF(AND(M939="Suplimentar",N939=""),"Cere acordul clientului. ","")))</f>
        <v/>
      </c>
    </row>
    <row r="940" spans="2:21" x14ac:dyDescent="0.2">
      <c r="B940" s="24"/>
      <c r="C940" s="25" t="str">
        <f>IF(B940="","",COUNTIF(INDEX($B:$B,5):B940,B940))</f>
        <v/>
      </c>
      <c r="D940" s="24"/>
      <c r="E940" s="25" t="str">
        <f t="shared" si="126"/>
        <v/>
      </c>
      <c r="F940" s="13" t="str">
        <f t="shared" si="127"/>
        <v/>
      </c>
      <c r="G940" s="25" t="str">
        <f t="shared" si="128"/>
        <v/>
      </c>
      <c r="H940" s="6"/>
      <c r="I940" s="26" t="str">
        <f t="shared" si="129"/>
        <v/>
      </c>
      <c r="J940" s="27" t="str">
        <f t="shared" si="130"/>
        <v/>
      </c>
      <c r="K940" s="28"/>
      <c r="L940" s="27" t="str">
        <f t="shared" si="131"/>
        <v/>
      </c>
      <c r="M940" s="24"/>
      <c r="N940" s="24"/>
      <c r="O940" s="6"/>
      <c r="P940" s="27" t="str">
        <f t="shared" si="132"/>
        <v/>
      </c>
      <c r="Q940" s="25" t="str">
        <f t="shared" si="133"/>
        <v/>
      </c>
      <c r="R940" s="25" t="str">
        <f t="shared" si="134"/>
        <v/>
      </c>
      <c r="S940" s="13" t="str">
        <f>IF(B940="","",IF(M940="Inițial",B940&amp;"|E|"&amp;COUNTIFS(INDEX($B:$B,5):B940,B940,INDEX($M:$M,5):M940,"Inițial"),""))</f>
        <v/>
      </c>
      <c r="T940" s="13" t="str">
        <f>IF(OR(B940="",Q940&lt;&gt;1),"",B940&amp;"|F|"&amp;COUNTIFS(INDEX($B:$B,5):B940,B940,INDEX($Q:$Q,5):Q940,1))</f>
        <v/>
      </c>
      <c r="U940" s="29" t="str">
        <f>IF(B940="","",TRIM(IF(COUNTIF('Registru devize'!$B$5:$B$304,B940)=0,"Deviz inexistent în registru. ","")&amp;IF(AND(D940&lt;&gt;"",E940=""),"Cod necunoscut. ","")&amp;IF(N(H940)&lt;=0,"Lipsește cantitatea. ","")&amp;IF(M940="","Alege etapa. ","")&amp;IF(AND(M940="Suplimentar",N940=""),"Cere acordul clientului. ","")))</f>
        <v/>
      </c>
    </row>
    <row r="941" spans="2:21" x14ac:dyDescent="0.2">
      <c r="B941" s="24"/>
      <c r="C941" s="25" t="str">
        <f>IF(B941="","",COUNTIF(INDEX($B:$B,5):B941,B941))</f>
        <v/>
      </c>
      <c r="D941" s="24"/>
      <c r="E941" s="25" t="str">
        <f t="shared" si="126"/>
        <v/>
      </c>
      <c r="F941" s="13" t="str">
        <f t="shared" si="127"/>
        <v/>
      </c>
      <c r="G941" s="25" t="str">
        <f t="shared" si="128"/>
        <v/>
      </c>
      <c r="H941" s="6"/>
      <c r="I941" s="26" t="str">
        <f t="shared" si="129"/>
        <v/>
      </c>
      <c r="J941" s="27" t="str">
        <f t="shared" si="130"/>
        <v/>
      </c>
      <c r="K941" s="28"/>
      <c r="L941" s="27" t="str">
        <f t="shared" si="131"/>
        <v/>
      </c>
      <c r="M941" s="24"/>
      <c r="N941" s="24"/>
      <c r="O941" s="6"/>
      <c r="P941" s="27" t="str">
        <f t="shared" si="132"/>
        <v/>
      </c>
      <c r="Q941" s="25" t="str">
        <f t="shared" si="133"/>
        <v/>
      </c>
      <c r="R941" s="25" t="str">
        <f t="shared" si="134"/>
        <v/>
      </c>
      <c r="S941" s="13" t="str">
        <f>IF(B941="","",IF(M941="Inițial",B941&amp;"|E|"&amp;COUNTIFS(INDEX($B:$B,5):B941,B941,INDEX($M:$M,5):M941,"Inițial"),""))</f>
        <v/>
      </c>
      <c r="T941" s="13" t="str">
        <f>IF(OR(B941="",Q941&lt;&gt;1),"",B941&amp;"|F|"&amp;COUNTIFS(INDEX($B:$B,5):B941,B941,INDEX($Q:$Q,5):Q941,1))</f>
        <v/>
      </c>
      <c r="U941" s="29" t="str">
        <f>IF(B941="","",TRIM(IF(COUNTIF('Registru devize'!$B$5:$B$304,B941)=0,"Deviz inexistent în registru. ","")&amp;IF(AND(D941&lt;&gt;"",E941=""),"Cod necunoscut. ","")&amp;IF(N(H941)&lt;=0,"Lipsește cantitatea. ","")&amp;IF(M941="","Alege etapa. ","")&amp;IF(AND(M941="Suplimentar",N941=""),"Cere acordul clientului. ","")))</f>
        <v/>
      </c>
    </row>
    <row r="942" spans="2:21" x14ac:dyDescent="0.2">
      <c r="B942" s="24"/>
      <c r="C942" s="25" t="str">
        <f>IF(B942="","",COUNTIF(INDEX($B:$B,5):B942,B942))</f>
        <v/>
      </c>
      <c r="D942" s="24"/>
      <c r="E942" s="25" t="str">
        <f t="shared" si="126"/>
        <v/>
      </c>
      <c r="F942" s="13" t="str">
        <f t="shared" si="127"/>
        <v/>
      </c>
      <c r="G942" s="25" t="str">
        <f t="shared" si="128"/>
        <v/>
      </c>
      <c r="H942" s="6"/>
      <c r="I942" s="26" t="str">
        <f t="shared" si="129"/>
        <v/>
      </c>
      <c r="J942" s="27" t="str">
        <f t="shared" si="130"/>
        <v/>
      </c>
      <c r="K942" s="28"/>
      <c r="L942" s="27" t="str">
        <f t="shared" si="131"/>
        <v/>
      </c>
      <c r="M942" s="24"/>
      <c r="N942" s="24"/>
      <c r="O942" s="6"/>
      <c r="P942" s="27" t="str">
        <f t="shared" si="132"/>
        <v/>
      </c>
      <c r="Q942" s="25" t="str">
        <f t="shared" si="133"/>
        <v/>
      </c>
      <c r="R942" s="25" t="str">
        <f t="shared" si="134"/>
        <v/>
      </c>
      <c r="S942" s="13" t="str">
        <f>IF(B942="","",IF(M942="Inițial",B942&amp;"|E|"&amp;COUNTIFS(INDEX($B:$B,5):B942,B942,INDEX($M:$M,5):M942,"Inițial"),""))</f>
        <v/>
      </c>
      <c r="T942" s="13" t="str">
        <f>IF(OR(B942="",Q942&lt;&gt;1),"",B942&amp;"|F|"&amp;COUNTIFS(INDEX($B:$B,5):B942,B942,INDEX($Q:$Q,5):Q942,1))</f>
        <v/>
      </c>
      <c r="U942" s="29" t="str">
        <f>IF(B942="","",TRIM(IF(COUNTIF('Registru devize'!$B$5:$B$304,B942)=0,"Deviz inexistent în registru. ","")&amp;IF(AND(D942&lt;&gt;"",E942=""),"Cod necunoscut. ","")&amp;IF(N(H942)&lt;=0,"Lipsește cantitatea. ","")&amp;IF(M942="","Alege etapa. ","")&amp;IF(AND(M942="Suplimentar",N942=""),"Cere acordul clientului. ","")))</f>
        <v/>
      </c>
    </row>
    <row r="943" spans="2:21" x14ac:dyDescent="0.2">
      <c r="B943" s="24"/>
      <c r="C943" s="25" t="str">
        <f>IF(B943="","",COUNTIF(INDEX($B:$B,5):B943,B943))</f>
        <v/>
      </c>
      <c r="D943" s="24"/>
      <c r="E943" s="25" t="str">
        <f t="shared" si="126"/>
        <v/>
      </c>
      <c r="F943" s="13" t="str">
        <f t="shared" si="127"/>
        <v/>
      </c>
      <c r="G943" s="25" t="str">
        <f t="shared" si="128"/>
        <v/>
      </c>
      <c r="H943" s="6"/>
      <c r="I943" s="26" t="str">
        <f t="shared" si="129"/>
        <v/>
      </c>
      <c r="J943" s="27" t="str">
        <f t="shared" si="130"/>
        <v/>
      </c>
      <c r="K943" s="28"/>
      <c r="L943" s="27" t="str">
        <f t="shared" si="131"/>
        <v/>
      </c>
      <c r="M943" s="24"/>
      <c r="N943" s="24"/>
      <c r="O943" s="6"/>
      <c r="P943" s="27" t="str">
        <f t="shared" si="132"/>
        <v/>
      </c>
      <c r="Q943" s="25" t="str">
        <f t="shared" si="133"/>
        <v/>
      </c>
      <c r="R943" s="25" t="str">
        <f t="shared" si="134"/>
        <v/>
      </c>
      <c r="S943" s="13" t="str">
        <f>IF(B943="","",IF(M943="Inițial",B943&amp;"|E|"&amp;COUNTIFS(INDEX($B:$B,5):B943,B943,INDEX($M:$M,5):M943,"Inițial"),""))</f>
        <v/>
      </c>
      <c r="T943" s="13" t="str">
        <f>IF(OR(B943="",Q943&lt;&gt;1),"",B943&amp;"|F|"&amp;COUNTIFS(INDEX($B:$B,5):B943,B943,INDEX($Q:$Q,5):Q943,1))</f>
        <v/>
      </c>
      <c r="U943" s="29" t="str">
        <f>IF(B943="","",TRIM(IF(COUNTIF('Registru devize'!$B$5:$B$304,B943)=0,"Deviz inexistent în registru. ","")&amp;IF(AND(D943&lt;&gt;"",E943=""),"Cod necunoscut. ","")&amp;IF(N(H943)&lt;=0,"Lipsește cantitatea. ","")&amp;IF(M943="","Alege etapa. ","")&amp;IF(AND(M943="Suplimentar",N943=""),"Cere acordul clientului. ","")))</f>
        <v/>
      </c>
    </row>
    <row r="944" spans="2:21" x14ac:dyDescent="0.2">
      <c r="B944" s="24"/>
      <c r="C944" s="25" t="str">
        <f>IF(B944="","",COUNTIF(INDEX($B:$B,5):B944,B944))</f>
        <v/>
      </c>
      <c r="D944" s="24"/>
      <c r="E944" s="25" t="str">
        <f t="shared" si="126"/>
        <v/>
      </c>
      <c r="F944" s="13" t="str">
        <f t="shared" si="127"/>
        <v/>
      </c>
      <c r="G944" s="25" t="str">
        <f t="shared" si="128"/>
        <v/>
      </c>
      <c r="H944" s="6"/>
      <c r="I944" s="26" t="str">
        <f t="shared" si="129"/>
        <v/>
      </c>
      <c r="J944" s="27" t="str">
        <f t="shared" si="130"/>
        <v/>
      </c>
      <c r="K944" s="28"/>
      <c r="L944" s="27" t="str">
        <f t="shared" si="131"/>
        <v/>
      </c>
      <c r="M944" s="24"/>
      <c r="N944" s="24"/>
      <c r="O944" s="6"/>
      <c r="P944" s="27" t="str">
        <f t="shared" si="132"/>
        <v/>
      </c>
      <c r="Q944" s="25" t="str">
        <f t="shared" si="133"/>
        <v/>
      </c>
      <c r="R944" s="25" t="str">
        <f t="shared" si="134"/>
        <v/>
      </c>
      <c r="S944" s="13" t="str">
        <f>IF(B944="","",IF(M944="Inițial",B944&amp;"|E|"&amp;COUNTIFS(INDEX($B:$B,5):B944,B944,INDEX($M:$M,5):M944,"Inițial"),""))</f>
        <v/>
      </c>
      <c r="T944" s="13" t="str">
        <f>IF(OR(B944="",Q944&lt;&gt;1),"",B944&amp;"|F|"&amp;COUNTIFS(INDEX($B:$B,5):B944,B944,INDEX($Q:$Q,5):Q944,1))</f>
        <v/>
      </c>
      <c r="U944" s="29" t="str">
        <f>IF(B944="","",TRIM(IF(COUNTIF('Registru devize'!$B$5:$B$304,B944)=0,"Deviz inexistent în registru. ","")&amp;IF(AND(D944&lt;&gt;"",E944=""),"Cod necunoscut. ","")&amp;IF(N(H944)&lt;=0,"Lipsește cantitatea. ","")&amp;IF(M944="","Alege etapa. ","")&amp;IF(AND(M944="Suplimentar",N944=""),"Cere acordul clientului. ","")))</f>
        <v/>
      </c>
    </row>
    <row r="945" spans="2:21" x14ac:dyDescent="0.2">
      <c r="B945" s="24"/>
      <c r="C945" s="25" t="str">
        <f>IF(B945="","",COUNTIF(INDEX($B:$B,5):B945,B945))</f>
        <v/>
      </c>
      <c r="D945" s="24"/>
      <c r="E945" s="25" t="str">
        <f t="shared" si="126"/>
        <v/>
      </c>
      <c r="F945" s="13" t="str">
        <f t="shared" si="127"/>
        <v/>
      </c>
      <c r="G945" s="25" t="str">
        <f t="shared" si="128"/>
        <v/>
      </c>
      <c r="H945" s="6"/>
      <c r="I945" s="26" t="str">
        <f t="shared" si="129"/>
        <v/>
      </c>
      <c r="J945" s="27" t="str">
        <f t="shared" si="130"/>
        <v/>
      </c>
      <c r="K945" s="28"/>
      <c r="L945" s="27" t="str">
        <f t="shared" si="131"/>
        <v/>
      </c>
      <c r="M945" s="24"/>
      <c r="N945" s="24"/>
      <c r="O945" s="6"/>
      <c r="P945" s="27" t="str">
        <f t="shared" si="132"/>
        <v/>
      </c>
      <c r="Q945" s="25" t="str">
        <f t="shared" si="133"/>
        <v/>
      </c>
      <c r="R945" s="25" t="str">
        <f t="shared" si="134"/>
        <v/>
      </c>
      <c r="S945" s="13" t="str">
        <f>IF(B945="","",IF(M945="Inițial",B945&amp;"|E|"&amp;COUNTIFS(INDEX($B:$B,5):B945,B945,INDEX($M:$M,5):M945,"Inițial"),""))</f>
        <v/>
      </c>
      <c r="T945" s="13" t="str">
        <f>IF(OR(B945="",Q945&lt;&gt;1),"",B945&amp;"|F|"&amp;COUNTIFS(INDEX($B:$B,5):B945,B945,INDEX($Q:$Q,5):Q945,1))</f>
        <v/>
      </c>
      <c r="U945" s="29" t="str">
        <f>IF(B945="","",TRIM(IF(COUNTIF('Registru devize'!$B$5:$B$304,B945)=0,"Deviz inexistent în registru. ","")&amp;IF(AND(D945&lt;&gt;"",E945=""),"Cod necunoscut. ","")&amp;IF(N(H945)&lt;=0,"Lipsește cantitatea. ","")&amp;IF(M945="","Alege etapa. ","")&amp;IF(AND(M945="Suplimentar",N945=""),"Cere acordul clientului. ","")))</f>
        <v/>
      </c>
    </row>
    <row r="946" spans="2:21" x14ac:dyDescent="0.2">
      <c r="B946" s="24"/>
      <c r="C946" s="25" t="str">
        <f>IF(B946="","",COUNTIF(INDEX($B:$B,5):B946,B946))</f>
        <v/>
      </c>
      <c r="D946" s="24"/>
      <c r="E946" s="25" t="str">
        <f t="shared" si="126"/>
        <v/>
      </c>
      <c r="F946" s="13" t="str">
        <f t="shared" si="127"/>
        <v/>
      </c>
      <c r="G946" s="25" t="str">
        <f t="shared" si="128"/>
        <v/>
      </c>
      <c r="H946" s="6"/>
      <c r="I946" s="26" t="str">
        <f t="shared" si="129"/>
        <v/>
      </c>
      <c r="J946" s="27" t="str">
        <f t="shared" si="130"/>
        <v/>
      </c>
      <c r="K946" s="28"/>
      <c r="L946" s="27" t="str">
        <f t="shared" si="131"/>
        <v/>
      </c>
      <c r="M946" s="24"/>
      <c r="N946" s="24"/>
      <c r="O946" s="6"/>
      <c r="P946" s="27" t="str">
        <f t="shared" si="132"/>
        <v/>
      </c>
      <c r="Q946" s="25" t="str">
        <f t="shared" si="133"/>
        <v/>
      </c>
      <c r="R946" s="25" t="str">
        <f t="shared" si="134"/>
        <v/>
      </c>
      <c r="S946" s="13" t="str">
        <f>IF(B946="","",IF(M946="Inițial",B946&amp;"|E|"&amp;COUNTIFS(INDEX($B:$B,5):B946,B946,INDEX($M:$M,5):M946,"Inițial"),""))</f>
        <v/>
      </c>
      <c r="T946" s="13" t="str">
        <f>IF(OR(B946="",Q946&lt;&gt;1),"",B946&amp;"|F|"&amp;COUNTIFS(INDEX($B:$B,5):B946,B946,INDEX($Q:$Q,5):Q946,1))</f>
        <v/>
      </c>
      <c r="U946" s="29" t="str">
        <f>IF(B946="","",TRIM(IF(COUNTIF('Registru devize'!$B$5:$B$304,B946)=0,"Deviz inexistent în registru. ","")&amp;IF(AND(D946&lt;&gt;"",E946=""),"Cod necunoscut. ","")&amp;IF(N(H946)&lt;=0,"Lipsește cantitatea. ","")&amp;IF(M946="","Alege etapa. ","")&amp;IF(AND(M946="Suplimentar",N946=""),"Cere acordul clientului. ","")))</f>
        <v/>
      </c>
    </row>
    <row r="947" spans="2:21" x14ac:dyDescent="0.2">
      <c r="B947" s="24"/>
      <c r="C947" s="25" t="str">
        <f>IF(B947="","",COUNTIF(INDEX($B:$B,5):B947,B947))</f>
        <v/>
      </c>
      <c r="D947" s="24"/>
      <c r="E947" s="25" t="str">
        <f t="shared" si="126"/>
        <v/>
      </c>
      <c r="F947" s="13" t="str">
        <f t="shared" si="127"/>
        <v/>
      </c>
      <c r="G947" s="25" t="str">
        <f t="shared" si="128"/>
        <v/>
      </c>
      <c r="H947" s="6"/>
      <c r="I947" s="26" t="str">
        <f t="shared" si="129"/>
        <v/>
      </c>
      <c r="J947" s="27" t="str">
        <f t="shared" si="130"/>
        <v/>
      </c>
      <c r="K947" s="28"/>
      <c r="L947" s="27" t="str">
        <f t="shared" si="131"/>
        <v/>
      </c>
      <c r="M947" s="24"/>
      <c r="N947" s="24"/>
      <c r="O947" s="6"/>
      <c r="P947" s="27" t="str">
        <f t="shared" si="132"/>
        <v/>
      </c>
      <c r="Q947" s="25" t="str">
        <f t="shared" si="133"/>
        <v/>
      </c>
      <c r="R947" s="25" t="str">
        <f t="shared" si="134"/>
        <v/>
      </c>
      <c r="S947" s="13" t="str">
        <f>IF(B947="","",IF(M947="Inițial",B947&amp;"|E|"&amp;COUNTIFS(INDEX($B:$B,5):B947,B947,INDEX($M:$M,5):M947,"Inițial"),""))</f>
        <v/>
      </c>
      <c r="T947" s="13" t="str">
        <f>IF(OR(B947="",Q947&lt;&gt;1),"",B947&amp;"|F|"&amp;COUNTIFS(INDEX($B:$B,5):B947,B947,INDEX($Q:$Q,5):Q947,1))</f>
        <v/>
      </c>
      <c r="U947" s="29" t="str">
        <f>IF(B947="","",TRIM(IF(COUNTIF('Registru devize'!$B$5:$B$304,B947)=0,"Deviz inexistent în registru. ","")&amp;IF(AND(D947&lt;&gt;"",E947=""),"Cod necunoscut. ","")&amp;IF(N(H947)&lt;=0,"Lipsește cantitatea. ","")&amp;IF(M947="","Alege etapa. ","")&amp;IF(AND(M947="Suplimentar",N947=""),"Cere acordul clientului. ","")))</f>
        <v/>
      </c>
    </row>
    <row r="948" spans="2:21" x14ac:dyDescent="0.2">
      <c r="B948" s="24"/>
      <c r="C948" s="25" t="str">
        <f>IF(B948="","",COUNTIF(INDEX($B:$B,5):B948,B948))</f>
        <v/>
      </c>
      <c r="D948" s="24"/>
      <c r="E948" s="25" t="str">
        <f t="shared" si="126"/>
        <v/>
      </c>
      <c r="F948" s="13" t="str">
        <f t="shared" si="127"/>
        <v/>
      </c>
      <c r="G948" s="25" t="str">
        <f t="shared" si="128"/>
        <v/>
      </c>
      <c r="H948" s="6"/>
      <c r="I948" s="26" t="str">
        <f t="shared" si="129"/>
        <v/>
      </c>
      <c r="J948" s="27" t="str">
        <f t="shared" si="130"/>
        <v/>
      </c>
      <c r="K948" s="28"/>
      <c r="L948" s="27" t="str">
        <f t="shared" si="131"/>
        <v/>
      </c>
      <c r="M948" s="24"/>
      <c r="N948" s="24"/>
      <c r="O948" s="6"/>
      <c r="P948" s="27" t="str">
        <f t="shared" si="132"/>
        <v/>
      </c>
      <c r="Q948" s="25" t="str">
        <f t="shared" si="133"/>
        <v/>
      </c>
      <c r="R948" s="25" t="str">
        <f t="shared" si="134"/>
        <v/>
      </c>
      <c r="S948" s="13" t="str">
        <f>IF(B948="","",IF(M948="Inițial",B948&amp;"|E|"&amp;COUNTIFS(INDEX($B:$B,5):B948,B948,INDEX($M:$M,5):M948,"Inițial"),""))</f>
        <v/>
      </c>
      <c r="T948" s="13" t="str">
        <f>IF(OR(B948="",Q948&lt;&gt;1),"",B948&amp;"|F|"&amp;COUNTIFS(INDEX($B:$B,5):B948,B948,INDEX($Q:$Q,5):Q948,1))</f>
        <v/>
      </c>
      <c r="U948" s="29" t="str">
        <f>IF(B948="","",TRIM(IF(COUNTIF('Registru devize'!$B$5:$B$304,B948)=0,"Deviz inexistent în registru. ","")&amp;IF(AND(D948&lt;&gt;"",E948=""),"Cod necunoscut. ","")&amp;IF(N(H948)&lt;=0,"Lipsește cantitatea. ","")&amp;IF(M948="","Alege etapa. ","")&amp;IF(AND(M948="Suplimentar",N948=""),"Cere acordul clientului. ","")))</f>
        <v/>
      </c>
    </row>
    <row r="949" spans="2:21" x14ac:dyDescent="0.2">
      <c r="B949" s="24"/>
      <c r="C949" s="25" t="str">
        <f>IF(B949="","",COUNTIF(INDEX($B:$B,5):B949,B949))</f>
        <v/>
      </c>
      <c r="D949" s="24"/>
      <c r="E949" s="25" t="str">
        <f t="shared" si="126"/>
        <v/>
      </c>
      <c r="F949" s="13" t="str">
        <f t="shared" si="127"/>
        <v/>
      </c>
      <c r="G949" s="25" t="str">
        <f t="shared" si="128"/>
        <v/>
      </c>
      <c r="H949" s="6"/>
      <c r="I949" s="26" t="str">
        <f t="shared" si="129"/>
        <v/>
      </c>
      <c r="J949" s="27" t="str">
        <f t="shared" si="130"/>
        <v/>
      </c>
      <c r="K949" s="28"/>
      <c r="L949" s="27" t="str">
        <f t="shared" si="131"/>
        <v/>
      </c>
      <c r="M949" s="24"/>
      <c r="N949" s="24"/>
      <c r="O949" s="6"/>
      <c r="P949" s="27" t="str">
        <f t="shared" si="132"/>
        <v/>
      </c>
      <c r="Q949" s="25" t="str">
        <f t="shared" si="133"/>
        <v/>
      </c>
      <c r="R949" s="25" t="str">
        <f t="shared" si="134"/>
        <v/>
      </c>
      <c r="S949" s="13" t="str">
        <f>IF(B949="","",IF(M949="Inițial",B949&amp;"|E|"&amp;COUNTIFS(INDEX($B:$B,5):B949,B949,INDEX($M:$M,5):M949,"Inițial"),""))</f>
        <v/>
      </c>
      <c r="T949" s="13" t="str">
        <f>IF(OR(B949="",Q949&lt;&gt;1),"",B949&amp;"|F|"&amp;COUNTIFS(INDEX($B:$B,5):B949,B949,INDEX($Q:$Q,5):Q949,1))</f>
        <v/>
      </c>
      <c r="U949" s="29" t="str">
        <f>IF(B949="","",TRIM(IF(COUNTIF('Registru devize'!$B$5:$B$304,B949)=0,"Deviz inexistent în registru. ","")&amp;IF(AND(D949&lt;&gt;"",E949=""),"Cod necunoscut. ","")&amp;IF(N(H949)&lt;=0,"Lipsește cantitatea. ","")&amp;IF(M949="","Alege etapa. ","")&amp;IF(AND(M949="Suplimentar",N949=""),"Cere acordul clientului. ","")))</f>
        <v/>
      </c>
    </row>
    <row r="950" spans="2:21" x14ac:dyDescent="0.2">
      <c r="B950" s="24"/>
      <c r="C950" s="25" t="str">
        <f>IF(B950="","",COUNTIF(INDEX($B:$B,5):B950,B950))</f>
        <v/>
      </c>
      <c r="D950" s="24"/>
      <c r="E950" s="25" t="str">
        <f t="shared" si="126"/>
        <v/>
      </c>
      <c r="F950" s="13" t="str">
        <f t="shared" si="127"/>
        <v/>
      </c>
      <c r="G950" s="25" t="str">
        <f t="shared" si="128"/>
        <v/>
      </c>
      <c r="H950" s="6"/>
      <c r="I950" s="26" t="str">
        <f t="shared" si="129"/>
        <v/>
      </c>
      <c r="J950" s="27" t="str">
        <f t="shared" si="130"/>
        <v/>
      </c>
      <c r="K950" s="28"/>
      <c r="L950" s="27" t="str">
        <f t="shared" si="131"/>
        <v/>
      </c>
      <c r="M950" s="24"/>
      <c r="N950" s="24"/>
      <c r="O950" s="6"/>
      <c r="P950" s="27" t="str">
        <f t="shared" si="132"/>
        <v/>
      </c>
      <c r="Q950" s="25" t="str">
        <f t="shared" si="133"/>
        <v/>
      </c>
      <c r="R950" s="25" t="str">
        <f t="shared" si="134"/>
        <v/>
      </c>
      <c r="S950" s="13" t="str">
        <f>IF(B950="","",IF(M950="Inițial",B950&amp;"|E|"&amp;COUNTIFS(INDEX($B:$B,5):B950,B950,INDEX($M:$M,5):M950,"Inițial"),""))</f>
        <v/>
      </c>
      <c r="T950" s="13" t="str">
        <f>IF(OR(B950="",Q950&lt;&gt;1),"",B950&amp;"|F|"&amp;COUNTIFS(INDEX($B:$B,5):B950,B950,INDEX($Q:$Q,5):Q950,1))</f>
        <v/>
      </c>
      <c r="U950" s="29" t="str">
        <f>IF(B950="","",TRIM(IF(COUNTIF('Registru devize'!$B$5:$B$304,B950)=0,"Deviz inexistent în registru. ","")&amp;IF(AND(D950&lt;&gt;"",E950=""),"Cod necunoscut. ","")&amp;IF(N(H950)&lt;=0,"Lipsește cantitatea. ","")&amp;IF(M950="","Alege etapa. ","")&amp;IF(AND(M950="Suplimentar",N950=""),"Cere acordul clientului. ","")))</f>
        <v/>
      </c>
    </row>
    <row r="951" spans="2:21" x14ac:dyDescent="0.2">
      <c r="B951" s="24"/>
      <c r="C951" s="25" t="str">
        <f>IF(B951="","",COUNTIF(INDEX($B:$B,5):B951,B951))</f>
        <v/>
      </c>
      <c r="D951" s="24"/>
      <c r="E951" s="25" t="str">
        <f t="shared" si="126"/>
        <v/>
      </c>
      <c r="F951" s="13" t="str">
        <f t="shared" si="127"/>
        <v/>
      </c>
      <c r="G951" s="25" t="str">
        <f t="shared" si="128"/>
        <v/>
      </c>
      <c r="H951" s="6"/>
      <c r="I951" s="26" t="str">
        <f t="shared" si="129"/>
        <v/>
      </c>
      <c r="J951" s="27" t="str">
        <f t="shared" si="130"/>
        <v/>
      </c>
      <c r="K951" s="28"/>
      <c r="L951" s="27" t="str">
        <f t="shared" si="131"/>
        <v/>
      </c>
      <c r="M951" s="24"/>
      <c r="N951" s="24"/>
      <c r="O951" s="6"/>
      <c r="P951" s="27" t="str">
        <f t="shared" si="132"/>
        <v/>
      </c>
      <c r="Q951" s="25" t="str">
        <f t="shared" si="133"/>
        <v/>
      </c>
      <c r="R951" s="25" t="str">
        <f t="shared" si="134"/>
        <v/>
      </c>
      <c r="S951" s="13" t="str">
        <f>IF(B951="","",IF(M951="Inițial",B951&amp;"|E|"&amp;COUNTIFS(INDEX($B:$B,5):B951,B951,INDEX($M:$M,5):M951,"Inițial"),""))</f>
        <v/>
      </c>
      <c r="T951" s="13" t="str">
        <f>IF(OR(B951="",Q951&lt;&gt;1),"",B951&amp;"|F|"&amp;COUNTIFS(INDEX($B:$B,5):B951,B951,INDEX($Q:$Q,5):Q951,1))</f>
        <v/>
      </c>
      <c r="U951" s="29" t="str">
        <f>IF(B951="","",TRIM(IF(COUNTIF('Registru devize'!$B$5:$B$304,B951)=0,"Deviz inexistent în registru. ","")&amp;IF(AND(D951&lt;&gt;"",E951=""),"Cod necunoscut. ","")&amp;IF(N(H951)&lt;=0,"Lipsește cantitatea. ","")&amp;IF(M951="","Alege etapa. ","")&amp;IF(AND(M951="Suplimentar",N951=""),"Cere acordul clientului. ","")))</f>
        <v/>
      </c>
    </row>
    <row r="952" spans="2:21" x14ac:dyDescent="0.2">
      <c r="B952" s="24"/>
      <c r="C952" s="25" t="str">
        <f>IF(B952="","",COUNTIF(INDEX($B:$B,5):B952,B952))</f>
        <v/>
      </c>
      <c r="D952" s="24"/>
      <c r="E952" s="25" t="str">
        <f t="shared" si="126"/>
        <v/>
      </c>
      <c r="F952" s="13" t="str">
        <f t="shared" si="127"/>
        <v/>
      </c>
      <c r="G952" s="25" t="str">
        <f t="shared" si="128"/>
        <v/>
      </c>
      <c r="H952" s="6"/>
      <c r="I952" s="26" t="str">
        <f t="shared" si="129"/>
        <v/>
      </c>
      <c r="J952" s="27" t="str">
        <f t="shared" si="130"/>
        <v/>
      </c>
      <c r="K952" s="28"/>
      <c r="L952" s="27" t="str">
        <f t="shared" si="131"/>
        <v/>
      </c>
      <c r="M952" s="24"/>
      <c r="N952" s="24"/>
      <c r="O952" s="6"/>
      <c r="P952" s="27" t="str">
        <f t="shared" si="132"/>
        <v/>
      </c>
      <c r="Q952" s="25" t="str">
        <f t="shared" si="133"/>
        <v/>
      </c>
      <c r="R952" s="25" t="str">
        <f t="shared" si="134"/>
        <v/>
      </c>
      <c r="S952" s="13" t="str">
        <f>IF(B952="","",IF(M952="Inițial",B952&amp;"|E|"&amp;COUNTIFS(INDEX($B:$B,5):B952,B952,INDEX($M:$M,5):M952,"Inițial"),""))</f>
        <v/>
      </c>
      <c r="T952" s="13" t="str">
        <f>IF(OR(B952="",Q952&lt;&gt;1),"",B952&amp;"|F|"&amp;COUNTIFS(INDEX($B:$B,5):B952,B952,INDEX($Q:$Q,5):Q952,1))</f>
        <v/>
      </c>
      <c r="U952" s="29" t="str">
        <f>IF(B952="","",TRIM(IF(COUNTIF('Registru devize'!$B$5:$B$304,B952)=0,"Deviz inexistent în registru. ","")&amp;IF(AND(D952&lt;&gt;"",E952=""),"Cod necunoscut. ","")&amp;IF(N(H952)&lt;=0,"Lipsește cantitatea. ","")&amp;IF(M952="","Alege etapa. ","")&amp;IF(AND(M952="Suplimentar",N952=""),"Cere acordul clientului. ","")))</f>
        <v/>
      </c>
    </row>
    <row r="953" spans="2:21" x14ac:dyDescent="0.2">
      <c r="B953" s="24"/>
      <c r="C953" s="25" t="str">
        <f>IF(B953="","",COUNTIF(INDEX($B:$B,5):B953,B953))</f>
        <v/>
      </c>
      <c r="D953" s="24"/>
      <c r="E953" s="25" t="str">
        <f t="shared" si="126"/>
        <v/>
      </c>
      <c r="F953" s="13" t="str">
        <f t="shared" si="127"/>
        <v/>
      </c>
      <c r="G953" s="25" t="str">
        <f t="shared" si="128"/>
        <v/>
      </c>
      <c r="H953" s="6"/>
      <c r="I953" s="26" t="str">
        <f t="shared" si="129"/>
        <v/>
      </c>
      <c r="J953" s="27" t="str">
        <f t="shared" si="130"/>
        <v/>
      </c>
      <c r="K953" s="28"/>
      <c r="L953" s="27" t="str">
        <f t="shared" si="131"/>
        <v/>
      </c>
      <c r="M953" s="24"/>
      <c r="N953" s="24"/>
      <c r="O953" s="6"/>
      <c r="P953" s="27" t="str">
        <f t="shared" si="132"/>
        <v/>
      </c>
      <c r="Q953" s="25" t="str">
        <f t="shared" si="133"/>
        <v/>
      </c>
      <c r="R953" s="25" t="str">
        <f t="shared" si="134"/>
        <v/>
      </c>
      <c r="S953" s="13" t="str">
        <f>IF(B953="","",IF(M953="Inițial",B953&amp;"|E|"&amp;COUNTIFS(INDEX($B:$B,5):B953,B953,INDEX($M:$M,5):M953,"Inițial"),""))</f>
        <v/>
      </c>
      <c r="T953" s="13" t="str">
        <f>IF(OR(B953="",Q953&lt;&gt;1),"",B953&amp;"|F|"&amp;COUNTIFS(INDEX($B:$B,5):B953,B953,INDEX($Q:$Q,5):Q953,1))</f>
        <v/>
      </c>
      <c r="U953" s="29" t="str">
        <f>IF(B953="","",TRIM(IF(COUNTIF('Registru devize'!$B$5:$B$304,B953)=0,"Deviz inexistent în registru. ","")&amp;IF(AND(D953&lt;&gt;"",E953=""),"Cod necunoscut. ","")&amp;IF(N(H953)&lt;=0,"Lipsește cantitatea. ","")&amp;IF(M953="","Alege etapa. ","")&amp;IF(AND(M953="Suplimentar",N953=""),"Cere acordul clientului. ","")))</f>
        <v/>
      </c>
    </row>
    <row r="954" spans="2:21" x14ac:dyDescent="0.2">
      <c r="B954" s="24"/>
      <c r="C954" s="25" t="str">
        <f>IF(B954="","",COUNTIF(INDEX($B:$B,5):B954,B954))</f>
        <v/>
      </c>
      <c r="D954" s="24"/>
      <c r="E954" s="25" t="str">
        <f t="shared" si="126"/>
        <v/>
      </c>
      <c r="F954" s="13" t="str">
        <f t="shared" si="127"/>
        <v/>
      </c>
      <c r="G954" s="25" t="str">
        <f t="shared" si="128"/>
        <v/>
      </c>
      <c r="H954" s="6"/>
      <c r="I954" s="26" t="str">
        <f t="shared" si="129"/>
        <v/>
      </c>
      <c r="J954" s="27" t="str">
        <f t="shared" si="130"/>
        <v/>
      </c>
      <c r="K954" s="28"/>
      <c r="L954" s="27" t="str">
        <f t="shared" si="131"/>
        <v/>
      </c>
      <c r="M954" s="24"/>
      <c r="N954" s="24"/>
      <c r="O954" s="6"/>
      <c r="P954" s="27" t="str">
        <f t="shared" si="132"/>
        <v/>
      </c>
      <c r="Q954" s="25" t="str">
        <f t="shared" si="133"/>
        <v/>
      </c>
      <c r="R954" s="25" t="str">
        <f t="shared" si="134"/>
        <v/>
      </c>
      <c r="S954" s="13" t="str">
        <f>IF(B954="","",IF(M954="Inițial",B954&amp;"|E|"&amp;COUNTIFS(INDEX($B:$B,5):B954,B954,INDEX($M:$M,5):M954,"Inițial"),""))</f>
        <v/>
      </c>
      <c r="T954" s="13" t="str">
        <f>IF(OR(B954="",Q954&lt;&gt;1),"",B954&amp;"|F|"&amp;COUNTIFS(INDEX($B:$B,5):B954,B954,INDEX($Q:$Q,5):Q954,1))</f>
        <v/>
      </c>
      <c r="U954" s="29" t="str">
        <f>IF(B954="","",TRIM(IF(COUNTIF('Registru devize'!$B$5:$B$304,B954)=0,"Deviz inexistent în registru. ","")&amp;IF(AND(D954&lt;&gt;"",E954=""),"Cod necunoscut. ","")&amp;IF(N(H954)&lt;=0,"Lipsește cantitatea. ","")&amp;IF(M954="","Alege etapa. ","")&amp;IF(AND(M954="Suplimentar",N954=""),"Cere acordul clientului. ","")))</f>
        <v/>
      </c>
    </row>
    <row r="955" spans="2:21" x14ac:dyDescent="0.2">
      <c r="B955" s="24"/>
      <c r="C955" s="25" t="str">
        <f>IF(B955="","",COUNTIF(INDEX($B:$B,5):B955,B955))</f>
        <v/>
      </c>
      <c r="D955" s="24"/>
      <c r="E955" s="25" t="str">
        <f t="shared" si="126"/>
        <v/>
      </c>
      <c r="F955" s="13" t="str">
        <f t="shared" si="127"/>
        <v/>
      </c>
      <c r="G955" s="25" t="str">
        <f t="shared" si="128"/>
        <v/>
      </c>
      <c r="H955" s="6"/>
      <c r="I955" s="26" t="str">
        <f t="shared" si="129"/>
        <v/>
      </c>
      <c r="J955" s="27" t="str">
        <f t="shared" si="130"/>
        <v/>
      </c>
      <c r="K955" s="28"/>
      <c r="L955" s="27" t="str">
        <f t="shared" si="131"/>
        <v/>
      </c>
      <c r="M955" s="24"/>
      <c r="N955" s="24"/>
      <c r="O955" s="6"/>
      <c r="P955" s="27" t="str">
        <f t="shared" si="132"/>
        <v/>
      </c>
      <c r="Q955" s="25" t="str">
        <f t="shared" si="133"/>
        <v/>
      </c>
      <c r="R955" s="25" t="str">
        <f t="shared" si="134"/>
        <v/>
      </c>
      <c r="S955" s="13" t="str">
        <f>IF(B955="","",IF(M955="Inițial",B955&amp;"|E|"&amp;COUNTIFS(INDEX($B:$B,5):B955,B955,INDEX($M:$M,5):M955,"Inițial"),""))</f>
        <v/>
      </c>
      <c r="T955" s="13" t="str">
        <f>IF(OR(B955="",Q955&lt;&gt;1),"",B955&amp;"|F|"&amp;COUNTIFS(INDEX($B:$B,5):B955,B955,INDEX($Q:$Q,5):Q955,1))</f>
        <v/>
      </c>
      <c r="U955" s="29" t="str">
        <f>IF(B955="","",TRIM(IF(COUNTIF('Registru devize'!$B$5:$B$304,B955)=0,"Deviz inexistent în registru. ","")&amp;IF(AND(D955&lt;&gt;"",E955=""),"Cod necunoscut. ","")&amp;IF(N(H955)&lt;=0,"Lipsește cantitatea. ","")&amp;IF(M955="","Alege etapa. ","")&amp;IF(AND(M955="Suplimentar",N955=""),"Cere acordul clientului. ","")))</f>
        <v/>
      </c>
    </row>
    <row r="956" spans="2:21" x14ac:dyDescent="0.2">
      <c r="B956" s="24"/>
      <c r="C956" s="25" t="str">
        <f>IF(B956="","",COUNTIF(INDEX($B:$B,5):B956,B956))</f>
        <v/>
      </c>
      <c r="D956" s="24"/>
      <c r="E956" s="25" t="str">
        <f t="shared" si="126"/>
        <v/>
      </c>
      <c r="F956" s="13" t="str">
        <f t="shared" si="127"/>
        <v/>
      </c>
      <c r="G956" s="25" t="str">
        <f t="shared" si="128"/>
        <v/>
      </c>
      <c r="H956" s="6"/>
      <c r="I956" s="26" t="str">
        <f t="shared" si="129"/>
        <v/>
      </c>
      <c r="J956" s="27" t="str">
        <f t="shared" si="130"/>
        <v/>
      </c>
      <c r="K956" s="28"/>
      <c r="L956" s="27" t="str">
        <f t="shared" si="131"/>
        <v/>
      </c>
      <c r="M956" s="24"/>
      <c r="N956" s="24"/>
      <c r="O956" s="6"/>
      <c r="P956" s="27" t="str">
        <f t="shared" si="132"/>
        <v/>
      </c>
      <c r="Q956" s="25" t="str">
        <f t="shared" si="133"/>
        <v/>
      </c>
      <c r="R956" s="25" t="str">
        <f t="shared" si="134"/>
        <v/>
      </c>
      <c r="S956" s="13" t="str">
        <f>IF(B956="","",IF(M956="Inițial",B956&amp;"|E|"&amp;COUNTIFS(INDEX($B:$B,5):B956,B956,INDEX($M:$M,5):M956,"Inițial"),""))</f>
        <v/>
      </c>
      <c r="T956" s="13" t="str">
        <f>IF(OR(B956="",Q956&lt;&gt;1),"",B956&amp;"|F|"&amp;COUNTIFS(INDEX($B:$B,5):B956,B956,INDEX($Q:$Q,5):Q956,1))</f>
        <v/>
      </c>
      <c r="U956" s="29" t="str">
        <f>IF(B956="","",TRIM(IF(COUNTIF('Registru devize'!$B$5:$B$304,B956)=0,"Deviz inexistent în registru. ","")&amp;IF(AND(D956&lt;&gt;"",E956=""),"Cod necunoscut. ","")&amp;IF(N(H956)&lt;=0,"Lipsește cantitatea. ","")&amp;IF(M956="","Alege etapa. ","")&amp;IF(AND(M956="Suplimentar",N956=""),"Cere acordul clientului. ","")))</f>
        <v/>
      </c>
    </row>
    <row r="957" spans="2:21" x14ac:dyDescent="0.2">
      <c r="B957" s="24"/>
      <c r="C957" s="25" t="str">
        <f>IF(B957="","",COUNTIF(INDEX($B:$B,5):B957,B957))</f>
        <v/>
      </c>
      <c r="D957" s="24"/>
      <c r="E957" s="25" t="str">
        <f t="shared" si="126"/>
        <v/>
      </c>
      <c r="F957" s="13" t="str">
        <f t="shared" si="127"/>
        <v/>
      </c>
      <c r="G957" s="25" t="str">
        <f t="shared" si="128"/>
        <v/>
      </c>
      <c r="H957" s="6"/>
      <c r="I957" s="26" t="str">
        <f t="shared" si="129"/>
        <v/>
      </c>
      <c r="J957" s="27" t="str">
        <f t="shared" si="130"/>
        <v/>
      </c>
      <c r="K957" s="28"/>
      <c r="L957" s="27" t="str">
        <f t="shared" si="131"/>
        <v/>
      </c>
      <c r="M957" s="24"/>
      <c r="N957" s="24"/>
      <c r="O957" s="6"/>
      <c r="P957" s="27" t="str">
        <f t="shared" si="132"/>
        <v/>
      </c>
      <c r="Q957" s="25" t="str">
        <f t="shared" si="133"/>
        <v/>
      </c>
      <c r="R957" s="25" t="str">
        <f t="shared" si="134"/>
        <v/>
      </c>
      <c r="S957" s="13" t="str">
        <f>IF(B957="","",IF(M957="Inițial",B957&amp;"|E|"&amp;COUNTIFS(INDEX($B:$B,5):B957,B957,INDEX($M:$M,5):M957,"Inițial"),""))</f>
        <v/>
      </c>
      <c r="T957" s="13" t="str">
        <f>IF(OR(B957="",Q957&lt;&gt;1),"",B957&amp;"|F|"&amp;COUNTIFS(INDEX($B:$B,5):B957,B957,INDEX($Q:$Q,5):Q957,1))</f>
        <v/>
      </c>
      <c r="U957" s="29" t="str">
        <f>IF(B957="","",TRIM(IF(COUNTIF('Registru devize'!$B$5:$B$304,B957)=0,"Deviz inexistent în registru. ","")&amp;IF(AND(D957&lt;&gt;"",E957=""),"Cod necunoscut. ","")&amp;IF(N(H957)&lt;=0,"Lipsește cantitatea. ","")&amp;IF(M957="","Alege etapa. ","")&amp;IF(AND(M957="Suplimentar",N957=""),"Cere acordul clientului. ","")))</f>
        <v/>
      </c>
    </row>
    <row r="958" spans="2:21" x14ac:dyDescent="0.2">
      <c r="B958" s="24"/>
      <c r="C958" s="25" t="str">
        <f>IF(B958="","",COUNTIF(INDEX($B:$B,5):B958,B958))</f>
        <v/>
      </c>
      <c r="D958" s="24"/>
      <c r="E958" s="25" t="str">
        <f t="shared" si="126"/>
        <v/>
      </c>
      <c r="F958" s="13" t="str">
        <f t="shared" si="127"/>
        <v/>
      </c>
      <c r="G958" s="25" t="str">
        <f t="shared" si="128"/>
        <v/>
      </c>
      <c r="H958" s="6"/>
      <c r="I958" s="26" t="str">
        <f t="shared" si="129"/>
        <v/>
      </c>
      <c r="J958" s="27" t="str">
        <f t="shared" si="130"/>
        <v/>
      </c>
      <c r="K958" s="28"/>
      <c r="L958" s="27" t="str">
        <f t="shared" si="131"/>
        <v/>
      </c>
      <c r="M958" s="24"/>
      <c r="N958" s="24"/>
      <c r="O958" s="6"/>
      <c r="P958" s="27" t="str">
        <f t="shared" si="132"/>
        <v/>
      </c>
      <c r="Q958" s="25" t="str">
        <f t="shared" si="133"/>
        <v/>
      </c>
      <c r="R958" s="25" t="str">
        <f t="shared" si="134"/>
        <v/>
      </c>
      <c r="S958" s="13" t="str">
        <f>IF(B958="","",IF(M958="Inițial",B958&amp;"|E|"&amp;COUNTIFS(INDEX($B:$B,5):B958,B958,INDEX($M:$M,5):M958,"Inițial"),""))</f>
        <v/>
      </c>
      <c r="T958" s="13" t="str">
        <f>IF(OR(B958="",Q958&lt;&gt;1),"",B958&amp;"|F|"&amp;COUNTIFS(INDEX($B:$B,5):B958,B958,INDEX($Q:$Q,5):Q958,1))</f>
        <v/>
      </c>
      <c r="U958" s="29" t="str">
        <f>IF(B958="","",TRIM(IF(COUNTIF('Registru devize'!$B$5:$B$304,B958)=0,"Deviz inexistent în registru. ","")&amp;IF(AND(D958&lt;&gt;"",E958=""),"Cod necunoscut. ","")&amp;IF(N(H958)&lt;=0,"Lipsește cantitatea. ","")&amp;IF(M958="","Alege etapa. ","")&amp;IF(AND(M958="Suplimentar",N958=""),"Cere acordul clientului. ","")))</f>
        <v/>
      </c>
    </row>
    <row r="959" spans="2:21" x14ac:dyDescent="0.2">
      <c r="B959" s="24"/>
      <c r="C959" s="25" t="str">
        <f>IF(B959="","",COUNTIF(INDEX($B:$B,5):B959,B959))</f>
        <v/>
      </c>
      <c r="D959" s="24"/>
      <c r="E959" s="25" t="str">
        <f t="shared" si="126"/>
        <v/>
      </c>
      <c r="F959" s="13" t="str">
        <f t="shared" si="127"/>
        <v/>
      </c>
      <c r="G959" s="25" t="str">
        <f t="shared" si="128"/>
        <v/>
      </c>
      <c r="H959" s="6"/>
      <c r="I959" s="26" t="str">
        <f t="shared" si="129"/>
        <v/>
      </c>
      <c r="J959" s="27" t="str">
        <f t="shared" si="130"/>
        <v/>
      </c>
      <c r="K959" s="28"/>
      <c r="L959" s="27" t="str">
        <f t="shared" si="131"/>
        <v/>
      </c>
      <c r="M959" s="24"/>
      <c r="N959" s="24"/>
      <c r="O959" s="6"/>
      <c r="P959" s="27" t="str">
        <f t="shared" si="132"/>
        <v/>
      </c>
      <c r="Q959" s="25" t="str">
        <f t="shared" si="133"/>
        <v/>
      </c>
      <c r="R959" s="25" t="str">
        <f t="shared" si="134"/>
        <v/>
      </c>
      <c r="S959" s="13" t="str">
        <f>IF(B959="","",IF(M959="Inițial",B959&amp;"|E|"&amp;COUNTIFS(INDEX($B:$B,5):B959,B959,INDEX($M:$M,5):M959,"Inițial"),""))</f>
        <v/>
      </c>
      <c r="T959" s="13" t="str">
        <f>IF(OR(B959="",Q959&lt;&gt;1),"",B959&amp;"|F|"&amp;COUNTIFS(INDEX($B:$B,5):B959,B959,INDEX($Q:$Q,5):Q959,1))</f>
        <v/>
      </c>
      <c r="U959" s="29" t="str">
        <f>IF(B959="","",TRIM(IF(COUNTIF('Registru devize'!$B$5:$B$304,B959)=0,"Deviz inexistent în registru. ","")&amp;IF(AND(D959&lt;&gt;"",E959=""),"Cod necunoscut. ","")&amp;IF(N(H959)&lt;=0,"Lipsește cantitatea. ","")&amp;IF(M959="","Alege etapa. ","")&amp;IF(AND(M959="Suplimentar",N959=""),"Cere acordul clientului. ","")))</f>
        <v/>
      </c>
    </row>
    <row r="960" spans="2:21" x14ac:dyDescent="0.2">
      <c r="B960" s="24"/>
      <c r="C960" s="25" t="str">
        <f>IF(B960="","",COUNTIF(INDEX($B:$B,5):B960,B960))</f>
        <v/>
      </c>
      <c r="D960" s="24"/>
      <c r="E960" s="25" t="str">
        <f t="shared" si="126"/>
        <v/>
      </c>
      <c r="F960" s="13" t="str">
        <f t="shared" si="127"/>
        <v/>
      </c>
      <c r="G960" s="25" t="str">
        <f t="shared" si="128"/>
        <v/>
      </c>
      <c r="H960" s="6"/>
      <c r="I960" s="26" t="str">
        <f t="shared" si="129"/>
        <v/>
      </c>
      <c r="J960" s="27" t="str">
        <f t="shared" si="130"/>
        <v/>
      </c>
      <c r="K960" s="28"/>
      <c r="L960" s="27" t="str">
        <f t="shared" si="131"/>
        <v/>
      </c>
      <c r="M960" s="24"/>
      <c r="N960" s="24"/>
      <c r="O960" s="6"/>
      <c r="P960" s="27" t="str">
        <f t="shared" si="132"/>
        <v/>
      </c>
      <c r="Q960" s="25" t="str">
        <f t="shared" si="133"/>
        <v/>
      </c>
      <c r="R960" s="25" t="str">
        <f t="shared" si="134"/>
        <v/>
      </c>
      <c r="S960" s="13" t="str">
        <f>IF(B960="","",IF(M960="Inițial",B960&amp;"|E|"&amp;COUNTIFS(INDEX($B:$B,5):B960,B960,INDEX($M:$M,5):M960,"Inițial"),""))</f>
        <v/>
      </c>
      <c r="T960" s="13" t="str">
        <f>IF(OR(B960="",Q960&lt;&gt;1),"",B960&amp;"|F|"&amp;COUNTIFS(INDEX($B:$B,5):B960,B960,INDEX($Q:$Q,5):Q960,1))</f>
        <v/>
      </c>
      <c r="U960" s="29" t="str">
        <f>IF(B960="","",TRIM(IF(COUNTIF('Registru devize'!$B$5:$B$304,B960)=0,"Deviz inexistent în registru. ","")&amp;IF(AND(D960&lt;&gt;"",E960=""),"Cod necunoscut. ","")&amp;IF(N(H960)&lt;=0,"Lipsește cantitatea. ","")&amp;IF(M960="","Alege etapa. ","")&amp;IF(AND(M960="Suplimentar",N960=""),"Cere acordul clientului. ","")))</f>
        <v/>
      </c>
    </row>
    <row r="961" spans="2:21" x14ac:dyDescent="0.2">
      <c r="B961" s="24"/>
      <c r="C961" s="25" t="str">
        <f>IF(B961="","",COUNTIF(INDEX($B:$B,5):B961,B961))</f>
        <v/>
      </c>
      <c r="D961" s="24"/>
      <c r="E961" s="25" t="str">
        <f t="shared" si="126"/>
        <v/>
      </c>
      <c r="F961" s="13" t="str">
        <f t="shared" si="127"/>
        <v/>
      </c>
      <c r="G961" s="25" t="str">
        <f t="shared" si="128"/>
        <v/>
      </c>
      <c r="H961" s="6"/>
      <c r="I961" s="26" t="str">
        <f t="shared" si="129"/>
        <v/>
      </c>
      <c r="J961" s="27" t="str">
        <f t="shared" si="130"/>
        <v/>
      </c>
      <c r="K961" s="28"/>
      <c r="L961" s="27" t="str">
        <f t="shared" si="131"/>
        <v/>
      </c>
      <c r="M961" s="24"/>
      <c r="N961" s="24"/>
      <c r="O961" s="6"/>
      <c r="P961" s="27" t="str">
        <f t="shared" si="132"/>
        <v/>
      </c>
      <c r="Q961" s="25" t="str">
        <f t="shared" si="133"/>
        <v/>
      </c>
      <c r="R961" s="25" t="str">
        <f t="shared" si="134"/>
        <v/>
      </c>
      <c r="S961" s="13" t="str">
        <f>IF(B961="","",IF(M961="Inițial",B961&amp;"|E|"&amp;COUNTIFS(INDEX($B:$B,5):B961,B961,INDEX($M:$M,5):M961,"Inițial"),""))</f>
        <v/>
      </c>
      <c r="T961" s="13" t="str">
        <f>IF(OR(B961="",Q961&lt;&gt;1),"",B961&amp;"|F|"&amp;COUNTIFS(INDEX($B:$B,5):B961,B961,INDEX($Q:$Q,5):Q961,1))</f>
        <v/>
      </c>
      <c r="U961" s="29" t="str">
        <f>IF(B961="","",TRIM(IF(COUNTIF('Registru devize'!$B$5:$B$304,B961)=0,"Deviz inexistent în registru. ","")&amp;IF(AND(D961&lt;&gt;"",E961=""),"Cod necunoscut. ","")&amp;IF(N(H961)&lt;=0,"Lipsește cantitatea. ","")&amp;IF(M961="","Alege etapa. ","")&amp;IF(AND(M961="Suplimentar",N961=""),"Cere acordul clientului. ","")))</f>
        <v/>
      </c>
    </row>
    <row r="962" spans="2:21" x14ac:dyDescent="0.2">
      <c r="B962" s="24"/>
      <c r="C962" s="25" t="str">
        <f>IF(B962="","",COUNTIF(INDEX($B:$B,5):B962,B962))</f>
        <v/>
      </c>
      <c r="D962" s="24"/>
      <c r="E962" s="25" t="str">
        <f t="shared" si="126"/>
        <v/>
      </c>
      <c r="F962" s="13" t="str">
        <f t="shared" si="127"/>
        <v/>
      </c>
      <c r="G962" s="25" t="str">
        <f t="shared" si="128"/>
        <v/>
      </c>
      <c r="H962" s="6"/>
      <c r="I962" s="26" t="str">
        <f t="shared" si="129"/>
        <v/>
      </c>
      <c r="J962" s="27" t="str">
        <f t="shared" si="130"/>
        <v/>
      </c>
      <c r="K962" s="28"/>
      <c r="L962" s="27" t="str">
        <f t="shared" si="131"/>
        <v/>
      </c>
      <c r="M962" s="24"/>
      <c r="N962" s="24"/>
      <c r="O962" s="6"/>
      <c r="P962" s="27" t="str">
        <f t="shared" si="132"/>
        <v/>
      </c>
      <c r="Q962" s="25" t="str">
        <f t="shared" si="133"/>
        <v/>
      </c>
      <c r="R962" s="25" t="str">
        <f t="shared" si="134"/>
        <v/>
      </c>
      <c r="S962" s="13" t="str">
        <f>IF(B962="","",IF(M962="Inițial",B962&amp;"|E|"&amp;COUNTIFS(INDEX($B:$B,5):B962,B962,INDEX($M:$M,5):M962,"Inițial"),""))</f>
        <v/>
      </c>
      <c r="T962" s="13" t="str">
        <f>IF(OR(B962="",Q962&lt;&gt;1),"",B962&amp;"|F|"&amp;COUNTIFS(INDEX($B:$B,5):B962,B962,INDEX($Q:$Q,5):Q962,1))</f>
        <v/>
      </c>
      <c r="U962" s="29" t="str">
        <f>IF(B962="","",TRIM(IF(COUNTIF('Registru devize'!$B$5:$B$304,B962)=0,"Deviz inexistent în registru. ","")&amp;IF(AND(D962&lt;&gt;"",E962=""),"Cod necunoscut. ","")&amp;IF(N(H962)&lt;=0,"Lipsește cantitatea. ","")&amp;IF(M962="","Alege etapa. ","")&amp;IF(AND(M962="Suplimentar",N962=""),"Cere acordul clientului. ","")))</f>
        <v/>
      </c>
    </row>
    <row r="963" spans="2:21" x14ac:dyDescent="0.2">
      <c r="B963" s="24"/>
      <c r="C963" s="25" t="str">
        <f>IF(B963="","",COUNTIF(INDEX($B:$B,5):B963,B963))</f>
        <v/>
      </c>
      <c r="D963" s="24"/>
      <c r="E963" s="25" t="str">
        <f t="shared" si="126"/>
        <v/>
      </c>
      <c r="F963" s="13" t="str">
        <f t="shared" si="127"/>
        <v/>
      </c>
      <c r="G963" s="25" t="str">
        <f t="shared" si="128"/>
        <v/>
      </c>
      <c r="H963" s="6"/>
      <c r="I963" s="26" t="str">
        <f t="shared" si="129"/>
        <v/>
      </c>
      <c r="J963" s="27" t="str">
        <f t="shared" si="130"/>
        <v/>
      </c>
      <c r="K963" s="28"/>
      <c r="L963" s="27" t="str">
        <f t="shared" si="131"/>
        <v/>
      </c>
      <c r="M963" s="24"/>
      <c r="N963" s="24"/>
      <c r="O963" s="6"/>
      <c r="P963" s="27" t="str">
        <f t="shared" si="132"/>
        <v/>
      </c>
      <c r="Q963" s="25" t="str">
        <f t="shared" si="133"/>
        <v/>
      </c>
      <c r="R963" s="25" t="str">
        <f t="shared" si="134"/>
        <v/>
      </c>
      <c r="S963" s="13" t="str">
        <f>IF(B963="","",IF(M963="Inițial",B963&amp;"|E|"&amp;COUNTIFS(INDEX($B:$B,5):B963,B963,INDEX($M:$M,5):M963,"Inițial"),""))</f>
        <v/>
      </c>
      <c r="T963" s="13" t="str">
        <f>IF(OR(B963="",Q963&lt;&gt;1),"",B963&amp;"|F|"&amp;COUNTIFS(INDEX($B:$B,5):B963,B963,INDEX($Q:$Q,5):Q963,1))</f>
        <v/>
      </c>
      <c r="U963" s="29" t="str">
        <f>IF(B963="","",TRIM(IF(COUNTIF('Registru devize'!$B$5:$B$304,B963)=0,"Deviz inexistent în registru. ","")&amp;IF(AND(D963&lt;&gt;"",E963=""),"Cod necunoscut. ","")&amp;IF(N(H963)&lt;=0,"Lipsește cantitatea. ","")&amp;IF(M963="","Alege etapa. ","")&amp;IF(AND(M963="Suplimentar",N963=""),"Cere acordul clientului. ","")))</f>
        <v/>
      </c>
    </row>
    <row r="964" spans="2:21" x14ac:dyDescent="0.2">
      <c r="B964" s="24"/>
      <c r="C964" s="25" t="str">
        <f>IF(B964="","",COUNTIF(INDEX($B:$B,5):B964,B964))</f>
        <v/>
      </c>
      <c r="D964" s="24"/>
      <c r="E964" s="25" t="str">
        <f t="shared" si="126"/>
        <v/>
      </c>
      <c r="F964" s="13" t="str">
        <f t="shared" si="127"/>
        <v/>
      </c>
      <c r="G964" s="25" t="str">
        <f t="shared" si="128"/>
        <v/>
      </c>
      <c r="H964" s="6"/>
      <c r="I964" s="26" t="str">
        <f t="shared" si="129"/>
        <v/>
      </c>
      <c r="J964" s="27" t="str">
        <f t="shared" si="130"/>
        <v/>
      </c>
      <c r="K964" s="28"/>
      <c r="L964" s="27" t="str">
        <f t="shared" si="131"/>
        <v/>
      </c>
      <c r="M964" s="24"/>
      <c r="N964" s="24"/>
      <c r="O964" s="6"/>
      <c r="P964" s="27" t="str">
        <f t="shared" si="132"/>
        <v/>
      </c>
      <c r="Q964" s="25" t="str">
        <f t="shared" si="133"/>
        <v/>
      </c>
      <c r="R964" s="25" t="str">
        <f t="shared" si="134"/>
        <v/>
      </c>
      <c r="S964" s="13" t="str">
        <f>IF(B964="","",IF(M964="Inițial",B964&amp;"|E|"&amp;COUNTIFS(INDEX($B:$B,5):B964,B964,INDEX($M:$M,5):M964,"Inițial"),""))</f>
        <v/>
      </c>
      <c r="T964" s="13" t="str">
        <f>IF(OR(B964="",Q964&lt;&gt;1),"",B964&amp;"|F|"&amp;COUNTIFS(INDEX($B:$B,5):B964,B964,INDEX($Q:$Q,5):Q964,1))</f>
        <v/>
      </c>
      <c r="U964" s="29" t="str">
        <f>IF(B964="","",TRIM(IF(COUNTIF('Registru devize'!$B$5:$B$304,B964)=0,"Deviz inexistent în registru. ","")&amp;IF(AND(D964&lt;&gt;"",E964=""),"Cod necunoscut. ","")&amp;IF(N(H964)&lt;=0,"Lipsește cantitatea. ","")&amp;IF(M964="","Alege etapa. ","")&amp;IF(AND(M964="Suplimentar",N964=""),"Cere acordul clientului. ","")))</f>
        <v/>
      </c>
    </row>
    <row r="965" spans="2:21" x14ac:dyDescent="0.2">
      <c r="B965" s="24"/>
      <c r="C965" s="25" t="str">
        <f>IF(B965="","",COUNTIF(INDEX($B:$B,5):B965,B965))</f>
        <v/>
      </c>
      <c r="D965" s="24"/>
      <c r="E965" s="25" t="str">
        <f t="shared" ref="E965:E1028" si="135">IF(D965="","",IFERROR(VLOOKUP(D965,Catalog,2,FALSE),""))</f>
        <v/>
      </c>
      <c r="F965" s="13" t="str">
        <f t="shared" ref="F965:F1004" si="136">IF(D965="","",IFERROR(VLOOKUP(D965,Catalog,3,FALSE),""))</f>
        <v/>
      </c>
      <c r="G965" s="25" t="str">
        <f t="shared" ref="G965:G1004" si="137">IF(D965="","",IFERROR(VLOOKUP(D965,Catalog,4,FALSE),""))</f>
        <v/>
      </c>
      <c r="H965" s="6"/>
      <c r="I965" s="26" t="str">
        <f t="shared" ref="I965:I1028" si="138">IF(E965&lt;&gt;"Manoperă","",N(H965)*IFERROR(VLOOKUP(D965,Catalog,6,FALSE),0))</f>
        <v/>
      </c>
      <c r="J965" s="27" t="str">
        <f t="shared" ref="J965:J1004" si="139">IF(D965="","",IF(E965="Manoperă",IFERROR(VLOOKUP(D965,Catalog,6,FALSE),0)*TarifOra,IFERROR(VLOOKUP(D965,Catalog,5,FALSE),0)))</f>
        <v/>
      </c>
      <c r="K965" s="28"/>
      <c r="L965" s="27" t="str">
        <f t="shared" ref="L965:L1004" si="140">IF(OR(H965="",J965=""),"",ROUND(H965*J965*(1-N(K965)),2))</f>
        <v/>
      </c>
      <c r="M965" s="24"/>
      <c r="N965" s="24"/>
      <c r="O965" s="6"/>
      <c r="P965" s="27" t="str">
        <f t="shared" ref="P965:P1004" si="141">IF(L965="","",ROUND(L965*(1+CotaTVA),2))</f>
        <v/>
      </c>
      <c r="Q965" s="25" t="str">
        <f t="shared" ref="Q965:Q1004" si="142">IF(B965="","",IF(OR(M965="Inițial",AND(M965="Suplimentar",N965="Da")),1,0))</f>
        <v/>
      </c>
      <c r="R965" s="25" t="str">
        <f t="shared" ref="R965:R1004" si="143">IF(OR(D965="",E965&lt;&gt;"Piesă"),"",IFERROR(VLOOKUP(D965,Catalog,7,FALSE)&amp;"",""))</f>
        <v/>
      </c>
      <c r="S965" s="13" t="str">
        <f>IF(B965="","",IF(M965="Inițial",B965&amp;"|E|"&amp;COUNTIFS(INDEX($B:$B,5):B965,B965,INDEX($M:$M,5):M965,"Inițial"),""))</f>
        <v/>
      </c>
      <c r="T965" s="13" t="str">
        <f>IF(OR(B965="",Q965&lt;&gt;1),"",B965&amp;"|F|"&amp;COUNTIFS(INDEX($B:$B,5):B965,B965,INDEX($Q:$Q,5):Q965,1))</f>
        <v/>
      </c>
      <c r="U965" s="29" t="str">
        <f>IF(B965="","",TRIM(IF(COUNTIF('Registru devize'!$B$5:$B$304,B965)=0,"Deviz inexistent în registru. ","")&amp;IF(AND(D965&lt;&gt;"",E965=""),"Cod necunoscut. ","")&amp;IF(N(H965)&lt;=0,"Lipsește cantitatea. ","")&amp;IF(M965="","Alege etapa. ","")&amp;IF(AND(M965="Suplimentar",N965=""),"Cere acordul clientului. ","")))</f>
        <v/>
      </c>
    </row>
    <row r="966" spans="2:21" x14ac:dyDescent="0.2">
      <c r="B966" s="24"/>
      <c r="C966" s="25" t="str">
        <f>IF(B966="","",COUNTIF(INDEX($B:$B,5):B966,B966))</f>
        <v/>
      </c>
      <c r="D966" s="24"/>
      <c r="E966" s="25" t="str">
        <f t="shared" si="135"/>
        <v/>
      </c>
      <c r="F966" s="13" t="str">
        <f t="shared" si="136"/>
        <v/>
      </c>
      <c r="G966" s="25" t="str">
        <f t="shared" si="137"/>
        <v/>
      </c>
      <c r="H966" s="6"/>
      <c r="I966" s="26" t="str">
        <f t="shared" si="138"/>
        <v/>
      </c>
      <c r="J966" s="27" t="str">
        <f t="shared" si="139"/>
        <v/>
      </c>
      <c r="K966" s="28"/>
      <c r="L966" s="27" t="str">
        <f t="shared" si="140"/>
        <v/>
      </c>
      <c r="M966" s="24"/>
      <c r="N966" s="24"/>
      <c r="O966" s="6"/>
      <c r="P966" s="27" t="str">
        <f t="shared" si="141"/>
        <v/>
      </c>
      <c r="Q966" s="25" t="str">
        <f t="shared" si="142"/>
        <v/>
      </c>
      <c r="R966" s="25" t="str">
        <f t="shared" si="143"/>
        <v/>
      </c>
      <c r="S966" s="13" t="str">
        <f>IF(B966="","",IF(M966="Inițial",B966&amp;"|E|"&amp;COUNTIFS(INDEX($B:$B,5):B966,B966,INDEX($M:$M,5):M966,"Inițial"),""))</f>
        <v/>
      </c>
      <c r="T966" s="13" t="str">
        <f>IF(OR(B966="",Q966&lt;&gt;1),"",B966&amp;"|F|"&amp;COUNTIFS(INDEX($B:$B,5):B966,B966,INDEX($Q:$Q,5):Q966,1))</f>
        <v/>
      </c>
      <c r="U966" s="29" t="str">
        <f>IF(B966="","",TRIM(IF(COUNTIF('Registru devize'!$B$5:$B$304,B966)=0,"Deviz inexistent în registru. ","")&amp;IF(AND(D966&lt;&gt;"",E966=""),"Cod necunoscut. ","")&amp;IF(N(H966)&lt;=0,"Lipsește cantitatea. ","")&amp;IF(M966="","Alege etapa. ","")&amp;IF(AND(M966="Suplimentar",N966=""),"Cere acordul clientului. ","")))</f>
        <v/>
      </c>
    </row>
    <row r="967" spans="2:21" x14ac:dyDescent="0.2">
      <c r="B967" s="24"/>
      <c r="C967" s="25" t="str">
        <f>IF(B967="","",COUNTIF(INDEX($B:$B,5):B967,B967))</f>
        <v/>
      </c>
      <c r="D967" s="24"/>
      <c r="E967" s="25" t="str">
        <f t="shared" si="135"/>
        <v/>
      </c>
      <c r="F967" s="13" t="str">
        <f t="shared" si="136"/>
        <v/>
      </c>
      <c r="G967" s="25" t="str">
        <f t="shared" si="137"/>
        <v/>
      </c>
      <c r="H967" s="6"/>
      <c r="I967" s="26" t="str">
        <f t="shared" si="138"/>
        <v/>
      </c>
      <c r="J967" s="27" t="str">
        <f t="shared" si="139"/>
        <v/>
      </c>
      <c r="K967" s="28"/>
      <c r="L967" s="27" t="str">
        <f t="shared" si="140"/>
        <v/>
      </c>
      <c r="M967" s="24"/>
      <c r="N967" s="24"/>
      <c r="O967" s="6"/>
      <c r="P967" s="27" t="str">
        <f t="shared" si="141"/>
        <v/>
      </c>
      <c r="Q967" s="25" t="str">
        <f t="shared" si="142"/>
        <v/>
      </c>
      <c r="R967" s="25" t="str">
        <f t="shared" si="143"/>
        <v/>
      </c>
      <c r="S967" s="13" t="str">
        <f>IF(B967="","",IF(M967="Inițial",B967&amp;"|E|"&amp;COUNTIFS(INDEX($B:$B,5):B967,B967,INDEX($M:$M,5):M967,"Inițial"),""))</f>
        <v/>
      </c>
      <c r="T967" s="13" t="str">
        <f>IF(OR(B967="",Q967&lt;&gt;1),"",B967&amp;"|F|"&amp;COUNTIFS(INDEX($B:$B,5):B967,B967,INDEX($Q:$Q,5):Q967,1))</f>
        <v/>
      </c>
      <c r="U967" s="29" t="str">
        <f>IF(B967="","",TRIM(IF(COUNTIF('Registru devize'!$B$5:$B$304,B967)=0,"Deviz inexistent în registru. ","")&amp;IF(AND(D967&lt;&gt;"",E967=""),"Cod necunoscut. ","")&amp;IF(N(H967)&lt;=0,"Lipsește cantitatea. ","")&amp;IF(M967="","Alege etapa. ","")&amp;IF(AND(M967="Suplimentar",N967=""),"Cere acordul clientului. ","")))</f>
        <v/>
      </c>
    </row>
    <row r="968" spans="2:21" x14ac:dyDescent="0.2">
      <c r="B968" s="24"/>
      <c r="C968" s="25" t="str">
        <f>IF(B968="","",COUNTIF(INDEX($B:$B,5):B968,B968))</f>
        <v/>
      </c>
      <c r="D968" s="24"/>
      <c r="E968" s="25" t="str">
        <f t="shared" si="135"/>
        <v/>
      </c>
      <c r="F968" s="13" t="str">
        <f t="shared" si="136"/>
        <v/>
      </c>
      <c r="G968" s="25" t="str">
        <f t="shared" si="137"/>
        <v/>
      </c>
      <c r="H968" s="6"/>
      <c r="I968" s="26" t="str">
        <f t="shared" si="138"/>
        <v/>
      </c>
      <c r="J968" s="27" t="str">
        <f t="shared" si="139"/>
        <v/>
      </c>
      <c r="K968" s="28"/>
      <c r="L968" s="27" t="str">
        <f t="shared" si="140"/>
        <v/>
      </c>
      <c r="M968" s="24"/>
      <c r="N968" s="24"/>
      <c r="O968" s="6"/>
      <c r="P968" s="27" t="str">
        <f t="shared" si="141"/>
        <v/>
      </c>
      <c r="Q968" s="25" t="str">
        <f t="shared" si="142"/>
        <v/>
      </c>
      <c r="R968" s="25" t="str">
        <f t="shared" si="143"/>
        <v/>
      </c>
      <c r="S968" s="13" t="str">
        <f>IF(B968="","",IF(M968="Inițial",B968&amp;"|E|"&amp;COUNTIFS(INDEX($B:$B,5):B968,B968,INDEX($M:$M,5):M968,"Inițial"),""))</f>
        <v/>
      </c>
      <c r="T968" s="13" t="str">
        <f>IF(OR(B968="",Q968&lt;&gt;1),"",B968&amp;"|F|"&amp;COUNTIFS(INDEX($B:$B,5):B968,B968,INDEX($Q:$Q,5):Q968,1))</f>
        <v/>
      </c>
      <c r="U968" s="29" t="str">
        <f>IF(B968="","",TRIM(IF(COUNTIF('Registru devize'!$B$5:$B$304,B968)=0,"Deviz inexistent în registru. ","")&amp;IF(AND(D968&lt;&gt;"",E968=""),"Cod necunoscut. ","")&amp;IF(N(H968)&lt;=0,"Lipsește cantitatea. ","")&amp;IF(M968="","Alege etapa. ","")&amp;IF(AND(M968="Suplimentar",N968=""),"Cere acordul clientului. ","")))</f>
        <v/>
      </c>
    </row>
    <row r="969" spans="2:21" x14ac:dyDescent="0.2">
      <c r="B969" s="24"/>
      <c r="C969" s="25" t="str">
        <f>IF(B969="","",COUNTIF(INDEX($B:$B,5):B969,B969))</f>
        <v/>
      </c>
      <c r="D969" s="24"/>
      <c r="E969" s="25" t="str">
        <f t="shared" si="135"/>
        <v/>
      </c>
      <c r="F969" s="13" t="str">
        <f t="shared" si="136"/>
        <v/>
      </c>
      <c r="G969" s="25" t="str">
        <f t="shared" si="137"/>
        <v/>
      </c>
      <c r="H969" s="6"/>
      <c r="I969" s="26" t="str">
        <f t="shared" si="138"/>
        <v/>
      </c>
      <c r="J969" s="27" t="str">
        <f t="shared" si="139"/>
        <v/>
      </c>
      <c r="K969" s="28"/>
      <c r="L969" s="27" t="str">
        <f t="shared" si="140"/>
        <v/>
      </c>
      <c r="M969" s="24"/>
      <c r="N969" s="24"/>
      <c r="O969" s="6"/>
      <c r="P969" s="27" t="str">
        <f t="shared" si="141"/>
        <v/>
      </c>
      <c r="Q969" s="25" t="str">
        <f t="shared" si="142"/>
        <v/>
      </c>
      <c r="R969" s="25" t="str">
        <f t="shared" si="143"/>
        <v/>
      </c>
      <c r="S969" s="13" t="str">
        <f>IF(B969="","",IF(M969="Inițial",B969&amp;"|E|"&amp;COUNTIFS(INDEX($B:$B,5):B969,B969,INDEX($M:$M,5):M969,"Inițial"),""))</f>
        <v/>
      </c>
      <c r="T969" s="13" t="str">
        <f>IF(OR(B969="",Q969&lt;&gt;1),"",B969&amp;"|F|"&amp;COUNTIFS(INDEX($B:$B,5):B969,B969,INDEX($Q:$Q,5):Q969,1))</f>
        <v/>
      </c>
      <c r="U969" s="29" t="str">
        <f>IF(B969="","",TRIM(IF(COUNTIF('Registru devize'!$B$5:$B$304,B969)=0,"Deviz inexistent în registru. ","")&amp;IF(AND(D969&lt;&gt;"",E969=""),"Cod necunoscut. ","")&amp;IF(N(H969)&lt;=0,"Lipsește cantitatea. ","")&amp;IF(M969="","Alege etapa. ","")&amp;IF(AND(M969="Suplimentar",N969=""),"Cere acordul clientului. ","")))</f>
        <v/>
      </c>
    </row>
    <row r="970" spans="2:21" x14ac:dyDescent="0.2">
      <c r="B970" s="24"/>
      <c r="C970" s="25" t="str">
        <f>IF(B970="","",COUNTIF(INDEX($B:$B,5):B970,B970))</f>
        <v/>
      </c>
      <c r="D970" s="24"/>
      <c r="E970" s="25" t="str">
        <f t="shared" si="135"/>
        <v/>
      </c>
      <c r="F970" s="13" t="str">
        <f t="shared" si="136"/>
        <v/>
      </c>
      <c r="G970" s="25" t="str">
        <f t="shared" si="137"/>
        <v/>
      </c>
      <c r="H970" s="6"/>
      <c r="I970" s="26" t="str">
        <f t="shared" si="138"/>
        <v/>
      </c>
      <c r="J970" s="27" t="str">
        <f t="shared" si="139"/>
        <v/>
      </c>
      <c r="K970" s="28"/>
      <c r="L970" s="27" t="str">
        <f t="shared" si="140"/>
        <v/>
      </c>
      <c r="M970" s="24"/>
      <c r="N970" s="24"/>
      <c r="O970" s="6"/>
      <c r="P970" s="27" t="str">
        <f t="shared" si="141"/>
        <v/>
      </c>
      <c r="Q970" s="25" t="str">
        <f t="shared" si="142"/>
        <v/>
      </c>
      <c r="R970" s="25" t="str">
        <f t="shared" si="143"/>
        <v/>
      </c>
      <c r="S970" s="13" t="str">
        <f>IF(B970="","",IF(M970="Inițial",B970&amp;"|E|"&amp;COUNTIFS(INDEX($B:$B,5):B970,B970,INDEX($M:$M,5):M970,"Inițial"),""))</f>
        <v/>
      </c>
      <c r="T970" s="13" t="str">
        <f>IF(OR(B970="",Q970&lt;&gt;1),"",B970&amp;"|F|"&amp;COUNTIFS(INDEX($B:$B,5):B970,B970,INDEX($Q:$Q,5):Q970,1))</f>
        <v/>
      </c>
      <c r="U970" s="29" t="str">
        <f>IF(B970="","",TRIM(IF(COUNTIF('Registru devize'!$B$5:$B$304,B970)=0,"Deviz inexistent în registru. ","")&amp;IF(AND(D970&lt;&gt;"",E970=""),"Cod necunoscut. ","")&amp;IF(N(H970)&lt;=0,"Lipsește cantitatea. ","")&amp;IF(M970="","Alege etapa. ","")&amp;IF(AND(M970="Suplimentar",N970=""),"Cere acordul clientului. ","")))</f>
        <v/>
      </c>
    </row>
    <row r="971" spans="2:21" x14ac:dyDescent="0.2">
      <c r="B971" s="24"/>
      <c r="C971" s="25" t="str">
        <f>IF(B971="","",COUNTIF(INDEX($B:$B,5):B971,B971))</f>
        <v/>
      </c>
      <c r="D971" s="24"/>
      <c r="E971" s="25" t="str">
        <f t="shared" si="135"/>
        <v/>
      </c>
      <c r="F971" s="13" t="str">
        <f t="shared" si="136"/>
        <v/>
      </c>
      <c r="G971" s="25" t="str">
        <f t="shared" si="137"/>
        <v/>
      </c>
      <c r="H971" s="6"/>
      <c r="I971" s="26" t="str">
        <f t="shared" si="138"/>
        <v/>
      </c>
      <c r="J971" s="27" t="str">
        <f t="shared" si="139"/>
        <v/>
      </c>
      <c r="K971" s="28"/>
      <c r="L971" s="27" t="str">
        <f t="shared" si="140"/>
        <v/>
      </c>
      <c r="M971" s="24"/>
      <c r="N971" s="24"/>
      <c r="O971" s="6"/>
      <c r="P971" s="27" t="str">
        <f t="shared" si="141"/>
        <v/>
      </c>
      <c r="Q971" s="25" t="str">
        <f t="shared" si="142"/>
        <v/>
      </c>
      <c r="R971" s="25" t="str">
        <f t="shared" si="143"/>
        <v/>
      </c>
      <c r="S971" s="13" t="str">
        <f>IF(B971="","",IF(M971="Inițial",B971&amp;"|E|"&amp;COUNTIFS(INDEX($B:$B,5):B971,B971,INDEX($M:$M,5):M971,"Inițial"),""))</f>
        <v/>
      </c>
      <c r="T971" s="13" t="str">
        <f>IF(OR(B971="",Q971&lt;&gt;1),"",B971&amp;"|F|"&amp;COUNTIFS(INDEX($B:$B,5):B971,B971,INDEX($Q:$Q,5):Q971,1))</f>
        <v/>
      </c>
      <c r="U971" s="29" t="str">
        <f>IF(B971="","",TRIM(IF(COUNTIF('Registru devize'!$B$5:$B$304,B971)=0,"Deviz inexistent în registru. ","")&amp;IF(AND(D971&lt;&gt;"",E971=""),"Cod necunoscut. ","")&amp;IF(N(H971)&lt;=0,"Lipsește cantitatea. ","")&amp;IF(M971="","Alege etapa. ","")&amp;IF(AND(M971="Suplimentar",N971=""),"Cere acordul clientului. ","")))</f>
        <v/>
      </c>
    </row>
    <row r="972" spans="2:21" x14ac:dyDescent="0.2">
      <c r="B972" s="24"/>
      <c r="C972" s="25" t="str">
        <f>IF(B972="","",COUNTIF(INDEX($B:$B,5):B972,B972))</f>
        <v/>
      </c>
      <c r="D972" s="24"/>
      <c r="E972" s="25" t="str">
        <f t="shared" si="135"/>
        <v/>
      </c>
      <c r="F972" s="13" t="str">
        <f t="shared" si="136"/>
        <v/>
      </c>
      <c r="G972" s="25" t="str">
        <f t="shared" si="137"/>
        <v/>
      </c>
      <c r="H972" s="6"/>
      <c r="I972" s="26" t="str">
        <f t="shared" si="138"/>
        <v/>
      </c>
      <c r="J972" s="27" t="str">
        <f t="shared" si="139"/>
        <v/>
      </c>
      <c r="K972" s="28"/>
      <c r="L972" s="27" t="str">
        <f t="shared" si="140"/>
        <v/>
      </c>
      <c r="M972" s="24"/>
      <c r="N972" s="24"/>
      <c r="O972" s="6"/>
      <c r="P972" s="27" t="str">
        <f t="shared" si="141"/>
        <v/>
      </c>
      <c r="Q972" s="25" t="str">
        <f t="shared" si="142"/>
        <v/>
      </c>
      <c r="R972" s="25" t="str">
        <f t="shared" si="143"/>
        <v/>
      </c>
      <c r="S972" s="13" t="str">
        <f>IF(B972="","",IF(M972="Inițial",B972&amp;"|E|"&amp;COUNTIFS(INDEX($B:$B,5):B972,B972,INDEX($M:$M,5):M972,"Inițial"),""))</f>
        <v/>
      </c>
      <c r="T972" s="13" t="str">
        <f>IF(OR(B972="",Q972&lt;&gt;1),"",B972&amp;"|F|"&amp;COUNTIFS(INDEX($B:$B,5):B972,B972,INDEX($Q:$Q,5):Q972,1))</f>
        <v/>
      </c>
      <c r="U972" s="29" t="str">
        <f>IF(B972="","",TRIM(IF(COUNTIF('Registru devize'!$B$5:$B$304,B972)=0,"Deviz inexistent în registru. ","")&amp;IF(AND(D972&lt;&gt;"",E972=""),"Cod necunoscut. ","")&amp;IF(N(H972)&lt;=0,"Lipsește cantitatea. ","")&amp;IF(M972="","Alege etapa. ","")&amp;IF(AND(M972="Suplimentar",N972=""),"Cere acordul clientului. ","")))</f>
        <v/>
      </c>
    </row>
    <row r="973" spans="2:21" x14ac:dyDescent="0.2">
      <c r="B973" s="24"/>
      <c r="C973" s="25" t="str">
        <f>IF(B973="","",COUNTIF(INDEX($B:$B,5):B973,B973))</f>
        <v/>
      </c>
      <c r="D973" s="24"/>
      <c r="E973" s="25" t="str">
        <f t="shared" si="135"/>
        <v/>
      </c>
      <c r="F973" s="13" t="str">
        <f t="shared" si="136"/>
        <v/>
      </c>
      <c r="G973" s="25" t="str">
        <f t="shared" si="137"/>
        <v/>
      </c>
      <c r="H973" s="6"/>
      <c r="I973" s="26" t="str">
        <f t="shared" si="138"/>
        <v/>
      </c>
      <c r="J973" s="27" t="str">
        <f t="shared" si="139"/>
        <v/>
      </c>
      <c r="K973" s="28"/>
      <c r="L973" s="27" t="str">
        <f t="shared" si="140"/>
        <v/>
      </c>
      <c r="M973" s="24"/>
      <c r="N973" s="24"/>
      <c r="O973" s="6"/>
      <c r="P973" s="27" t="str">
        <f t="shared" si="141"/>
        <v/>
      </c>
      <c r="Q973" s="25" t="str">
        <f t="shared" si="142"/>
        <v/>
      </c>
      <c r="R973" s="25" t="str">
        <f t="shared" si="143"/>
        <v/>
      </c>
      <c r="S973" s="13" t="str">
        <f>IF(B973="","",IF(M973="Inițial",B973&amp;"|E|"&amp;COUNTIFS(INDEX($B:$B,5):B973,B973,INDEX($M:$M,5):M973,"Inițial"),""))</f>
        <v/>
      </c>
      <c r="T973" s="13" t="str">
        <f>IF(OR(B973="",Q973&lt;&gt;1),"",B973&amp;"|F|"&amp;COUNTIFS(INDEX($B:$B,5):B973,B973,INDEX($Q:$Q,5):Q973,1))</f>
        <v/>
      </c>
      <c r="U973" s="29" t="str">
        <f>IF(B973="","",TRIM(IF(COUNTIF('Registru devize'!$B$5:$B$304,B973)=0,"Deviz inexistent în registru. ","")&amp;IF(AND(D973&lt;&gt;"",E973=""),"Cod necunoscut. ","")&amp;IF(N(H973)&lt;=0,"Lipsește cantitatea. ","")&amp;IF(M973="","Alege etapa. ","")&amp;IF(AND(M973="Suplimentar",N973=""),"Cere acordul clientului. ","")))</f>
        <v/>
      </c>
    </row>
    <row r="974" spans="2:21" x14ac:dyDescent="0.2">
      <c r="B974" s="24"/>
      <c r="C974" s="25" t="str">
        <f>IF(B974="","",COUNTIF(INDEX($B:$B,5):B974,B974))</f>
        <v/>
      </c>
      <c r="D974" s="24"/>
      <c r="E974" s="25" t="str">
        <f t="shared" si="135"/>
        <v/>
      </c>
      <c r="F974" s="13" t="str">
        <f t="shared" si="136"/>
        <v/>
      </c>
      <c r="G974" s="25" t="str">
        <f t="shared" si="137"/>
        <v/>
      </c>
      <c r="H974" s="6"/>
      <c r="I974" s="26" t="str">
        <f t="shared" si="138"/>
        <v/>
      </c>
      <c r="J974" s="27" t="str">
        <f t="shared" si="139"/>
        <v/>
      </c>
      <c r="K974" s="28"/>
      <c r="L974" s="27" t="str">
        <f t="shared" si="140"/>
        <v/>
      </c>
      <c r="M974" s="24"/>
      <c r="N974" s="24"/>
      <c r="O974" s="6"/>
      <c r="P974" s="27" t="str">
        <f t="shared" si="141"/>
        <v/>
      </c>
      <c r="Q974" s="25" t="str">
        <f t="shared" si="142"/>
        <v/>
      </c>
      <c r="R974" s="25" t="str">
        <f t="shared" si="143"/>
        <v/>
      </c>
      <c r="S974" s="13" t="str">
        <f>IF(B974="","",IF(M974="Inițial",B974&amp;"|E|"&amp;COUNTIFS(INDEX($B:$B,5):B974,B974,INDEX($M:$M,5):M974,"Inițial"),""))</f>
        <v/>
      </c>
      <c r="T974" s="13" t="str">
        <f>IF(OR(B974="",Q974&lt;&gt;1),"",B974&amp;"|F|"&amp;COUNTIFS(INDEX($B:$B,5):B974,B974,INDEX($Q:$Q,5):Q974,1))</f>
        <v/>
      </c>
      <c r="U974" s="29" t="str">
        <f>IF(B974="","",TRIM(IF(COUNTIF('Registru devize'!$B$5:$B$304,B974)=0,"Deviz inexistent în registru. ","")&amp;IF(AND(D974&lt;&gt;"",E974=""),"Cod necunoscut. ","")&amp;IF(N(H974)&lt;=0,"Lipsește cantitatea. ","")&amp;IF(M974="","Alege etapa. ","")&amp;IF(AND(M974="Suplimentar",N974=""),"Cere acordul clientului. ","")))</f>
        <v/>
      </c>
    </row>
    <row r="975" spans="2:21" x14ac:dyDescent="0.2">
      <c r="B975" s="24"/>
      <c r="C975" s="25" t="str">
        <f>IF(B975="","",COUNTIF(INDEX($B:$B,5):B975,B975))</f>
        <v/>
      </c>
      <c r="D975" s="24"/>
      <c r="E975" s="25" t="str">
        <f t="shared" si="135"/>
        <v/>
      </c>
      <c r="F975" s="13" t="str">
        <f t="shared" si="136"/>
        <v/>
      </c>
      <c r="G975" s="25" t="str">
        <f t="shared" si="137"/>
        <v/>
      </c>
      <c r="H975" s="6"/>
      <c r="I975" s="26" t="str">
        <f t="shared" si="138"/>
        <v/>
      </c>
      <c r="J975" s="27" t="str">
        <f t="shared" si="139"/>
        <v/>
      </c>
      <c r="K975" s="28"/>
      <c r="L975" s="27" t="str">
        <f t="shared" si="140"/>
        <v/>
      </c>
      <c r="M975" s="24"/>
      <c r="N975" s="24"/>
      <c r="O975" s="6"/>
      <c r="P975" s="27" t="str">
        <f t="shared" si="141"/>
        <v/>
      </c>
      <c r="Q975" s="25" t="str">
        <f t="shared" si="142"/>
        <v/>
      </c>
      <c r="R975" s="25" t="str">
        <f t="shared" si="143"/>
        <v/>
      </c>
      <c r="S975" s="13" t="str">
        <f>IF(B975="","",IF(M975="Inițial",B975&amp;"|E|"&amp;COUNTIFS(INDEX($B:$B,5):B975,B975,INDEX($M:$M,5):M975,"Inițial"),""))</f>
        <v/>
      </c>
      <c r="T975" s="13" t="str">
        <f>IF(OR(B975="",Q975&lt;&gt;1),"",B975&amp;"|F|"&amp;COUNTIFS(INDEX($B:$B,5):B975,B975,INDEX($Q:$Q,5):Q975,1))</f>
        <v/>
      </c>
      <c r="U975" s="29" t="str">
        <f>IF(B975="","",TRIM(IF(COUNTIF('Registru devize'!$B$5:$B$304,B975)=0,"Deviz inexistent în registru. ","")&amp;IF(AND(D975&lt;&gt;"",E975=""),"Cod necunoscut. ","")&amp;IF(N(H975)&lt;=0,"Lipsește cantitatea. ","")&amp;IF(M975="","Alege etapa. ","")&amp;IF(AND(M975="Suplimentar",N975=""),"Cere acordul clientului. ","")))</f>
        <v/>
      </c>
    </row>
    <row r="976" spans="2:21" x14ac:dyDescent="0.2">
      <c r="B976" s="24"/>
      <c r="C976" s="25" t="str">
        <f>IF(B976="","",COUNTIF(INDEX($B:$B,5):B976,B976))</f>
        <v/>
      </c>
      <c r="D976" s="24"/>
      <c r="E976" s="25" t="str">
        <f t="shared" si="135"/>
        <v/>
      </c>
      <c r="F976" s="13" t="str">
        <f t="shared" si="136"/>
        <v/>
      </c>
      <c r="G976" s="25" t="str">
        <f t="shared" si="137"/>
        <v/>
      </c>
      <c r="H976" s="6"/>
      <c r="I976" s="26" t="str">
        <f t="shared" si="138"/>
        <v/>
      </c>
      <c r="J976" s="27" t="str">
        <f t="shared" si="139"/>
        <v/>
      </c>
      <c r="K976" s="28"/>
      <c r="L976" s="27" t="str">
        <f t="shared" si="140"/>
        <v/>
      </c>
      <c r="M976" s="24"/>
      <c r="N976" s="24"/>
      <c r="O976" s="6"/>
      <c r="P976" s="27" t="str">
        <f t="shared" si="141"/>
        <v/>
      </c>
      <c r="Q976" s="25" t="str">
        <f t="shared" si="142"/>
        <v/>
      </c>
      <c r="R976" s="25" t="str">
        <f t="shared" si="143"/>
        <v/>
      </c>
      <c r="S976" s="13" t="str">
        <f>IF(B976="","",IF(M976="Inițial",B976&amp;"|E|"&amp;COUNTIFS(INDEX($B:$B,5):B976,B976,INDEX($M:$M,5):M976,"Inițial"),""))</f>
        <v/>
      </c>
      <c r="T976" s="13" t="str">
        <f>IF(OR(B976="",Q976&lt;&gt;1),"",B976&amp;"|F|"&amp;COUNTIFS(INDEX($B:$B,5):B976,B976,INDEX($Q:$Q,5):Q976,1))</f>
        <v/>
      </c>
      <c r="U976" s="29" t="str">
        <f>IF(B976="","",TRIM(IF(COUNTIF('Registru devize'!$B$5:$B$304,B976)=0,"Deviz inexistent în registru. ","")&amp;IF(AND(D976&lt;&gt;"",E976=""),"Cod necunoscut. ","")&amp;IF(N(H976)&lt;=0,"Lipsește cantitatea. ","")&amp;IF(M976="","Alege etapa. ","")&amp;IF(AND(M976="Suplimentar",N976=""),"Cere acordul clientului. ","")))</f>
        <v/>
      </c>
    </row>
    <row r="977" spans="2:21" x14ac:dyDescent="0.2">
      <c r="B977" s="24"/>
      <c r="C977" s="25" t="str">
        <f>IF(B977="","",COUNTIF(INDEX($B:$B,5):B977,B977))</f>
        <v/>
      </c>
      <c r="D977" s="24"/>
      <c r="E977" s="25" t="str">
        <f t="shared" si="135"/>
        <v/>
      </c>
      <c r="F977" s="13" t="str">
        <f t="shared" si="136"/>
        <v/>
      </c>
      <c r="G977" s="25" t="str">
        <f t="shared" si="137"/>
        <v/>
      </c>
      <c r="H977" s="6"/>
      <c r="I977" s="26" t="str">
        <f t="shared" si="138"/>
        <v/>
      </c>
      <c r="J977" s="27" t="str">
        <f t="shared" si="139"/>
        <v/>
      </c>
      <c r="K977" s="28"/>
      <c r="L977" s="27" t="str">
        <f t="shared" si="140"/>
        <v/>
      </c>
      <c r="M977" s="24"/>
      <c r="N977" s="24"/>
      <c r="O977" s="6"/>
      <c r="P977" s="27" t="str">
        <f t="shared" si="141"/>
        <v/>
      </c>
      <c r="Q977" s="25" t="str">
        <f t="shared" si="142"/>
        <v/>
      </c>
      <c r="R977" s="25" t="str">
        <f t="shared" si="143"/>
        <v/>
      </c>
      <c r="S977" s="13" t="str">
        <f>IF(B977="","",IF(M977="Inițial",B977&amp;"|E|"&amp;COUNTIFS(INDEX($B:$B,5):B977,B977,INDEX($M:$M,5):M977,"Inițial"),""))</f>
        <v/>
      </c>
      <c r="T977" s="13" t="str">
        <f>IF(OR(B977="",Q977&lt;&gt;1),"",B977&amp;"|F|"&amp;COUNTIFS(INDEX($B:$B,5):B977,B977,INDEX($Q:$Q,5):Q977,1))</f>
        <v/>
      </c>
      <c r="U977" s="29" t="str">
        <f>IF(B977="","",TRIM(IF(COUNTIF('Registru devize'!$B$5:$B$304,B977)=0,"Deviz inexistent în registru. ","")&amp;IF(AND(D977&lt;&gt;"",E977=""),"Cod necunoscut. ","")&amp;IF(N(H977)&lt;=0,"Lipsește cantitatea. ","")&amp;IF(M977="","Alege etapa. ","")&amp;IF(AND(M977="Suplimentar",N977=""),"Cere acordul clientului. ","")))</f>
        <v/>
      </c>
    </row>
    <row r="978" spans="2:21" x14ac:dyDescent="0.2">
      <c r="B978" s="24"/>
      <c r="C978" s="25" t="str">
        <f>IF(B978="","",COUNTIF(INDEX($B:$B,5):B978,B978))</f>
        <v/>
      </c>
      <c r="D978" s="24"/>
      <c r="E978" s="25" t="str">
        <f t="shared" si="135"/>
        <v/>
      </c>
      <c r="F978" s="13" t="str">
        <f t="shared" si="136"/>
        <v/>
      </c>
      <c r="G978" s="25" t="str">
        <f t="shared" si="137"/>
        <v/>
      </c>
      <c r="H978" s="6"/>
      <c r="I978" s="26" t="str">
        <f t="shared" si="138"/>
        <v/>
      </c>
      <c r="J978" s="27" t="str">
        <f t="shared" si="139"/>
        <v/>
      </c>
      <c r="K978" s="28"/>
      <c r="L978" s="27" t="str">
        <f t="shared" si="140"/>
        <v/>
      </c>
      <c r="M978" s="24"/>
      <c r="N978" s="24"/>
      <c r="O978" s="6"/>
      <c r="P978" s="27" t="str">
        <f t="shared" si="141"/>
        <v/>
      </c>
      <c r="Q978" s="25" t="str">
        <f t="shared" si="142"/>
        <v/>
      </c>
      <c r="R978" s="25" t="str">
        <f t="shared" si="143"/>
        <v/>
      </c>
      <c r="S978" s="13" t="str">
        <f>IF(B978="","",IF(M978="Inițial",B978&amp;"|E|"&amp;COUNTIFS(INDEX($B:$B,5):B978,B978,INDEX($M:$M,5):M978,"Inițial"),""))</f>
        <v/>
      </c>
      <c r="T978" s="13" t="str">
        <f>IF(OR(B978="",Q978&lt;&gt;1),"",B978&amp;"|F|"&amp;COUNTIFS(INDEX($B:$B,5):B978,B978,INDEX($Q:$Q,5):Q978,1))</f>
        <v/>
      </c>
      <c r="U978" s="29" t="str">
        <f>IF(B978="","",TRIM(IF(COUNTIF('Registru devize'!$B$5:$B$304,B978)=0,"Deviz inexistent în registru. ","")&amp;IF(AND(D978&lt;&gt;"",E978=""),"Cod necunoscut. ","")&amp;IF(N(H978)&lt;=0,"Lipsește cantitatea. ","")&amp;IF(M978="","Alege etapa. ","")&amp;IF(AND(M978="Suplimentar",N978=""),"Cere acordul clientului. ","")))</f>
        <v/>
      </c>
    </row>
    <row r="979" spans="2:21" x14ac:dyDescent="0.2">
      <c r="B979" s="24"/>
      <c r="C979" s="25" t="str">
        <f>IF(B979="","",COUNTIF(INDEX($B:$B,5):B979,B979))</f>
        <v/>
      </c>
      <c r="D979" s="24"/>
      <c r="E979" s="25" t="str">
        <f t="shared" si="135"/>
        <v/>
      </c>
      <c r="F979" s="13" t="str">
        <f t="shared" si="136"/>
        <v/>
      </c>
      <c r="G979" s="25" t="str">
        <f t="shared" si="137"/>
        <v/>
      </c>
      <c r="H979" s="6"/>
      <c r="I979" s="26" t="str">
        <f t="shared" si="138"/>
        <v/>
      </c>
      <c r="J979" s="27" t="str">
        <f t="shared" si="139"/>
        <v/>
      </c>
      <c r="K979" s="28"/>
      <c r="L979" s="27" t="str">
        <f t="shared" si="140"/>
        <v/>
      </c>
      <c r="M979" s="24"/>
      <c r="N979" s="24"/>
      <c r="O979" s="6"/>
      <c r="P979" s="27" t="str">
        <f t="shared" si="141"/>
        <v/>
      </c>
      <c r="Q979" s="25" t="str">
        <f t="shared" si="142"/>
        <v/>
      </c>
      <c r="R979" s="25" t="str">
        <f t="shared" si="143"/>
        <v/>
      </c>
      <c r="S979" s="13" t="str">
        <f>IF(B979="","",IF(M979="Inițial",B979&amp;"|E|"&amp;COUNTIFS(INDEX($B:$B,5):B979,B979,INDEX($M:$M,5):M979,"Inițial"),""))</f>
        <v/>
      </c>
      <c r="T979" s="13" t="str">
        <f>IF(OR(B979="",Q979&lt;&gt;1),"",B979&amp;"|F|"&amp;COUNTIFS(INDEX($B:$B,5):B979,B979,INDEX($Q:$Q,5):Q979,1))</f>
        <v/>
      </c>
      <c r="U979" s="29" t="str">
        <f>IF(B979="","",TRIM(IF(COUNTIF('Registru devize'!$B$5:$B$304,B979)=0,"Deviz inexistent în registru. ","")&amp;IF(AND(D979&lt;&gt;"",E979=""),"Cod necunoscut. ","")&amp;IF(N(H979)&lt;=0,"Lipsește cantitatea. ","")&amp;IF(M979="","Alege etapa. ","")&amp;IF(AND(M979="Suplimentar",N979=""),"Cere acordul clientului. ","")))</f>
        <v/>
      </c>
    </row>
    <row r="980" spans="2:21" x14ac:dyDescent="0.2">
      <c r="B980" s="24"/>
      <c r="C980" s="25" t="str">
        <f>IF(B980="","",COUNTIF(INDEX($B:$B,5):B980,B980))</f>
        <v/>
      </c>
      <c r="D980" s="24"/>
      <c r="E980" s="25" t="str">
        <f t="shared" si="135"/>
        <v/>
      </c>
      <c r="F980" s="13" t="str">
        <f t="shared" si="136"/>
        <v/>
      </c>
      <c r="G980" s="25" t="str">
        <f t="shared" si="137"/>
        <v/>
      </c>
      <c r="H980" s="6"/>
      <c r="I980" s="26" t="str">
        <f t="shared" si="138"/>
        <v/>
      </c>
      <c r="J980" s="27" t="str">
        <f t="shared" si="139"/>
        <v/>
      </c>
      <c r="K980" s="28"/>
      <c r="L980" s="27" t="str">
        <f t="shared" si="140"/>
        <v/>
      </c>
      <c r="M980" s="24"/>
      <c r="N980" s="24"/>
      <c r="O980" s="6"/>
      <c r="P980" s="27" t="str">
        <f t="shared" si="141"/>
        <v/>
      </c>
      <c r="Q980" s="25" t="str">
        <f t="shared" si="142"/>
        <v/>
      </c>
      <c r="R980" s="25" t="str">
        <f t="shared" si="143"/>
        <v/>
      </c>
      <c r="S980" s="13" t="str">
        <f>IF(B980="","",IF(M980="Inițial",B980&amp;"|E|"&amp;COUNTIFS(INDEX($B:$B,5):B980,B980,INDEX($M:$M,5):M980,"Inițial"),""))</f>
        <v/>
      </c>
      <c r="T980" s="13" t="str">
        <f>IF(OR(B980="",Q980&lt;&gt;1),"",B980&amp;"|F|"&amp;COUNTIFS(INDEX($B:$B,5):B980,B980,INDEX($Q:$Q,5):Q980,1))</f>
        <v/>
      </c>
      <c r="U980" s="29" t="str">
        <f>IF(B980="","",TRIM(IF(COUNTIF('Registru devize'!$B$5:$B$304,B980)=0,"Deviz inexistent în registru. ","")&amp;IF(AND(D980&lt;&gt;"",E980=""),"Cod necunoscut. ","")&amp;IF(N(H980)&lt;=0,"Lipsește cantitatea. ","")&amp;IF(M980="","Alege etapa. ","")&amp;IF(AND(M980="Suplimentar",N980=""),"Cere acordul clientului. ","")))</f>
        <v/>
      </c>
    </row>
    <row r="981" spans="2:21" x14ac:dyDescent="0.2">
      <c r="B981" s="24"/>
      <c r="C981" s="25" t="str">
        <f>IF(B981="","",COUNTIF(INDEX($B:$B,5):B981,B981))</f>
        <v/>
      </c>
      <c r="D981" s="24"/>
      <c r="E981" s="25" t="str">
        <f t="shared" si="135"/>
        <v/>
      </c>
      <c r="F981" s="13" t="str">
        <f t="shared" si="136"/>
        <v/>
      </c>
      <c r="G981" s="25" t="str">
        <f t="shared" si="137"/>
        <v/>
      </c>
      <c r="H981" s="6"/>
      <c r="I981" s="26" t="str">
        <f t="shared" si="138"/>
        <v/>
      </c>
      <c r="J981" s="27" t="str">
        <f t="shared" si="139"/>
        <v/>
      </c>
      <c r="K981" s="28"/>
      <c r="L981" s="27" t="str">
        <f t="shared" si="140"/>
        <v/>
      </c>
      <c r="M981" s="24"/>
      <c r="N981" s="24"/>
      <c r="O981" s="6"/>
      <c r="P981" s="27" t="str">
        <f t="shared" si="141"/>
        <v/>
      </c>
      <c r="Q981" s="25" t="str">
        <f t="shared" si="142"/>
        <v/>
      </c>
      <c r="R981" s="25" t="str">
        <f t="shared" si="143"/>
        <v/>
      </c>
      <c r="S981" s="13" t="str">
        <f>IF(B981="","",IF(M981="Inițial",B981&amp;"|E|"&amp;COUNTIFS(INDEX($B:$B,5):B981,B981,INDEX($M:$M,5):M981,"Inițial"),""))</f>
        <v/>
      </c>
      <c r="T981" s="13" t="str">
        <f>IF(OR(B981="",Q981&lt;&gt;1),"",B981&amp;"|F|"&amp;COUNTIFS(INDEX($B:$B,5):B981,B981,INDEX($Q:$Q,5):Q981,1))</f>
        <v/>
      </c>
      <c r="U981" s="29" t="str">
        <f>IF(B981="","",TRIM(IF(COUNTIF('Registru devize'!$B$5:$B$304,B981)=0,"Deviz inexistent în registru. ","")&amp;IF(AND(D981&lt;&gt;"",E981=""),"Cod necunoscut. ","")&amp;IF(N(H981)&lt;=0,"Lipsește cantitatea. ","")&amp;IF(M981="","Alege etapa. ","")&amp;IF(AND(M981="Suplimentar",N981=""),"Cere acordul clientului. ","")))</f>
        <v/>
      </c>
    </row>
    <row r="982" spans="2:21" x14ac:dyDescent="0.2">
      <c r="B982" s="24"/>
      <c r="C982" s="25" t="str">
        <f>IF(B982="","",COUNTIF(INDEX($B:$B,5):B982,B982))</f>
        <v/>
      </c>
      <c r="D982" s="24"/>
      <c r="E982" s="25" t="str">
        <f t="shared" si="135"/>
        <v/>
      </c>
      <c r="F982" s="13" t="str">
        <f t="shared" si="136"/>
        <v/>
      </c>
      <c r="G982" s="25" t="str">
        <f t="shared" si="137"/>
        <v/>
      </c>
      <c r="H982" s="6"/>
      <c r="I982" s="26" t="str">
        <f t="shared" si="138"/>
        <v/>
      </c>
      <c r="J982" s="27" t="str">
        <f t="shared" si="139"/>
        <v/>
      </c>
      <c r="K982" s="28"/>
      <c r="L982" s="27" t="str">
        <f t="shared" si="140"/>
        <v/>
      </c>
      <c r="M982" s="24"/>
      <c r="N982" s="24"/>
      <c r="O982" s="6"/>
      <c r="P982" s="27" t="str">
        <f t="shared" si="141"/>
        <v/>
      </c>
      <c r="Q982" s="25" t="str">
        <f t="shared" si="142"/>
        <v/>
      </c>
      <c r="R982" s="25" t="str">
        <f t="shared" si="143"/>
        <v/>
      </c>
      <c r="S982" s="13" t="str">
        <f>IF(B982="","",IF(M982="Inițial",B982&amp;"|E|"&amp;COUNTIFS(INDEX($B:$B,5):B982,B982,INDEX($M:$M,5):M982,"Inițial"),""))</f>
        <v/>
      </c>
      <c r="T982" s="13" t="str">
        <f>IF(OR(B982="",Q982&lt;&gt;1),"",B982&amp;"|F|"&amp;COUNTIFS(INDEX($B:$B,5):B982,B982,INDEX($Q:$Q,5):Q982,1))</f>
        <v/>
      </c>
      <c r="U982" s="29" t="str">
        <f>IF(B982="","",TRIM(IF(COUNTIF('Registru devize'!$B$5:$B$304,B982)=0,"Deviz inexistent în registru. ","")&amp;IF(AND(D982&lt;&gt;"",E982=""),"Cod necunoscut. ","")&amp;IF(N(H982)&lt;=0,"Lipsește cantitatea. ","")&amp;IF(M982="","Alege etapa. ","")&amp;IF(AND(M982="Suplimentar",N982=""),"Cere acordul clientului. ","")))</f>
        <v/>
      </c>
    </row>
    <row r="983" spans="2:21" x14ac:dyDescent="0.2">
      <c r="B983" s="24"/>
      <c r="C983" s="25" t="str">
        <f>IF(B983="","",COUNTIF(INDEX($B:$B,5):B983,B983))</f>
        <v/>
      </c>
      <c r="D983" s="24"/>
      <c r="E983" s="25" t="str">
        <f t="shared" si="135"/>
        <v/>
      </c>
      <c r="F983" s="13" t="str">
        <f t="shared" si="136"/>
        <v/>
      </c>
      <c r="G983" s="25" t="str">
        <f t="shared" si="137"/>
        <v/>
      </c>
      <c r="H983" s="6"/>
      <c r="I983" s="26" t="str">
        <f t="shared" si="138"/>
        <v/>
      </c>
      <c r="J983" s="27" t="str">
        <f t="shared" si="139"/>
        <v/>
      </c>
      <c r="K983" s="28"/>
      <c r="L983" s="27" t="str">
        <f t="shared" si="140"/>
        <v/>
      </c>
      <c r="M983" s="24"/>
      <c r="N983" s="24"/>
      <c r="O983" s="6"/>
      <c r="P983" s="27" t="str">
        <f t="shared" si="141"/>
        <v/>
      </c>
      <c r="Q983" s="25" t="str">
        <f t="shared" si="142"/>
        <v/>
      </c>
      <c r="R983" s="25" t="str">
        <f t="shared" si="143"/>
        <v/>
      </c>
      <c r="S983" s="13" t="str">
        <f>IF(B983="","",IF(M983="Inițial",B983&amp;"|E|"&amp;COUNTIFS(INDEX($B:$B,5):B983,B983,INDEX($M:$M,5):M983,"Inițial"),""))</f>
        <v/>
      </c>
      <c r="T983" s="13" t="str">
        <f>IF(OR(B983="",Q983&lt;&gt;1),"",B983&amp;"|F|"&amp;COUNTIFS(INDEX($B:$B,5):B983,B983,INDEX($Q:$Q,5):Q983,1))</f>
        <v/>
      </c>
      <c r="U983" s="29" t="str">
        <f>IF(B983="","",TRIM(IF(COUNTIF('Registru devize'!$B$5:$B$304,B983)=0,"Deviz inexistent în registru. ","")&amp;IF(AND(D983&lt;&gt;"",E983=""),"Cod necunoscut. ","")&amp;IF(N(H983)&lt;=0,"Lipsește cantitatea. ","")&amp;IF(M983="","Alege etapa. ","")&amp;IF(AND(M983="Suplimentar",N983=""),"Cere acordul clientului. ","")))</f>
        <v/>
      </c>
    </row>
    <row r="984" spans="2:21" x14ac:dyDescent="0.2">
      <c r="B984" s="24"/>
      <c r="C984" s="25" t="str">
        <f>IF(B984="","",COUNTIF(INDEX($B:$B,5):B984,B984))</f>
        <v/>
      </c>
      <c r="D984" s="24"/>
      <c r="E984" s="25" t="str">
        <f t="shared" si="135"/>
        <v/>
      </c>
      <c r="F984" s="13" t="str">
        <f t="shared" si="136"/>
        <v/>
      </c>
      <c r="G984" s="25" t="str">
        <f t="shared" si="137"/>
        <v/>
      </c>
      <c r="H984" s="6"/>
      <c r="I984" s="26" t="str">
        <f t="shared" si="138"/>
        <v/>
      </c>
      <c r="J984" s="27" t="str">
        <f t="shared" si="139"/>
        <v/>
      </c>
      <c r="K984" s="28"/>
      <c r="L984" s="27" t="str">
        <f t="shared" si="140"/>
        <v/>
      </c>
      <c r="M984" s="24"/>
      <c r="N984" s="24"/>
      <c r="O984" s="6"/>
      <c r="P984" s="27" t="str">
        <f t="shared" si="141"/>
        <v/>
      </c>
      <c r="Q984" s="25" t="str">
        <f t="shared" si="142"/>
        <v/>
      </c>
      <c r="R984" s="25" t="str">
        <f t="shared" si="143"/>
        <v/>
      </c>
      <c r="S984" s="13" t="str">
        <f>IF(B984="","",IF(M984="Inițial",B984&amp;"|E|"&amp;COUNTIFS(INDEX($B:$B,5):B984,B984,INDEX($M:$M,5):M984,"Inițial"),""))</f>
        <v/>
      </c>
      <c r="T984" s="13" t="str">
        <f>IF(OR(B984="",Q984&lt;&gt;1),"",B984&amp;"|F|"&amp;COUNTIFS(INDEX($B:$B,5):B984,B984,INDEX($Q:$Q,5):Q984,1))</f>
        <v/>
      </c>
      <c r="U984" s="29" t="str">
        <f>IF(B984="","",TRIM(IF(COUNTIF('Registru devize'!$B$5:$B$304,B984)=0,"Deviz inexistent în registru. ","")&amp;IF(AND(D984&lt;&gt;"",E984=""),"Cod necunoscut. ","")&amp;IF(N(H984)&lt;=0,"Lipsește cantitatea. ","")&amp;IF(M984="","Alege etapa. ","")&amp;IF(AND(M984="Suplimentar",N984=""),"Cere acordul clientului. ","")))</f>
        <v/>
      </c>
    </row>
    <row r="985" spans="2:21" x14ac:dyDescent="0.2">
      <c r="B985" s="24"/>
      <c r="C985" s="25" t="str">
        <f>IF(B985="","",COUNTIF(INDEX($B:$B,5):B985,B985))</f>
        <v/>
      </c>
      <c r="D985" s="24"/>
      <c r="E985" s="25" t="str">
        <f t="shared" si="135"/>
        <v/>
      </c>
      <c r="F985" s="13" t="str">
        <f t="shared" si="136"/>
        <v/>
      </c>
      <c r="G985" s="25" t="str">
        <f t="shared" si="137"/>
        <v/>
      </c>
      <c r="H985" s="6"/>
      <c r="I985" s="26" t="str">
        <f t="shared" si="138"/>
        <v/>
      </c>
      <c r="J985" s="27" t="str">
        <f t="shared" si="139"/>
        <v/>
      </c>
      <c r="K985" s="28"/>
      <c r="L985" s="27" t="str">
        <f t="shared" si="140"/>
        <v/>
      </c>
      <c r="M985" s="24"/>
      <c r="N985" s="24"/>
      <c r="O985" s="6"/>
      <c r="P985" s="27" t="str">
        <f t="shared" si="141"/>
        <v/>
      </c>
      <c r="Q985" s="25" t="str">
        <f t="shared" si="142"/>
        <v/>
      </c>
      <c r="R985" s="25" t="str">
        <f t="shared" si="143"/>
        <v/>
      </c>
      <c r="S985" s="13" t="str">
        <f>IF(B985="","",IF(M985="Inițial",B985&amp;"|E|"&amp;COUNTIFS(INDEX($B:$B,5):B985,B985,INDEX($M:$M,5):M985,"Inițial"),""))</f>
        <v/>
      </c>
      <c r="T985" s="13" t="str">
        <f>IF(OR(B985="",Q985&lt;&gt;1),"",B985&amp;"|F|"&amp;COUNTIFS(INDEX($B:$B,5):B985,B985,INDEX($Q:$Q,5):Q985,1))</f>
        <v/>
      </c>
      <c r="U985" s="29" t="str">
        <f>IF(B985="","",TRIM(IF(COUNTIF('Registru devize'!$B$5:$B$304,B985)=0,"Deviz inexistent în registru. ","")&amp;IF(AND(D985&lt;&gt;"",E985=""),"Cod necunoscut. ","")&amp;IF(N(H985)&lt;=0,"Lipsește cantitatea. ","")&amp;IF(M985="","Alege etapa. ","")&amp;IF(AND(M985="Suplimentar",N985=""),"Cere acordul clientului. ","")))</f>
        <v/>
      </c>
    </row>
    <row r="986" spans="2:21" x14ac:dyDescent="0.2">
      <c r="B986" s="24"/>
      <c r="C986" s="25" t="str">
        <f>IF(B986="","",COUNTIF(INDEX($B:$B,5):B986,B986))</f>
        <v/>
      </c>
      <c r="D986" s="24"/>
      <c r="E986" s="25" t="str">
        <f t="shared" si="135"/>
        <v/>
      </c>
      <c r="F986" s="13" t="str">
        <f t="shared" si="136"/>
        <v/>
      </c>
      <c r="G986" s="25" t="str">
        <f t="shared" si="137"/>
        <v/>
      </c>
      <c r="H986" s="6"/>
      <c r="I986" s="26" t="str">
        <f t="shared" si="138"/>
        <v/>
      </c>
      <c r="J986" s="27" t="str">
        <f t="shared" si="139"/>
        <v/>
      </c>
      <c r="K986" s="28"/>
      <c r="L986" s="27" t="str">
        <f t="shared" si="140"/>
        <v/>
      </c>
      <c r="M986" s="24"/>
      <c r="N986" s="24"/>
      <c r="O986" s="6"/>
      <c r="P986" s="27" t="str">
        <f t="shared" si="141"/>
        <v/>
      </c>
      <c r="Q986" s="25" t="str">
        <f t="shared" si="142"/>
        <v/>
      </c>
      <c r="R986" s="25" t="str">
        <f t="shared" si="143"/>
        <v/>
      </c>
      <c r="S986" s="13" t="str">
        <f>IF(B986="","",IF(M986="Inițial",B986&amp;"|E|"&amp;COUNTIFS(INDEX($B:$B,5):B986,B986,INDEX($M:$M,5):M986,"Inițial"),""))</f>
        <v/>
      </c>
      <c r="T986" s="13" t="str">
        <f>IF(OR(B986="",Q986&lt;&gt;1),"",B986&amp;"|F|"&amp;COUNTIFS(INDEX($B:$B,5):B986,B986,INDEX($Q:$Q,5):Q986,1))</f>
        <v/>
      </c>
      <c r="U986" s="29" t="str">
        <f>IF(B986="","",TRIM(IF(COUNTIF('Registru devize'!$B$5:$B$304,B986)=0,"Deviz inexistent în registru. ","")&amp;IF(AND(D986&lt;&gt;"",E986=""),"Cod necunoscut. ","")&amp;IF(N(H986)&lt;=0,"Lipsește cantitatea. ","")&amp;IF(M986="","Alege etapa. ","")&amp;IF(AND(M986="Suplimentar",N986=""),"Cere acordul clientului. ","")))</f>
        <v/>
      </c>
    </row>
    <row r="987" spans="2:21" x14ac:dyDescent="0.2">
      <c r="B987" s="24"/>
      <c r="C987" s="25" t="str">
        <f>IF(B987="","",COUNTIF(INDEX($B:$B,5):B987,B987))</f>
        <v/>
      </c>
      <c r="D987" s="24"/>
      <c r="E987" s="25" t="str">
        <f t="shared" si="135"/>
        <v/>
      </c>
      <c r="F987" s="13" t="str">
        <f t="shared" si="136"/>
        <v/>
      </c>
      <c r="G987" s="25" t="str">
        <f t="shared" si="137"/>
        <v/>
      </c>
      <c r="H987" s="6"/>
      <c r="I987" s="26" t="str">
        <f t="shared" si="138"/>
        <v/>
      </c>
      <c r="J987" s="27" t="str">
        <f t="shared" si="139"/>
        <v/>
      </c>
      <c r="K987" s="28"/>
      <c r="L987" s="27" t="str">
        <f t="shared" si="140"/>
        <v/>
      </c>
      <c r="M987" s="24"/>
      <c r="N987" s="24"/>
      <c r="O987" s="6"/>
      <c r="P987" s="27" t="str">
        <f t="shared" si="141"/>
        <v/>
      </c>
      <c r="Q987" s="25" t="str">
        <f t="shared" si="142"/>
        <v/>
      </c>
      <c r="R987" s="25" t="str">
        <f t="shared" si="143"/>
        <v/>
      </c>
      <c r="S987" s="13" t="str">
        <f>IF(B987="","",IF(M987="Inițial",B987&amp;"|E|"&amp;COUNTIFS(INDEX($B:$B,5):B987,B987,INDEX($M:$M,5):M987,"Inițial"),""))</f>
        <v/>
      </c>
      <c r="T987" s="13" t="str">
        <f>IF(OR(B987="",Q987&lt;&gt;1),"",B987&amp;"|F|"&amp;COUNTIFS(INDEX($B:$B,5):B987,B987,INDEX($Q:$Q,5):Q987,1))</f>
        <v/>
      </c>
      <c r="U987" s="29" t="str">
        <f>IF(B987="","",TRIM(IF(COUNTIF('Registru devize'!$B$5:$B$304,B987)=0,"Deviz inexistent în registru. ","")&amp;IF(AND(D987&lt;&gt;"",E987=""),"Cod necunoscut. ","")&amp;IF(N(H987)&lt;=0,"Lipsește cantitatea. ","")&amp;IF(M987="","Alege etapa. ","")&amp;IF(AND(M987="Suplimentar",N987=""),"Cere acordul clientului. ","")))</f>
        <v/>
      </c>
    </row>
    <row r="988" spans="2:21" x14ac:dyDescent="0.2">
      <c r="B988" s="24"/>
      <c r="C988" s="25" t="str">
        <f>IF(B988="","",COUNTIF(INDEX($B:$B,5):B988,B988))</f>
        <v/>
      </c>
      <c r="D988" s="24"/>
      <c r="E988" s="25" t="str">
        <f t="shared" si="135"/>
        <v/>
      </c>
      <c r="F988" s="13" t="str">
        <f t="shared" si="136"/>
        <v/>
      </c>
      <c r="G988" s="25" t="str">
        <f t="shared" si="137"/>
        <v/>
      </c>
      <c r="H988" s="6"/>
      <c r="I988" s="26" t="str">
        <f t="shared" si="138"/>
        <v/>
      </c>
      <c r="J988" s="27" t="str">
        <f t="shared" si="139"/>
        <v/>
      </c>
      <c r="K988" s="28"/>
      <c r="L988" s="27" t="str">
        <f t="shared" si="140"/>
        <v/>
      </c>
      <c r="M988" s="24"/>
      <c r="N988" s="24"/>
      <c r="O988" s="6"/>
      <c r="P988" s="27" t="str">
        <f t="shared" si="141"/>
        <v/>
      </c>
      <c r="Q988" s="25" t="str">
        <f t="shared" si="142"/>
        <v/>
      </c>
      <c r="R988" s="25" t="str">
        <f t="shared" si="143"/>
        <v/>
      </c>
      <c r="S988" s="13" t="str">
        <f>IF(B988="","",IF(M988="Inițial",B988&amp;"|E|"&amp;COUNTIFS(INDEX($B:$B,5):B988,B988,INDEX($M:$M,5):M988,"Inițial"),""))</f>
        <v/>
      </c>
      <c r="T988" s="13" t="str">
        <f>IF(OR(B988="",Q988&lt;&gt;1),"",B988&amp;"|F|"&amp;COUNTIFS(INDEX($B:$B,5):B988,B988,INDEX($Q:$Q,5):Q988,1))</f>
        <v/>
      </c>
      <c r="U988" s="29" t="str">
        <f>IF(B988="","",TRIM(IF(COUNTIF('Registru devize'!$B$5:$B$304,B988)=0,"Deviz inexistent în registru. ","")&amp;IF(AND(D988&lt;&gt;"",E988=""),"Cod necunoscut. ","")&amp;IF(N(H988)&lt;=0,"Lipsește cantitatea. ","")&amp;IF(M988="","Alege etapa. ","")&amp;IF(AND(M988="Suplimentar",N988=""),"Cere acordul clientului. ","")))</f>
        <v/>
      </c>
    </row>
    <row r="989" spans="2:21" x14ac:dyDescent="0.2">
      <c r="B989" s="24"/>
      <c r="C989" s="25" t="str">
        <f>IF(B989="","",COUNTIF(INDEX($B:$B,5):B989,B989))</f>
        <v/>
      </c>
      <c r="D989" s="24"/>
      <c r="E989" s="25" t="str">
        <f t="shared" si="135"/>
        <v/>
      </c>
      <c r="F989" s="13" t="str">
        <f t="shared" si="136"/>
        <v/>
      </c>
      <c r="G989" s="25" t="str">
        <f t="shared" si="137"/>
        <v/>
      </c>
      <c r="H989" s="6"/>
      <c r="I989" s="26" t="str">
        <f t="shared" si="138"/>
        <v/>
      </c>
      <c r="J989" s="27" t="str">
        <f t="shared" si="139"/>
        <v/>
      </c>
      <c r="K989" s="28"/>
      <c r="L989" s="27" t="str">
        <f t="shared" si="140"/>
        <v/>
      </c>
      <c r="M989" s="24"/>
      <c r="N989" s="24"/>
      <c r="O989" s="6"/>
      <c r="P989" s="27" t="str">
        <f t="shared" si="141"/>
        <v/>
      </c>
      <c r="Q989" s="25" t="str">
        <f t="shared" si="142"/>
        <v/>
      </c>
      <c r="R989" s="25" t="str">
        <f t="shared" si="143"/>
        <v/>
      </c>
      <c r="S989" s="13" t="str">
        <f>IF(B989="","",IF(M989="Inițial",B989&amp;"|E|"&amp;COUNTIFS(INDEX($B:$B,5):B989,B989,INDEX($M:$M,5):M989,"Inițial"),""))</f>
        <v/>
      </c>
      <c r="T989" s="13" t="str">
        <f>IF(OR(B989="",Q989&lt;&gt;1),"",B989&amp;"|F|"&amp;COUNTIFS(INDEX($B:$B,5):B989,B989,INDEX($Q:$Q,5):Q989,1))</f>
        <v/>
      </c>
      <c r="U989" s="29" t="str">
        <f>IF(B989="","",TRIM(IF(COUNTIF('Registru devize'!$B$5:$B$304,B989)=0,"Deviz inexistent în registru. ","")&amp;IF(AND(D989&lt;&gt;"",E989=""),"Cod necunoscut. ","")&amp;IF(N(H989)&lt;=0,"Lipsește cantitatea. ","")&amp;IF(M989="","Alege etapa. ","")&amp;IF(AND(M989="Suplimentar",N989=""),"Cere acordul clientului. ","")))</f>
        <v/>
      </c>
    </row>
    <row r="990" spans="2:21" x14ac:dyDescent="0.2">
      <c r="B990" s="24"/>
      <c r="C990" s="25" t="str">
        <f>IF(B990="","",COUNTIF(INDEX($B:$B,5):B990,B990))</f>
        <v/>
      </c>
      <c r="D990" s="24"/>
      <c r="E990" s="25" t="str">
        <f t="shared" si="135"/>
        <v/>
      </c>
      <c r="F990" s="13" t="str">
        <f t="shared" si="136"/>
        <v/>
      </c>
      <c r="G990" s="25" t="str">
        <f t="shared" si="137"/>
        <v/>
      </c>
      <c r="H990" s="6"/>
      <c r="I990" s="26" t="str">
        <f t="shared" si="138"/>
        <v/>
      </c>
      <c r="J990" s="27" t="str">
        <f t="shared" si="139"/>
        <v/>
      </c>
      <c r="K990" s="28"/>
      <c r="L990" s="27" t="str">
        <f t="shared" si="140"/>
        <v/>
      </c>
      <c r="M990" s="24"/>
      <c r="N990" s="24"/>
      <c r="O990" s="6"/>
      <c r="P990" s="27" t="str">
        <f t="shared" si="141"/>
        <v/>
      </c>
      <c r="Q990" s="25" t="str">
        <f t="shared" si="142"/>
        <v/>
      </c>
      <c r="R990" s="25" t="str">
        <f t="shared" si="143"/>
        <v/>
      </c>
      <c r="S990" s="13" t="str">
        <f>IF(B990="","",IF(M990="Inițial",B990&amp;"|E|"&amp;COUNTIFS(INDEX($B:$B,5):B990,B990,INDEX($M:$M,5):M990,"Inițial"),""))</f>
        <v/>
      </c>
      <c r="T990" s="13" t="str">
        <f>IF(OR(B990="",Q990&lt;&gt;1),"",B990&amp;"|F|"&amp;COUNTIFS(INDEX($B:$B,5):B990,B990,INDEX($Q:$Q,5):Q990,1))</f>
        <v/>
      </c>
      <c r="U990" s="29" t="str">
        <f>IF(B990="","",TRIM(IF(COUNTIF('Registru devize'!$B$5:$B$304,B990)=0,"Deviz inexistent în registru. ","")&amp;IF(AND(D990&lt;&gt;"",E990=""),"Cod necunoscut. ","")&amp;IF(N(H990)&lt;=0,"Lipsește cantitatea. ","")&amp;IF(M990="","Alege etapa. ","")&amp;IF(AND(M990="Suplimentar",N990=""),"Cere acordul clientului. ","")))</f>
        <v/>
      </c>
    </row>
    <row r="991" spans="2:21" x14ac:dyDescent="0.2">
      <c r="B991" s="24"/>
      <c r="C991" s="25" t="str">
        <f>IF(B991="","",COUNTIF(INDEX($B:$B,5):B991,B991))</f>
        <v/>
      </c>
      <c r="D991" s="24"/>
      <c r="E991" s="25" t="str">
        <f t="shared" si="135"/>
        <v/>
      </c>
      <c r="F991" s="13" t="str">
        <f t="shared" si="136"/>
        <v/>
      </c>
      <c r="G991" s="25" t="str">
        <f t="shared" si="137"/>
        <v/>
      </c>
      <c r="H991" s="6"/>
      <c r="I991" s="26" t="str">
        <f t="shared" si="138"/>
        <v/>
      </c>
      <c r="J991" s="27" t="str">
        <f t="shared" si="139"/>
        <v/>
      </c>
      <c r="K991" s="28"/>
      <c r="L991" s="27" t="str">
        <f t="shared" si="140"/>
        <v/>
      </c>
      <c r="M991" s="24"/>
      <c r="N991" s="24"/>
      <c r="O991" s="6"/>
      <c r="P991" s="27" t="str">
        <f t="shared" si="141"/>
        <v/>
      </c>
      <c r="Q991" s="25" t="str">
        <f t="shared" si="142"/>
        <v/>
      </c>
      <c r="R991" s="25" t="str">
        <f t="shared" si="143"/>
        <v/>
      </c>
      <c r="S991" s="13" t="str">
        <f>IF(B991="","",IF(M991="Inițial",B991&amp;"|E|"&amp;COUNTIFS(INDEX($B:$B,5):B991,B991,INDEX($M:$M,5):M991,"Inițial"),""))</f>
        <v/>
      </c>
      <c r="T991" s="13" t="str">
        <f>IF(OR(B991="",Q991&lt;&gt;1),"",B991&amp;"|F|"&amp;COUNTIFS(INDEX($B:$B,5):B991,B991,INDEX($Q:$Q,5):Q991,1))</f>
        <v/>
      </c>
      <c r="U991" s="29" t="str">
        <f>IF(B991="","",TRIM(IF(COUNTIF('Registru devize'!$B$5:$B$304,B991)=0,"Deviz inexistent în registru. ","")&amp;IF(AND(D991&lt;&gt;"",E991=""),"Cod necunoscut. ","")&amp;IF(N(H991)&lt;=0,"Lipsește cantitatea. ","")&amp;IF(M991="","Alege etapa. ","")&amp;IF(AND(M991="Suplimentar",N991=""),"Cere acordul clientului. ","")))</f>
        <v/>
      </c>
    </row>
    <row r="992" spans="2:21" x14ac:dyDescent="0.2">
      <c r="B992" s="24"/>
      <c r="C992" s="25" t="str">
        <f>IF(B992="","",COUNTIF(INDEX($B:$B,5):B992,B992))</f>
        <v/>
      </c>
      <c r="D992" s="24"/>
      <c r="E992" s="25" t="str">
        <f t="shared" si="135"/>
        <v/>
      </c>
      <c r="F992" s="13" t="str">
        <f t="shared" si="136"/>
        <v/>
      </c>
      <c r="G992" s="25" t="str">
        <f t="shared" si="137"/>
        <v/>
      </c>
      <c r="H992" s="6"/>
      <c r="I992" s="26" t="str">
        <f t="shared" si="138"/>
        <v/>
      </c>
      <c r="J992" s="27" t="str">
        <f t="shared" si="139"/>
        <v/>
      </c>
      <c r="K992" s="28"/>
      <c r="L992" s="27" t="str">
        <f t="shared" si="140"/>
        <v/>
      </c>
      <c r="M992" s="24"/>
      <c r="N992" s="24"/>
      <c r="O992" s="6"/>
      <c r="P992" s="27" t="str">
        <f t="shared" si="141"/>
        <v/>
      </c>
      <c r="Q992" s="25" t="str">
        <f t="shared" si="142"/>
        <v/>
      </c>
      <c r="R992" s="25" t="str">
        <f t="shared" si="143"/>
        <v/>
      </c>
      <c r="S992" s="13" t="str">
        <f>IF(B992="","",IF(M992="Inițial",B992&amp;"|E|"&amp;COUNTIFS(INDEX($B:$B,5):B992,B992,INDEX($M:$M,5):M992,"Inițial"),""))</f>
        <v/>
      </c>
      <c r="T992" s="13" t="str">
        <f>IF(OR(B992="",Q992&lt;&gt;1),"",B992&amp;"|F|"&amp;COUNTIFS(INDEX($B:$B,5):B992,B992,INDEX($Q:$Q,5):Q992,1))</f>
        <v/>
      </c>
      <c r="U992" s="29" t="str">
        <f>IF(B992="","",TRIM(IF(COUNTIF('Registru devize'!$B$5:$B$304,B992)=0,"Deviz inexistent în registru. ","")&amp;IF(AND(D992&lt;&gt;"",E992=""),"Cod necunoscut. ","")&amp;IF(N(H992)&lt;=0,"Lipsește cantitatea. ","")&amp;IF(M992="","Alege etapa. ","")&amp;IF(AND(M992="Suplimentar",N992=""),"Cere acordul clientului. ","")))</f>
        <v/>
      </c>
    </row>
    <row r="993" spans="2:702" x14ac:dyDescent="0.2">
      <c r="B993" s="24"/>
      <c r="C993" s="25" t="str">
        <f>IF(B993="","",COUNTIF(INDEX($B:$B,5):B993,B993))</f>
        <v/>
      </c>
      <c r="D993" s="24"/>
      <c r="E993" s="25" t="str">
        <f t="shared" si="135"/>
        <v/>
      </c>
      <c r="F993" s="13" t="str">
        <f t="shared" si="136"/>
        <v/>
      </c>
      <c r="G993" s="25" t="str">
        <f t="shared" si="137"/>
        <v/>
      </c>
      <c r="H993" s="6"/>
      <c r="I993" s="26" t="str">
        <f t="shared" si="138"/>
        <v/>
      </c>
      <c r="J993" s="27" t="str">
        <f t="shared" si="139"/>
        <v/>
      </c>
      <c r="K993" s="28"/>
      <c r="L993" s="27" t="str">
        <f t="shared" si="140"/>
        <v/>
      </c>
      <c r="M993" s="24"/>
      <c r="N993" s="24"/>
      <c r="O993" s="6"/>
      <c r="P993" s="27" t="str">
        <f t="shared" si="141"/>
        <v/>
      </c>
      <c r="Q993" s="25" t="str">
        <f t="shared" si="142"/>
        <v/>
      </c>
      <c r="R993" s="25" t="str">
        <f t="shared" si="143"/>
        <v/>
      </c>
      <c r="S993" s="13" t="str">
        <f>IF(B993="","",IF(M993="Inițial",B993&amp;"|E|"&amp;COUNTIFS(INDEX($B:$B,5):B993,B993,INDEX($M:$M,5):M993,"Inițial"),""))</f>
        <v/>
      </c>
      <c r="T993" s="13" t="str">
        <f>IF(OR(B993="",Q993&lt;&gt;1),"",B993&amp;"|F|"&amp;COUNTIFS(INDEX($B:$B,5):B993,B993,INDEX($Q:$Q,5):Q993,1))</f>
        <v/>
      </c>
      <c r="U993" s="29" t="str">
        <f>IF(B993="","",TRIM(IF(COUNTIF('Registru devize'!$B$5:$B$304,B993)=0,"Deviz inexistent în registru. ","")&amp;IF(AND(D993&lt;&gt;"",E993=""),"Cod necunoscut. ","")&amp;IF(N(H993)&lt;=0,"Lipsește cantitatea. ","")&amp;IF(M993="","Alege etapa. ","")&amp;IF(AND(M993="Suplimentar",N993=""),"Cere acordul clientului. ","")))</f>
        <v/>
      </c>
    </row>
    <row r="994" spans="2:702" x14ac:dyDescent="0.2">
      <c r="B994" s="24"/>
      <c r="C994" s="25" t="str">
        <f>IF(B994="","",COUNTIF(INDEX($B:$B,5):B994,B994))</f>
        <v/>
      </c>
      <c r="D994" s="24"/>
      <c r="E994" s="25" t="str">
        <f t="shared" si="135"/>
        <v/>
      </c>
      <c r="F994" s="13" t="str">
        <f t="shared" si="136"/>
        <v/>
      </c>
      <c r="G994" s="25" t="str">
        <f t="shared" si="137"/>
        <v/>
      </c>
      <c r="H994" s="6"/>
      <c r="I994" s="26" t="str">
        <f t="shared" si="138"/>
        <v/>
      </c>
      <c r="J994" s="27" t="str">
        <f t="shared" si="139"/>
        <v/>
      </c>
      <c r="K994" s="28"/>
      <c r="L994" s="27" t="str">
        <f t="shared" si="140"/>
        <v/>
      </c>
      <c r="M994" s="24"/>
      <c r="N994" s="24"/>
      <c r="O994" s="6"/>
      <c r="P994" s="27" t="str">
        <f t="shared" si="141"/>
        <v/>
      </c>
      <c r="Q994" s="25" t="str">
        <f t="shared" si="142"/>
        <v/>
      </c>
      <c r="R994" s="25" t="str">
        <f t="shared" si="143"/>
        <v/>
      </c>
      <c r="S994" s="13" t="str">
        <f>IF(B994="","",IF(M994="Inițial",B994&amp;"|E|"&amp;COUNTIFS(INDEX($B:$B,5):B994,B994,INDEX($M:$M,5):M994,"Inițial"),""))</f>
        <v/>
      </c>
      <c r="T994" s="13" t="str">
        <f>IF(OR(B994="",Q994&lt;&gt;1),"",B994&amp;"|F|"&amp;COUNTIFS(INDEX($B:$B,5):B994,B994,INDEX($Q:$Q,5):Q994,1))</f>
        <v/>
      </c>
      <c r="U994" s="29" t="str">
        <f>IF(B994="","",TRIM(IF(COUNTIF('Registru devize'!$B$5:$B$304,B994)=0,"Deviz inexistent în registru. ","")&amp;IF(AND(D994&lt;&gt;"",E994=""),"Cod necunoscut. ","")&amp;IF(N(H994)&lt;=0,"Lipsește cantitatea. ","")&amp;IF(M994="","Alege etapa. ","")&amp;IF(AND(M994="Suplimentar",N994=""),"Cere acordul clientului. ","")))</f>
        <v/>
      </c>
    </row>
    <row r="995" spans="2:702" x14ac:dyDescent="0.2">
      <c r="B995" s="24"/>
      <c r="C995" s="25" t="str">
        <f>IF(B995="","",COUNTIF(INDEX($B:$B,5):B995,B995))</f>
        <v/>
      </c>
      <c r="D995" s="24"/>
      <c r="E995" s="25" t="str">
        <f t="shared" si="135"/>
        <v/>
      </c>
      <c r="F995" s="13" t="str">
        <f t="shared" si="136"/>
        <v/>
      </c>
      <c r="G995" s="25" t="str">
        <f t="shared" si="137"/>
        <v/>
      </c>
      <c r="H995" s="6"/>
      <c r="I995" s="26" t="str">
        <f t="shared" si="138"/>
        <v/>
      </c>
      <c r="J995" s="27" t="str">
        <f t="shared" si="139"/>
        <v/>
      </c>
      <c r="K995" s="28"/>
      <c r="L995" s="27" t="str">
        <f t="shared" si="140"/>
        <v/>
      </c>
      <c r="M995" s="24"/>
      <c r="N995" s="24"/>
      <c r="O995" s="6"/>
      <c r="P995" s="27" t="str">
        <f t="shared" si="141"/>
        <v/>
      </c>
      <c r="Q995" s="25" t="str">
        <f t="shared" si="142"/>
        <v/>
      </c>
      <c r="R995" s="25" t="str">
        <f t="shared" si="143"/>
        <v/>
      </c>
      <c r="S995" s="13" t="str">
        <f>IF(B995="","",IF(M995="Inițial",B995&amp;"|E|"&amp;COUNTIFS(INDEX($B:$B,5):B995,B995,INDEX($M:$M,5):M995,"Inițial"),""))</f>
        <v/>
      </c>
      <c r="T995" s="13" t="str">
        <f>IF(OR(B995="",Q995&lt;&gt;1),"",B995&amp;"|F|"&amp;COUNTIFS(INDEX($B:$B,5):B995,B995,INDEX($Q:$Q,5):Q995,1))</f>
        <v/>
      </c>
      <c r="U995" s="29" t="str">
        <f>IF(B995="","",TRIM(IF(COUNTIF('Registru devize'!$B$5:$B$304,B995)=0,"Deviz inexistent în registru. ","")&amp;IF(AND(D995&lt;&gt;"",E995=""),"Cod necunoscut. ","")&amp;IF(N(H995)&lt;=0,"Lipsește cantitatea. ","")&amp;IF(M995="","Alege etapa. ","")&amp;IF(AND(M995="Suplimentar",N995=""),"Cere acordul clientului. ","")))</f>
        <v/>
      </c>
    </row>
    <row r="996" spans="2:702" x14ac:dyDescent="0.2">
      <c r="B996" s="24"/>
      <c r="C996" s="25" t="str">
        <f>IF(B996="","",COUNTIF(INDEX($B:$B,5):B996,B996))</f>
        <v/>
      </c>
      <c r="D996" s="24"/>
      <c r="E996" s="25" t="str">
        <f t="shared" si="135"/>
        <v/>
      </c>
      <c r="F996" s="13" t="str">
        <f t="shared" si="136"/>
        <v/>
      </c>
      <c r="G996" s="25" t="str">
        <f t="shared" si="137"/>
        <v/>
      </c>
      <c r="H996" s="6"/>
      <c r="I996" s="26" t="str">
        <f t="shared" si="138"/>
        <v/>
      </c>
      <c r="J996" s="27" t="str">
        <f t="shared" si="139"/>
        <v/>
      </c>
      <c r="K996" s="28"/>
      <c r="L996" s="27" t="str">
        <f t="shared" si="140"/>
        <v/>
      </c>
      <c r="M996" s="24"/>
      <c r="N996" s="24"/>
      <c r="O996" s="6"/>
      <c r="P996" s="27" t="str">
        <f t="shared" si="141"/>
        <v/>
      </c>
      <c r="Q996" s="25" t="str">
        <f t="shared" si="142"/>
        <v/>
      </c>
      <c r="R996" s="25" t="str">
        <f t="shared" si="143"/>
        <v/>
      </c>
      <c r="S996" s="13" t="str">
        <f>IF(B996="","",IF(M996="Inițial",B996&amp;"|E|"&amp;COUNTIFS(INDEX($B:$B,5):B996,B996,INDEX($M:$M,5):M996,"Inițial"),""))</f>
        <v/>
      </c>
      <c r="T996" s="13" t="str">
        <f>IF(OR(B996="",Q996&lt;&gt;1),"",B996&amp;"|F|"&amp;COUNTIFS(INDEX($B:$B,5):B996,B996,INDEX($Q:$Q,5):Q996,1))</f>
        <v/>
      </c>
      <c r="U996" s="29" t="str">
        <f>IF(B996="","",TRIM(IF(COUNTIF('Registru devize'!$B$5:$B$304,B996)=0,"Deviz inexistent în registru. ","")&amp;IF(AND(D996&lt;&gt;"",E996=""),"Cod necunoscut. ","")&amp;IF(N(H996)&lt;=0,"Lipsește cantitatea. ","")&amp;IF(M996="","Alege etapa. ","")&amp;IF(AND(M996="Suplimentar",N996=""),"Cere acordul clientului. ","")))</f>
        <v/>
      </c>
    </row>
    <row r="997" spans="2:702" x14ac:dyDescent="0.2">
      <c r="B997" s="24"/>
      <c r="C997" s="25" t="str">
        <f>IF(B997="","",COUNTIF(INDEX($B:$B,5):B997,B997))</f>
        <v/>
      </c>
      <c r="D997" s="24"/>
      <c r="E997" s="25" t="str">
        <f t="shared" si="135"/>
        <v/>
      </c>
      <c r="F997" s="13" t="str">
        <f t="shared" si="136"/>
        <v/>
      </c>
      <c r="G997" s="25" t="str">
        <f t="shared" si="137"/>
        <v/>
      </c>
      <c r="H997" s="6"/>
      <c r="I997" s="26" t="str">
        <f t="shared" si="138"/>
        <v/>
      </c>
      <c r="J997" s="27" t="str">
        <f t="shared" si="139"/>
        <v/>
      </c>
      <c r="K997" s="28"/>
      <c r="L997" s="27" t="str">
        <f t="shared" si="140"/>
        <v/>
      </c>
      <c r="M997" s="24"/>
      <c r="N997" s="24"/>
      <c r="O997" s="6"/>
      <c r="P997" s="27" t="str">
        <f t="shared" si="141"/>
        <v/>
      </c>
      <c r="Q997" s="25" t="str">
        <f t="shared" si="142"/>
        <v/>
      </c>
      <c r="R997" s="25" t="str">
        <f t="shared" si="143"/>
        <v/>
      </c>
      <c r="S997" s="13" t="str">
        <f>IF(B997="","",IF(M997="Inițial",B997&amp;"|E|"&amp;COUNTIFS(INDEX($B:$B,5):B997,B997,INDEX($M:$M,5):M997,"Inițial"),""))</f>
        <v/>
      </c>
      <c r="T997" s="13" t="str">
        <f>IF(OR(B997="",Q997&lt;&gt;1),"",B997&amp;"|F|"&amp;COUNTIFS(INDEX($B:$B,5):B997,B997,INDEX($Q:$Q,5):Q997,1))</f>
        <v/>
      </c>
      <c r="U997" s="29" t="str">
        <f>IF(B997="","",TRIM(IF(COUNTIF('Registru devize'!$B$5:$B$304,B997)=0,"Deviz inexistent în registru. ","")&amp;IF(AND(D997&lt;&gt;"",E997=""),"Cod necunoscut. ","")&amp;IF(N(H997)&lt;=0,"Lipsește cantitatea. ","")&amp;IF(M997="","Alege etapa. ","")&amp;IF(AND(M997="Suplimentar",N997=""),"Cere acordul clientului. ","")))</f>
        <v/>
      </c>
    </row>
    <row r="998" spans="2:702" x14ac:dyDescent="0.2">
      <c r="B998" s="24"/>
      <c r="C998" s="25" t="str">
        <f>IF(B998="","",COUNTIF(INDEX($B:$B,5):B998,B998))</f>
        <v/>
      </c>
      <c r="D998" s="24"/>
      <c r="E998" s="25" t="str">
        <f t="shared" si="135"/>
        <v/>
      </c>
      <c r="F998" s="13" t="str">
        <f t="shared" si="136"/>
        <v/>
      </c>
      <c r="G998" s="25" t="str">
        <f t="shared" si="137"/>
        <v/>
      </c>
      <c r="H998" s="6"/>
      <c r="I998" s="26" t="str">
        <f t="shared" si="138"/>
        <v/>
      </c>
      <c r="J998" s="27" t="str">
        <f t="shared" si="139"/>
        <v/>
      </c>
      <c r="K998" s="28"/>
      <c r="L998" s="27" t="str">
        <f t="shared" si="140"/>
        <v/>
      </c>
      <c r="M998" s="24"/>
      <c r="N998" s="24"/>
      <c r="O998" s="6"/>
      <c r="P998" s="27" t="str">
        <f t="shared" si="141"/>
        <v/>
      </c>
      <c r="Q998" s="25" t="str">
        <f t="shared" si="142"/>
        <v/>
      </c>
      <c r="R998" s="25" t="str">
        <f t="shared" si="143"/>
        <v/>
      </c>
      <c r="S998" s="13" t="str">
        <f>IF(B998="","",IF(M998="Inițial",B998&amp;"|E|"&amp;COUNTIFS(INDEX($B:$B,5):B998,B998,INDEX($M:$M,5):M998,"Inițial"),""))</f>
        <v/>
      </c>
      <c r="T998" s="13" t="str">
        <f>IF(OR(B998="",Q998&lt;&gt;1),"",B998&amp;"|F|"&amp;COUNTIFS(INDEX($B:$B,5):B998,B998,INDEX($Q:$Q,5):Q998,1))</f>
        <v/>
      </c>
      <c r="U998" s="29" t="str">
        <f>IF(B998="","",TRIM(IF(COUNTIF('Registru devize'!$B$5:$B$304,B998)=0,"Deviz inexistent în registru. ","")&amp;IF(AND(D998&lt;&gt;"",E998=""),"Cod necunoscut. ","")&amp;IF(N(H998)&lt;=0,"Lipsește cantitatea. ","")&amp;IF(M998="","Alege etapa. ","")&amp;IF(AND(M998="Suplimentar",N998=""),"Cere acordul clientului. ","")))</f>
        <v/>
      </c>
    </row>
    <row r="999" spans="2:702" x14ac:dyDescent="0.2">
      <c r="B999" s="24"/>
      <c r="C999" s="25" t="str">
        <f>IF(B999="","",COUNTIF(INDEX($B:$B,5):B999,B999))</f>
        <v/>
      </c>
      <c r="D999" s="24"/>
      <c r="E999" s="25" t="str">
        <f t="shared" si="135"/>
        <v/>
      </c>
      <c r="F999" s="13" t="str">
        <f t="shared" si="136"/>
        <v/>
      </c>
      <c r="G999" s="25" t="str">
        <f t="shared" si="137"/>
        <v/>
      </c>
      <c r="H999" s="6"/>
      <c r="I999" s="26" t="str">
        <f t="shared" si="138"/>
        <v/>
      </c>
      <c r="J999" s="27" t="str">
        <f t="shared" si="139"/>
        <v/>
      </c>
      <c r="K999" s="28"/>
      <c r="L999" s="27" t="str">
        <f t="shared" si="140"/>
        <v/>
      </c>
      <c r="M999" s="24"/>
      <c r="N999" s="24"/>
      <c r="O999" s="6"/>
      <c r="P999" s="27" t="str">
        <f t="shared" si="141"/>
        <v/>
      </c>
      <c r="Q999" s="25" t="str">
        <f t="shared" si="142"/>
        <v/>
      </c>
      <c r="R999" s="25" t="str">
        <f t="shared" si="143"/>
        <v/>
      </c>
      <c r="S999" s="13" t="str">
        <f>IF(B999="","",IF(M999="Inițial",B999&amp;"|E|"&amp;COUNTIFS(INDEX($B:$B,5):B999,B999,INDEX($M:$M,5):M999,"Inițial"),""))</f>
        <v/>
      </c>
      <c r="T999" s="13" t="str">
        <f>IF(OR(B999="",Q999&lt;&gt;1),"",B999&amp;"|F|"&amp;COUNTIFS(INDEX($B:$B,5):B999,B999,INDEX($Q:$Q,5):Q999,1))</f>
        <v/>
      </c>
      <c r="U999" s="29" t="str">
        <f>IF(B999="","",TRIM(IF(COUNTIF('Registru devize'!$B$5:$B$304,B999)=0,"Deviz inexistent în registru. ","")&amp;IF(AND(D999&lt;&gt;"",E999=""),"Cod necunoscut. ","")&amp;IF(N(H999)&lt;=0,"Lipsește cantitatea. ","")&amp;IF(M999="","Alege etapa. ","")&amp;IF(AND(M999="Suplimentar",N999=""),"Cere acordul clientului. ","")))</f>
        <v/>
      </c>
    </row>
    <row r="1000" spans="2:702" ht="15" x14ac:dyDescent="0.25">
      <c r="B1000" s="24"/>
      <c r="C1000" s="25" t="str">
        <f>IF(B1000="","",COUNTIF(INDEX($B:$B,5):B1000,B1000))</f>
        <v/>
      </c>
      <c r="D1000" s="24"/>
      <c r="E1000" s="25" t="str">
        <f t="shared" si="135"/>
        <v/>
      </c>
      <c r="F1000" s="13" t="str">
        <f t="shared" si="136"/>
        <v/>
      </c>
      <c r="G1000" s="25" t="str">
        <f t="shared" si="137"/>
        <v/>
      </c>
      <c r="H1000" s="6"/>
      <c r="I1000" s="26" t="str">
        <f t="shared" si="138"/>
        <v/>
      </c>
      <c r="J1000" s="27" t="str">
        <f t="shared" si="139"/>
        <v/>
      </c>
      <c r="K1000" s="28"/>
      <c r="L1000" s="27" t="str">
        <f t="shared" si="140"/>
        <v/>
      </c>
      <c r="M1000" s="24"/>
      <c r="N1000" s="24"/>
      <c r="O1000" s="6"/>
      <c r="P1000" s="27" t="str">
        <f t="shared" si="141"/>
        <v/>
      </c>
      <c r="Q1000" s="25" t="str">
        <f t="shared" si="142"/>
        <v/>
      </c>
      <c r="R1000" s="25" t="str">
        <f t="shared" si="143"/>
        <v/>
      </c>
      <c r="S1000" s="13" t="str">
        <f>IF(B1000="","",IF(M1000="Inițial",B1000&amp;"|E|"&amp;COUNTIFS(INDEX($B:$B,5):B1000,B1000,INDEX($M:$M,5):M1000,"Inițial"),""))</f>
        <v/>
      </c>
      <c r="T1000" s="13" t="str">
        <f>IF(OR(B1000="",Q1000&lt;&gt;1),"",B1000&amp;"|F|"&amp;COUNTIFS(INDEX($B:$B,5):B1000,B1000,INDEX($Q:$Q,5):Q1000,1))</f>
        <v/>
      </c>
      <c r="U1000" s="29" t="str">
        <f>IF(B1000="","",TRIM(IF(COUNTIF('Registru devize'!$B$5:$B$304,B1000)=0,"Deviz inexistent în registru. ","")&amp;IF(AND(D1000&lt;&gt;"",E1000=""),"Cod necunoscut. ","")&amp;IF(N(H1000)&lt;=0,"Lipsește cantitatea. ","")&amp;IF(M1000="","Alege etapa. ","")&amp;IF(AND(M1000="Suplimentar",N1000=""),"Cere acordul clientului. ","")))</f>
        <v/>
      </c>
      <c r="ZZ1000"/>
    </row>
    <row r="1001" spans="2:702" x14ac:dyDescent="0.2">
      <c r="B1001" s="24"/>
      <c r="C1001" s="25" t="str">
        <f>IF(B1001="","",COUNTIF(INDEX($B:$B,5):B1001,B1001))</f>
        <v/>
      </c>
      <c r="D1001" s="24"/>
      <c r="E1001" s="25" t="str">
        <f t="shared" si="135"/>
        <v/>
      </c>
      <c r="F1001" s="13" t="str">
        <f t="shared" si="136"/>
        <v/>
      </c>
      <c r="G1001" s="25" t="str">
        <f t="shared" si="137"/>
        <v/>
      </c>
      <c r="H1001" s="6"/>
      <c r="I1001" s="26" t="str">
        <f t="shared" si="138"/>
        <v/>
      </c>
      <c r="J1001" s="27" t="str">
        <f t="shared" si="139"/>
        <v/>
      </c>
      <c r="K1001" s="28"/>
      <c r="L1001" s="27" t="str">
        <f t="shared" si="140"/>
        <v/>
      </c>
      <c r="M1001" s="24"/>
      <c r="N1001" s="24"/>
      <c r="O1001" s="6"/>
      <c r="P1001" s="27" t="str">
        <f t="shared" si="141"/>
        <v/>
      </c>
      <c r="Q1001" s="25" t="str">
        <f t="shared" si="142"/>
        <v/>
      </c>
      <c r="R1001" s="25" t="str">
        <f t="shared" si="143"/>
        <v/>
      </c>
      <c r="S1001" s="13" t="str">
        <f>IF(B1001="","",IF(M1001="Inițial",B1001&amp;"|E|"&amp;COUNTIFS(INDEX($B:$B,5):B1001,B1001,INDEX($M:$M,5):M1001,"Inițial"),""))</f>
        <v/>
      </c>
      <c r="T1001" s="13" t="str">
        <f>IF(OR(B1001="",Q1001&lt;&gt;1),"",B1001&amp;"|F|"&amp;COUNTIFS(INDEX($B:$B,5):B1001,B1001,INDEX($Q:$Q,5):Q1001,1))</f>
        <v/>
      </c>
      <c r="U1001" s="29" t="str">
        <f>IF(B1001="","",TRIM(IF(COUNTIF('Registru devize'!$B$5:$B$304,B1001)=0,"Deviz inexistent în registru. ","")&amp;IF(AND(D1001&lt;&gt;"",E1001=""),"Cod necunoscut. ","")&amp;IF(N(H1001)&lt;=0,"Lipsește cantitatea. ","")&amp;IF(M1001="","Alege etapa. ","")&amp;IF(AND(M1001="Suplimentar",N1001=""),"Cere acordul clientului. ","")))</f>
        <v/>
      </c>
    </row>
    <row r="1002" spans="2:702" x14ac:dyDescent="0.2">
      <c r="B1002" s="24"/>
      <c r="C1002" s="25" t="str">
        <f>IF(B1002="","",COUNTIF(INDEX($B:$B,5):B1002,B1002))</f>
        <v/>
      </c>
      <c r="D1002" s="24"/>
      <c r="E1002" s="25" t="str">
        <f t="shared" si="135"/>
        <v/>
      </c>
      <c r="F1002" s="13" t="str">
        <f t="shared" si="136"/>
        <v/>
      </c>
      <c r="G1002" s="25" t="str">
        <f t="shared" si="137"/>
        <v/>
      </c>
      <c r="H1002" s="6"/>
      <c r="I1002" s="26" t="str">
        <f t="shared" si="138"/>
        <v/>
      </c>
      <c r="J1002" s="27" t="str">
        <f t="shared" si="139"/>
        <v/>
      </c>
      <c r="K1002" s="28"/>
      <c r="L1002" s="27" t="str">
        <f t="shared" si="140"/>
        <v/>
      </c>
      <c r="M1002" s="24"/>
      <c r="N1002" s="24"/>
      <c r="O1002" s="6"/>
      <c r="P1002" s="27" t="str">
        <f t="shared" si="141"/>
        <v/>
      </c>
      <c r="Q1002" s="25" t="str">
        <f t="shared" si="142"/>
        <v/>
      </c>
      <c r="R1002" s="25" t="str">
        <f t="shared" si="143"/>
        <v/>
      </c>
      <c r="S1002" s="13" t="str">
        <f>IF(B1002="","",IF(M1002="Inițial",B1002&amp;"|E|"&amp;COUNTIFS(INDEX($B:$B,5):B1002,B1002,INDEX($M:$M,5):M1002,"Inițial"),""))</f>
        <v/>
      </c>
      <c r="T1002" s="13" t="str">
        <f>IF(OR(B1002="",Q1002&lt;&gt;1),"",B1002&amp;"|F|"&amp;COUNTIFS(INDEX($B:$B,5):B1002,B1002,INDEX($Q:$Q,5):Q1002,1))</f>
        <v/>
      </c>
      <c r="U1002" s="29" t="str">
        <f>IF(B1002="","",TRIM(IF(COUNTIF('Registru devize'!$B$5:$B$304,B1002)=0,"Deviz inexistent în registru. ","")&amp;IF(AND(D1002&lt;&gt;"",E1002=""),"Cod necunoscut. ","")&amp;IF(N(H1002)&lt;=0,"Lipsește cantitatea. ","")&amp;IF(M1002="","Alege etapa. ","")&amp;IF(AND(M1002="Suplimentar",N1002=""),"Cere acordul clientului. ","")))</f>
        <v/>
      </c>
    </row>
    <row r="1003" spans="2:702" x14ac:dyDescent="0.2">
      <c r="B1003" s="24"/>
      <c r="C1003" s="25" t="str">
        <f>IF(B1003="","",COUNTIF(INDEX($B:$B,5):B1003,B1003))</f>
        <v/>
      </c>
      <c r="D1003" s="24"/>
      <c r="E1003" s="25" t="str">
        <f t="shared" si="135"/>
        <v/>
      </c>
      <c r="F1003" s="13" t="str">
        <f t="shared" si="136"/>
        <v/>
      </c>
      <c r="G1003" s="25" t="str">
        <f t="shared" si="137"/>
        <v/>
      </c>
      <c r="H1003" s="6"/>
      <c r="I1003" s="26" t="str">
        <f t="shared" si="138"/>
        <v/>
      </c>
      <c r="J1003" s="27" t="str">
        <f t="shared" si="139"/>
        <v/>
      </c>
      <c r="K1003" s="28"/>
      <c r="L1003" s="27" t="str">
        <f t="shared" si="140"/>
        <v/>
      </c>
      <c r="M1003" s="24"/>
      <c r="N1003" s="24"/>
      <c r="O1003" s="6"/>
      <c r="P1003" s="27" t="str">
        <f t="shared" si="141"/>
        <v/>
      </c>
      <c r="Q1003" s="25" t="str">
        <f t="shared" si="142"/>
        <v/>
      </c>
      <c r="R1003" s="25" t="str">
        <f t="shared" si="143"/>
        <v/>
      </c>
      <c r="S1003" s="13" t="str">
        <f>IF(B1003="","",IF(M1003="Inițial",B1003&amp;"|E|"&amp;COUNTIFS(INDEX($B:$B,5):B1003,B1003,INDEX($M:$M,5):M1003,"Inițial"),""))</f>
        <v/>
      </c>
      <c r="T1003" s="13" t="str">
        <f>IF(OR(B1003="",Q1003&lt;&gt;1),"",B1003&amp;"|F|"&amp;COUNTIFS(INDEX($B:$B,5):B1003,B1003,INDEX($Q:$Q,5):Q1003,1))</f>
        <v/>
      </c>
      <c r="U1003" s="29" t="str">
        <f>IF(B1003="","",TRIM(IF(COUNTIF('Registru devize'!$B$5:$B$304,B1003)=0,"Deviz inexistent în registru. ","")&amp;IF(AND(D1003&lt;&gt;"",E1003=""),"Cod necunoscut. ","")&amp;IF(N(H1003)&lt;=0,"Lipsește cantitatea. ","")&amp;IF(M1003="","Alege etapa. ","")&amp;IF(AND(M1003="Suplimentar",N1003=""),"Cere acordul clientului. ","")))</f>
        <v/>
      </c>
    </row>
    <row r="1004" spans="2:702" x14ac:dyDescent="0.2">
      <c r="B1004" s="24"/>
      <c r="C1004" s="25" t="str">
        <f>IF(B1004="","",COUNTIF(INDEX($B:$B,5):B1004,B1004))</f>
        <v/>
      </c>
      <c r="D1004" s="24"/>
      <c r="E1004" s="25" t="str">
        <f t="shared" si="135"/>
        <v/>
      </c>
      <c r="F1004" s="13" t="str">
        <f t="shared" si="136"/>
        <v/>
      </c>
      <c r="G1004" s="25" t="str">
        <f t="shared" si="137"/>
        <v/>
      </c>
      <c r="H1004" s="6"/>
      <c r="I1004" s="26" t="str">
        <f t="shared" si="138"/>
        <v/>
      </c>
      <c r="J1004" s="27" t="str">
        <f t="shared" si="139"/>
        <v/>
      </c>
      <c r="K1004" s="28"/>
      <c r="L1004" s="27" t="str">
        <f t="shared" si="140"/>
        <v/>
      </c>
      <c r="M1004" s="24"/>
      <c r="N1004" s="24"/>
      <c r="O1004" s="6"/>
      <c r="P1004" s="27" t="str">
        <f t="shared" si="141"/>
        <v/>
      </c>
      <c r="Q1004" s="25" t="str">
        <f t="shared" si="142"/>
        <v/>
      </c>
      <c r="R1004" s="25" t="str">
        <f t="shared" si="143"/>
        <v/>
      </c>
      <c r="S1004" s="13" t="str">
        <f>IF(B1004="","",IF(M1004="Inițial",B1004&amp;"|E|"&amp;COUNTIFS(INDEX($B:$B,5):B1004,B1004,INDEX($M:$M,5):M1004,"Inițial"),""))</f>
        <v/>
      </c>
      <c r="T1004" s="13" t="str">
        <f>IF(OR(B1004="",Q1004&lt;&gt;1),"",B1004&amp;"|F|"&amp;COUNTIFS(INDEX($B:$B,5):B1004,B1004,INDEX($Q:$Q,5):Q1004,1))</f>
        <v/>
      </c>
      <c r="U1004" s="29" t="str">
        <f>IF(B1004="","",TRIM(IF(COUNTIF('Registru devize'!$B$5:$B$304,B1004)=0,"Deviz inexistent în registru. ","")&amp;IF(AND(D1004&lt;&gt;"",E1004=""),"Cod necunoscut. ","")&amp;IF(N(H1004)&lt;=0,"Lipsește cantitatea. ","")&amp;IF(M1004="","Alege etapa. ","")&amp;IF(AND(M1004="Suplimentar",N1004=""),"Cere acordul clientului. ","")))</f>
        <v/>
      </c>
    </row>
  </sheetData>
  <conditionalFormatting sqref="B5:U1004">
    <cfRule type="expression" dxfId="1" priority="1" stopIfTrue="1">
      <formula>AND($M5="Suplimentar",$N5="Nu")</formula>
    </cfRule>
  </conditionalFormatting>
  <conditionalFormatting sqref="M5:M1004">
    <cfRule type="cellIs" dxfId="0" priority="2" stopIfTrue="1" operator="equal">
      <formula>"Suplimentar"</formula>
    </cfRule>
  </conditionalFormatting>
  <dataValidations count="3">
    <dataValidation type="list" allowBlank="1" showInputMessage="1" sqref="D5:D1004" xr:uid="{9F10655C-76B6-4023-8722-CE48AB8F01D1}">
      <formula1>Coduri</formula1>
    </dataValidation>
    <dataValidation type="list" allowBlank="1" showInputMessage="1" showErrorMessage="1" sqref="M5:M1004" xr:uid="{B2544961-D3AC-4EE0-833B-6A607CDA943F}">
      <formula1>ListaEtapa</formula1>
    </dataValidation>
    <dataValidation type="list" allowBlank="1" showInputMessage="1" showErrorMessage="1" sqref="N5:N1004" xr:uid="{90CDF7F9-179A-4024-84C3-0D2916B7A26A}">
      <formula1>ListaDaNu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8D3F-F86D-4328-96BB-AA4BD99E6E2D}">
  <dimension ref="B1:H30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9.7109375" style="1" customWidth="1"/>
    <col min="3" max="3" width="10.7109375" style="1" customWidth="1"/>
    <col min="4" max="4" width="40.7109375" style="1" customWidth="1"/>
    <col min="5" max="5" width="6.7109375" style="1" customWidth="1"/>
    <col min="6" max="6" width="12.7109375" style="1" customWidth="1"/>
    <col min="7" max="7" width="11.7109375" style="1" customWidth="1"/>
    <col min="8" max="8" width="10.7109375" style="1" customWidth="1"/>
    <col min="9" max="16384" width="11.42578125" style="1"/>
  </cols>
  <sheetData>
    <row r="1" spans="2:8" ht="21" x14ac:dyDescent="0.35">
      <c r="B1" s="2" t="s">
        <v>33</v>
      </c>
    </row>
    <row r="2" spans="2:8" x14ac:dyDescent="0.2">
      <c r="B2" s="3" t="s">
        <v>34</v>
      </c>
    </row>
    <row r="4" spans="2:8" ht="30" customHeight="1" x14ac:dyDescent="0.2">
      <c r="B4" s="11" t="s">
        <v>35</v>
      </c>
      <c r="C4" s="11" t="s">
        <v>36</v>
      </c>
      <c r="D4" s="11" t="s">
        <v>37</v>
      </c>
      <c r="E4" s="11" t="s">
        <v>38</v>
      </c>
      <c r="F4" s="11" t="s">
        <v>39</v>
      </c>
      <c r="G4" s="11" t="s">
        <v>40</v>
      </c>
      <c r="H4" s="11" t="s">
        <v>41</v>
      </c>
    </row>
    <row r="5" spans="2:8" x14ac:dyDescent="0.2">
      <c r="B5" s="6" t="s">
        <v>42</v>
      </c>
      <c r="C5" s="6" t="s">
        <v>43</v>
      </c>
      <c r="D5" s="6" t="s">
        <v>44</v>
      </c>
      <c r="E5" s="6" t="s">
        <v>45</v>
      </c>
      <c r="F5" s="7">
        <v>285</v>
      </c>
      <c r="G5" s="12"/>
      <c r="H5" s="6">
        <v>24</v>
      </c>
    </row>
    <row r="6" spans="2:8" x14ac:dyDescent="0.2">
      <c r="B6" s="6" t="s">
        <v>46</v>
      </c>
      <c r="C6" s="6" t="s">
        <v>43</v>
      </c>
      <c r="D6" s="6" t="s">
        <v>47</v>
      </c>
      <c r="E6" s="6" t="s">
        <v>45</v>
      </c>
      <c r="F6" s="7">
        <v>520</v>
      </c>
      <c r="G6" s="12"/>
      <c r="H6" s="6">
        <v>24</v>
      </c>
    </row>
    <row r="7" spans="2:8" x14ac:dyDescent="0.2">
      <c r="B7" s="6" t="s">
        <v>48</v>
      </c>
      <c r="C7" s="6" t="s">
        <v>43</v>
      </c>
      <c r="D7" s="6" t="s">
        <v>49</v>
      </c>
      <c r="E7" s="6" t="s">
        <v>50</v>
      </c>
      <c r="F7" s="7">
        <v>58</v>
      </c>
      <c r="G7" s="12"/>
      <c r="H7" s="6"/>
    </row>
    <row r="8" spans="2:8" x14ac:dyDescent="0.2">
      <c r="B8" s="6" t="s">
        <v>51</v>
      </c>
      <c r="C8" s="6" t="s">
        <v>43</v>
      </c>
      <c r="D8" s="6" t="s">
        <v>52</v>
      </c>
      <c r="E8" s="6" t="s">
        <v>53</v>
      </c>
      <c r="F8" s="7">
        <v>48</v>
      </c>
      <c r="G8" s="12"/>
      <c r="H8" s="6">
        <v>12</v>
      </c>
    </row>
    <row r="9" spans="2:8" x14ac:dyDescent="0.2">
      <c r="B9" s="6" t="s">
        <v>54</v>
      </c>
      <c r="C9" s="6" t="s">
        <v>43</v>
      </c>
      <c r="D9" s="6" t="s">
        <v>55</v>
      </c>
      <c r="E9" s="6" t="s">
        <v>53</v>
      </c>
      <c r="F9" s="7">
        <v>72</v>
      </c>
      <c r="G9" s="12"/>
      <c r="H9" s="6">
        <v>12</v>
      </c>
    </row>
    <row r="10" spans="2:8" x14ac:dyDescent="0.2">
      <c r="B10" s="6" t="s">
        <v>56</v>
      </c>
      <c r="C10" s="6" t="s">
        <v>43</v>
      </c>
      <c r="D10" s="6" t="s">
        <v>57</v>
      </c>
      <c r="E10" s="6" t="s">
        <v>53</v>
      </c>
      <c r="F10" s="7">
        <v>65</v>
      </c>
      <c r="G10" s="12"/>
      <c r="H10" s="6">
        <v>12</v>
      </c>
    </row>
    <row r="11" spans="2:8" x14ac:dyDescent="0.2">
      <c r="B11" s="6" t="s">
        <v>58</v>
      </c>
      <c r="C11" s="6" t="s">
        <v>43</v>
      </c>
      <c r="D11" s="6" t="s">
        <v>59</v>
      </c>
      <c r="E11" s="6" t="s">
        <v>53</v>
      </c>
      <c r="F11" s="7">
        <v>135</v>
      </c>
      <c r="G11" s="12"/>
      <c r="H11" s="6">
        <v>24</v>
      </c>
    </row>
    <row r="12" spans="2:8" x14ac:dyDescent="0.2">
      <c r="B12" s="6" t="s">
        <v>60</v>
      </c>
      <c r="C12" s="6" t="s">
        <v>43</v>
      </c>
      <c r="D12" s="6" t="s">
        <v>61</v>
      </c>
      <c r="E12" s="6" t="s">
        <v>53</v>
      </c>
      <c r="F12" s="7">
        <v>410</v>
      </c>
      <c r="G12" s="12"/>
      <c r="H12" s="6">
        <v>24</v>
      </c>
    </row>
    <row r="13" spans="2:8" x14ac:dyDescent="0.2">
      <c r="B13" s="6" t="s">
        <v>62</v>
      </c>
      <c r="C13" s="6" t="s">
        <v>63</v>
      </c>
      <c r="D13" s="6" t="s">
        <v>64</v>
      </c>
      <c r="E13" s="6" t="s">
        <v>45</v>
      </c>
      <c r="F13" s="7">
        <v>35</v>
      </c>
      <c r="G13" s="12"/>
      <c r="H13" s="6"/>
    </row>
    <row r="14" spans="2:8" x14ac:dyDescent="0.2">
      <c r="B14" s="6" t="s">
        <v>65</v>
      </c>
      <c r="C14" s="6" t="s">
        <v>66</v>
      </c>
      <c r="D14" s="6" t="s">
        <v>67</v>
      </c>
      <c r="E14" s="6" t="s">
        <v>68</v>
      </c>
      <c r="F14" s="7"/>
      <c r="G14" s="12">
        <v>0.5</v>
      </c>
      <c r="H14" s="6"/>
    </row>
    <row r="15" spans="2:8" x14ac:dyDescent="0.2">
      <c r="B15" s="6" t="s">
        <v>69</v>
      </c>
      <c r="C15" s="6" t="s">
        <v>66</v>
      </c>
      <c r="D15" s="6" t="s">
        <v>70</v>
      </c>
      <c r="E15" s="6" t="s">
        <v>68</v>
      </c>
      <c r="F15" s="7"/>
      <c r="G15" s="12">
        <v>1.6</v>
      </c>
      <c r="H15" s="6"/>
    </row>
    <row r="16" spans="2:8" x14ac:dyDescent="0.2">
      <c r="B16" s="6" t="s">
        <v>71</v>
      </c>
      <c r="C16" s="6" t="s">
        <v>66</v>
      </c>
      <c r="D16" s="6" t="s">
        <v>72</v>
      </c>
      <c r="E16" s="6" t="s">
        <v>68</v>
      </c>
      <c r="F16" s="7"/>
      <c r="G16" s="12">
        <v>0.8</v>
      </c>
      <c r="H16" s="6"/>
    </row>
    <row r="17" spans="2:8" x14ac:dyDescent="0.2">
      <c r="B17" s="6" t="s">
        <v>73</v>
      </c>
      <c r="C17" s="6" t="s">
        <v>66</v>
      </c>
      <c r="D17" s="6" t="s">
        <v>74</v>
      </c>
      <c r="E17" s="6" t="s">
        <v>68</v>
      </c>
      <c r="F17" s="7"/>
      <c r="G17" s="12">
        <v>0.5</v>
      </c>
      <c r="H17" s="6"/>
    </row>
    <row r="18" spans="2:8" x14ac:dyDescent="0.2">
      <c r="B18" s="6" t="s">
        <v>75</v>
      </c>
      <c r="C18" s="6" t="s">
        <v>66</v>
      </c>
      <c r="D18" s="6" t="s">
        <v>76</v>
      </c>
      <c r="E18" s="6" t="s">
        <v>68</v>
      </c>
      <c r="F18" s="7"/>
      <c r="G18" s="12">
        <v>1.2</v>
      </c>
      <c r="H18" s="6"/>
    </row>
    <row r="19" spans="2:8" x14ac:dyDescent="0.2">
      <c r="B19" s="6" t="s">
        <v>77</v>
      </c>
      <c r="C19" s="6" t="s">
        <v>66</v>
      </c>
      <c r="D19" s="6" t="s">
        <v>78</v>
      </c>
      <c r="E19" s="6" t="s">
        <v>68</v>
      </c>
      <c r="F19" s="7"/>
      <c r="G19" s="12">
        <v>0.5</v>
      </c>
      <c r="H19" s="6"/>
    </row>
    <row r="20" spans="2:8" x14ac:dyDescent="0.2">
      <c r="B20" s="6"/>
      <c r="C20" s="6"/>
      <c r="D20" s="6"/>
      <c r="E20" s="6"/>
      <c r="F20" s="7"/>
      <c r="G20" s="12"/>
      <c r="H20" s="6"/>
    </row>
    <row r="21" spans="2:8" x14ac:dyDescent="0.2">
      <c r="B21" s="6"/>
      <c r="C21" s="6"/>
      <c r="D21" s="6"/>
      <c r="E21" s="6"/>
      <c r="F21" s="7"/>
      <c r="G21" s="12"/>
      <c r="H21" s="6"/>
    </row>
    <row r="22" spans="2:8" x14ac:dyDescent="0.2">
      <c r="B22" s="6"/>
      <c r="C22" s="6"/>
      <c r="D22" s="6"/>
      <c r="E22" s="6"/>
      <c r="F22" s="7"/>
      <c r="G22" s="12"/>
      <c r="H22" s="6"/>
    </row>
    <row r="23" spans="2:8" x14ac:dyDescent="0.2">
      <c r="B23" s="6"/>
      <c r="C23" s="6"/>
      <c r="D23" s="6"/>
      <c r="E23" s="6"/>
      <c r="F23" s="7"/>
      <c r="G23" s="12"/>
      <c r="H23" s="6"/>
    </row>
    <row r="24" spans="2:8" x14ac:dyDescent="0.2">
      <c r="B24" s="6"/>
      <c r="C24" s="6"/>
      <c r="D24" s="6"/>
      <c r="E24" s="6"/>
      <c r="F24" s="7"/>
      <c r="G24" s="12"/>
      <c r="H24" s="6"/>
    </row>
    <row r="25" spans="2:8" x14ac:dyDescent="0.2">
      <c r="B25" s="6"/>
      <c r="C25" s="6"/>
      <c r="D25" s="6"/>
      <c r="E25" s="6"/>
      <c r="F25" s="7"/>
      <c r="G25" s="12"/>
      <c r="H25" s="6"/>
    </row>
    <row r="26" spans="2:8" x14ac:dyDescent="0.2">
      <c r="B26" s="6"/>
      <c r="C26" s="6"/>
      <c r="D26" s="6"/>
      <c r="E26" s="6"/>
      <c r="F26" s="7"/>
      <c r="G26" s="12"/>
      <c r="H26" s="6"/>
    </row>
    <row r="27" spans="2:8" x14ac:dyDescent="0.2">
      <c r="B27" s="6"/>
      <c r="C27" s="6"/>
      <c r="D27" s="6"/>
      <c r="E27" s="6"/>
      <c r="F27" s="7"/>
      <c r="G27" s="12"/>
      <c r="H27" s="6"/>
    </row>
    <row r="28" spans="2:8" x14ac:dyDescent="0.2">
      <c r="B28" s="6"/>
      <c r="C28" s="6"/>
      <c r="D28" s="6"/>
      <c r="E28" s="6"/>
      <c r="F28" s="7"/>
      <c r="G28" s="12"/>
      <c r="H28" s="6"/>
    </row>
    <row r="29" spans="2:8" x14ac:dyDescent="0.2">
      <c r="B29" s="6"/>
      <c r="C29" s="6"/>
      <c r="D29" s="6"/>
      <c r="E29" s="6"/>
      <c r="F29" s="7"/>
      <c r="G29" s="12"/>
      <c r="H29" s="6"/>
    </row>
    <row r="30" spans="2:8" x14ac:dyDescent="0.2">
      <c r="B30" s="6"/>
      <c r="C30" s="6"/>
      <c r="D30" s="6"/>
      <c r="E30" s="6"/>
      <c r="F30" s="7"/>
      <c r="G30" s="12"/>
      <c r="H30" s="6"/>
    </row>
    <row r="31" spans="2:8" x14ac:dyDescent="0.2">
      <c r="B31" s="6"/>
      <c r="C31" s="6"/>
      <c r="D31" s="6"/>
      <c r="E31" s="6"/>
      <c r="F31" s="7"/>
      <c r="G31" s="12"/>
      <c r="H31" s="6"/>
    </row>
    <row r="32" spans="2:8" x14ac:dyDescent="0.2">
      <c r="B32" s="6"/>
      <c r="C32" s="6"/>
      <c r="D32" s="6"/>
      <c r="E32" s="6"/>
      <c r="F32" s="7"/>
      <c r="G32" s="12"/>
      <c r="H32" s="6"/>
    </row>
    <row r="33" spans="2:8" x14ac:dyDescent="0.2">
      <c r="B33" s="6"/>
      <c r="C33" s="6"/>
      <c r="D33" s="6"/>
      <c r="E33" s="6"/>
      <c r="F33" s="7"/>
      <c r="G33" s="12"/>
      <c r="H33" s="6"/>
    </row>
    <row r="34" spans="2:8" x14ac:dyDescent="0.2">
      <c r="B34" s="6"/>
      <c r="C34" s="6"/>
      <c r="D34" s="6"/>
      <c r="E34" s="6"/>
      <c r="F34" s="7"/>
      <c r="G34" s="12"/>
      <c r="H34" s="6"/>
    </row>
    <row r="35" spans="2:8" x14ac:dyDescent="0.2">
      <c r="B35" s="6"/>
      <c r="C35" s="6"/>
      <c r="D35" s="6"/>
      <c r="E35" s="6"/>
      <c r="F35" s="7"/>
      <c r="G35" s="12"/>
      <c r="H35" s="6"/>
    </row>
    <row r="36" spans="2:8" x14ac:dyDescent="0.2">
      <c r="B36" s="6"/>
      <c r="C36" s="6"/>
      <c r="D36" s="6"/>
      <c r="E36" s="6"/>
      <c r="F36" s="7"/>
      <c r="G36" s="12"/>
      <c r="H36" s="6"/>
    </row>
    <row r="37" spans="2:8" x14ac:dyDescent="0.2">
      <c r="B37" s="6"/>
      <c r="C37" s="6"/>
      <c r="D37" s="6"/>
      <c r="E37" s="6"/>
      <c r="F37" s="7"/>
      <c r="G37" s="12"/>
      <c r="H37" s="6"/>
    </row>
    <row r="38" spans="2:8" x14ac:dyDescent="0.2">
      <c r="B38" s="6"/>
      <c r="C38" s="6"/>
      <c r="D38" s="6"/>
      <c r="E38" s="6"/>
      <c r="F38" s="7"/>
      <c r="G38" s="12"/>
      <c r="H38" s="6"/>
    </row>
    <row r="39" spans="2:8" x14ac:dyDescent="0.2">
      <c r="B39" s="6"/>
      <c r="C39" s="6"/>
      <c r="D39" s="6"/>
      <c r="E39" s="6"/>
      <c r="F39" s="7"/>
      <c r="G39" s="12"/>
      <c r="H39" s="6"/>
    </row>
    <row r="40" spans="2:8" x14ac:dyDescent="0.2">
      <c r="B40" s="6"/>
      <c r="C40" s="6"/>
      <c r="D40" s="6"/>
      <c r="E40" s="6"/>
      <c r="F40" s="7"/>
      <c r="G40" s="12"/>
      <c r="H40" s="6"/>
    </row>
    <row r="41" spans="2:8" x14ac:dyDescent="0.2">
      <c r="B41" s="6"/>
      <c r="C41" s="6"/>
      <c r="D41" s="6"/>
      <c r="E41" s="6"/>
      <c r="F41" s="7"/>
      <c r="G41" s="12"/>
      <c r="H41" s="6"/>
    </row>
    <row r="42" spans="2:8" x14ac:dyDescent="0.2">
      <c r="B42" s="6"/>
      <c r="C42" s="6"/>
      <c r="D42" s="6"/>
      <c r="E42" s="6"/>
      <c r="F42" s="7"/>
      <c r="G42" s="12"/>
      <c r="H42" s="6"/>
    </row>
    <row r="43" spans="2:8" x14ac:dyDescent="0.2">
      <c r="B43" s="6"/>
      <c r="C43" s="6"/>
      <c r="D43" s="6"/>
      <c r="E43" s="6"/>
      <c r="F43" s="7"/>
      <c r="G43" s="12"/>
      <c r="H43" s="6"/>
    </row>
    <row r="44" spans="2:8" x14ac:dyDescent="0.2">
      <c r="B44" s="6"/>
      <c r="C44" s="6"/>
      <c r="D44" s="6"/>
      <c r="E44" s="6"/>
      <c r="F44" s="7"/>
      <c r="G44" s="12"/>
      <c r="H44" s="6"/>
    </row>
    <row r="45" spans="2:8" x14ac:dyDescent="0.2">
      <c r="B45" s="6"/>
      <c r="C45" s="6"/>
      <c r="D45" s="6"/>
      <c r="E45" s="6"/>
      <c r="F45" s="7"/>
      <c r="G45" s="12"/>
      <c r="H45" s="6"/>
    </row>
    <row r="46" spans="2:8" x14ac:dyDescent="0.2">
      <c r="B46" s="6"/>
      <c r="C46" s="6"/>
      <c r="D46" s="6"/>
      <c r="E46" s="6"/>
      <c r="F46" s="7"/>
      <c r="G46" s="12"/>
      <c r="H46" s="6"/>
    </row>
    <row r="47" spans="2:8" x14ac:dyDescent="0.2">
      <c r="B47" s="6"/>
      <c r="C47" s="6"/>
      <c r="D47" s="6"/>
      <c r="E47" s="6"/>
      <c r="F47" s="7"/>
      <c r="G47" s="12"/>
      <c r="H47" s="6"/>
    </row>
    <row r="48" spans="2:8" x14ac:dyDescent="0.2">
      <c r="B48" s="6"/>
      <c r="C48" s="6"/>
      <c r="D48" s="6"/>
      <c r="E48" s="6"/>
      <c r="F48" s="7"/>
      <c r="G48" s="12"/>
      <c r="H48" s="6"/>
    </row>
    <row r="49" spans="2:8" x14ac:dyDescent="0.2">
      <c r="B49" s="6"/>
      <c r="C49" s="6"/>
      <c r="D49" s="6"/>
      <c r="E49" s="6"/>
      <c r="F49" s="7"/>
      <c r="G49" s="12"/>
      <c r="H49" s="6"/>
    </row>
    <row r="50" spans="2:8" x14ac:dyDescent="0.2">
      <c r="B50" s="6"/>
      <c r="C50" s="6"/>
      <c r="D50" s="6"/>
      <c r="E50" s="6"/>
      <c r="F50" s="7"/>
      <c r="G50" s="12"/>
      <c r="H50" s="6"/>
    </row>
    <row r="51" spans="2:8" x14ac:dyDescent="0.2">
      <c r="B51" s="6"/>
      <c r="C51" s="6"/>
      <c r="D51" s="6"/>
      <c r="E51" s="6"/>
      <c r="F51" s="7"/>
      <c r="G51" s="12"/>
      <c r="H51" s="6"/>
    </row>
    <row r="52" spans="2:8" x14ac:dyDescent="0.2">
      <c r="B52" s="6"/>
      <c r="C52" s="6"/>
      <c r="D52" s="6"/>
      <c r="E52" s="6"/>
      <c r="F52" s="7"/>
      <c r="G52" s="12"/>
      <c r="H52" s="6"/>
    </row>
    <row r="53" spans="2:8" x14ac:dyDescent="0.2">
      <c r="B53" s="6"/>
      <c r="C53" s="6"/>
      <c r="D53" s="6"/>
      <c r="E53" s="6"/>
      <c r="F53" s="7"/>
      <c r="G53" s="12"/>
      <c r="H53" s="6"/>
    </row>
    <row r="54" spans="2:8" x14ac:dyDescent="0.2">
      <c r="B54" s="6"/>
      <c r="C54" s="6"/>
      <c r="D54" s="6"/>
      <c r="E54" s="6"/>
      <c r="F54" s="7"/>
      <c r="G54" s="12"/>
      <c r="H54" s="6"/>
    </row>
    <row r="55" spans="2:8" x14ac:dyDescent="0.2">
      <c r="B55" s="6"/>
      <c r="C55" s="6"/>
      <c r="D55" s="6"/>
      <c r="E55" s="6"/>
      <c r="F55" s="7"/>
      <c r="G55" s="12"/>
      <c r="H55" s="6"/>
    </row>
    <row r="56" spans="2:8" x14ac:dyDescent="0.2">
      <c r="B56" s="6"/>
      <c r="C56" s="6"/>
      <c r="D56" s="6"/>
      <c r="E56" s="6"/>
      <c r="F56" s="7"/>
      <c r="G56" s="12"/>
      <c r="H56" s="6"/>
    </row>
    <row r="57" spans="2:8" x14ac:dyDescent="0.2">
      <c r="B57" s="6"/>
      <c r="C57" s="6"/>
      <c r="D57" s="6"/>
      <c r="E57" s="6"/>
      <c r="F57" s="7"/>
      <c r="G57" s="12"/>
      <c r="H57" s="6"/>
    </row>
    <row r="58" spans="2:8" x14ac:dyDescent="0.2">
      <c r="B58" s="6"/>
      <c r="C58" s="6"/>
      <c r="D58" s="6"/>
      <c r="E58" s="6"/>
      <c r="F58" s="7"/>
      <c r="G58" s="12"/>
      <c r="H58" s="6"/>
    </row>
    <row r="59" spans="2:8" x14ac:dyDescent="0.2">
      <c r="B59" s="6"/>
      <c r="C59" s="6"/>
      <c r="D59" s="6"/>
      <c r="E59" s="6"/>
      <c r="F59" s="7"/>
      <c r="G59" s="12"/>
      <c r="H59" s="6"/>
    </row>
    <row r="60" spans="2:8" x14ac:dyDescent="0.2">
      <c r="B60" s="6"/>
      <c r="C60" s="6"/>
      <c r="D60" s="6"/>
      <c r="E60" s="6"/>
      <c r="F60" s="7"/>
      <c r="G60" s="12"/>
      <c r="H60" s="6"/>
    </row>
    <row r="61" spans="2:8" x14ac:dyDescent="0.2">
      <c r="B61" s="6"/>
      <c r="C61" s="6"/>
      <c r="D61" s="6"/>
      <c r="E61" s="6"/>
      <c r="F61" s="7"/>
      <c r="G61" s="12"/>
      <c r="H61" s="6"/>
    </row>
    <row r="62" spans="2:8" x14ac:dyDescent="0.2">
      <c r="B62" s="6"/>
      <c r="C62" s="6"/>
      <c r="D62" s="6"/>
      <c r="E62" s="6"/>
      <c r="F62" s="7"/>
      <c r="G62" s="12"/>
      <c r="H62" s="6"/>
    </row>
    <row r="63" spans="2:8" x14ac:dyDescent="0.2">
      <c r="B63" s="6"/>
      <c r="C63" s="6"/>
      <c r="D63" s="6"/>
      <c r="E63" s="6"/>
      <c r="F63" s="7"/>
      <c r="G63" s="12"/>
      <c r="H63" s="6"/>
    </row>
    <row r="64" spans="2:8" x14ac:dyDescent="0.2">
      <c r="B64" s="6"/>
      <c r="C64" s="6"/>
      <c r="D64" s="6"/>
      <c r="E64" s="6"/>
      <c r="F64" s="7"/>
      <c r="G64" s="12"/>
      <c r="H64" s="6"/>
    </row>
    <row r="65" spans="2:8" x14ac:dyDescent="0.2">
      <c r="B65" s="6"/>
      <c r="C65" s="6"/>
      <c r="D65" s="6"/>
      <c r="E65" s="6"/>
      <c r="F65" s="7"/>
      <c r="G65" s="12"/>
      <c r="H65" s="6"/>
    </row>
    <row r="66" spans="2:8" x14ac:dyDescent="0.2">
      <c r="B66" s="6"/>
      <c r="C66" s="6"/>
      <c r="D66" s="6"/>
      <c r="E66" s="6"/>
      <c r="F66" s="7"/>
      <c r="G66" s="12"/>
      <c r="H66" s="6"/>
    </row>
    <row r="67" spans="2:8" x14ac:dyDescent="0.2">
      <c r="B67" s="6"/>
      <c r="C67" s="6"/>
      <c r="D67" s="6"/>
      <c r="E67" s="6"/>
      <c r="F67" s="7"/>
      <c r="G67" s="12"/>
      <c r="H67" s="6"/>
    </row>
    <row r="68" spans="2:8" x14ac:dyDescent="0.2">
      <c r="B68" s="6"/>
      <c r="C68" s="6"/>
      <c r="D68" s="6"/>
      <c r="E68" s="6"/>
      <c r="F68" s="7"/>
      <c r="G68" s="12"/>
      <c r="H68" s="6"/>
    </row>
    <row r="69" spans="2:8" x14ac:dyDescent="0.2">
      <c r="B69" s="6"/>
      <c r="C69" s="6"/>
      <c r="D69" s="6"/>
      <c r="E69" s="6"/>
      <c r="F69" s="7"/>
      <c r="G69" s="12"/>
      <c r="H69" s="6"/>
    </row>
    <row r="70" spans="2:8" x14ac:dyDescent="0.2">
      <c r="B70" s="6"/>
      <c r="C70" s="6"/>
      <c r="D70" s="6"/>
      <c r="E70" s="6"/>
      <c r="F70" s="7"/>
      <c r="G70" s="12"/>
      <c r="H70" s="6"/>
    </row>
    <row r="71" spans="2:8" x14ac:dyDescent="0.2">
      <c r="B71" s="6"/>
      <c r="C71" s="6"/>
      <c r="D71" s="6"/>
      <c r="E71" s="6"/>
      <c r="F71" s="7"/>
      <c r="G71" s="12"/>
      <c r="H71" s="6"/>
    </row>
    <row r="72" spans="2:8" x14ac:dyDescent="0.2">
      <c r="B72" s="6"/>
      <c r="C72" s="6"/>
      <c r="D72" s="6"/>
      <c r="E72" s="6"/>
      <c r="F72" s="7"/>
      <c r="G72" s="12"/>
      <c r="H72" s="6"/>
    </row>
    <row r="73" spans="2:8" x14ac:dyDescent="0.2">
      <c r="B73" s="6"/>
      <c r="C73" s="6"/>
      <c r="D73" s="6"/>
      <c r="E73" s="6"/>
      <c r="F73" s="7"/>
      <c r="G73" s="12"/>
      <c r="H73" s="6"/>
    </row>
    <row r="74" spans="2:8" x14ac:dyDescent="0.2">
      <c r="B74" s="6"/>
      <c r="C74" s="6"/>
      <c r="D74" s="6"/>
      <c r="E74" s="6"/>
      <c r="F74" s="7"/>
      <c r="G74" s="12"/>
      <c r="H74" s="6"/>
    </row>
    <row r="75" spans="2:8" x14ac:dyDescent="0.2">
      <c r="B75" s="6"/>
      <c r="C75" s="6"/>
      <c r="D75" s="6"/>
      <c r="E75" s="6"/>
      <c r="F75" s="7"/>
      <c r="G75" s="12"/>
      <c r="H75" s="6"/>
    </row>
    <row r="76" spans="2:8" x14ac:dyDescent="0.2">
      <c r="B76" s="6"/>
      <c r="C76" s="6"/>
      <c r="D76" s="6"/>
      <c r="E76" s="6"/>
      <c r="F76" s="7"/>
      <c r="G76" s="12"/>
      <c r="H76" s="6"/>
    </row>
    <row r="77" spans="2:8" x14ac:dyDescent="0.2">
      <c r="B77" s="6"/>
      <c r="C77" s="6"/>
      <c r="D77" s="6"/>
      <c r="E77" s="6"/>
      <c r="F77" s="7"/>
      <c r="G77" s="12"/>
      <c r="H77" s="6"/>
    </row>
    <row r="78" spans="2:8" x14ac:dyDescent="0.2">
      <c r="B78" s="6"/>
      <c r="C78" s="6"/>
      <c r="D78" s="6"/>
      <c r="E78" s="6"/>
      <c r="F78" s="7"/>
      <c r="G78" s="12"/>
      <c r="H78" s="6"/>
    </row>
    <row r="79" spans="2:8" x14ac:dyDescent="0.2">
      <c r="B79" s="6"/>
      <c r="C79" s="6"/>
      <c r="D79" s="6"/>
      <c r="E79" s="6"/>
      <c r="F79" s="7"/>
      <c r="G79" s="12"/>
      <c r="H79" s="6"/>
    </row>
    <row r="80" spans="2:8" x14ac:dyDescent="0.2">
      <c r="B80" s="6"/>
      <c r="C80" s="6"/>
      <c r="D80" s="6"/>
      <c r="E80" s="6"/>
      <c r="F80" s="7"/>
      <c r="G80" s="12"/>
      <c r="H80" s="6"/>
    </row>
    <row r="81" spans="2:8" x14ac:dyDescent="0.2">
      <c r="B81" s="6"/>
      <c r="C81" s="6"/>
      <c r="D81" s="6"/>
      <c r="E81" s="6"/>
      <c r="F81" s="7"/>
      <c r="G81" s="12"/>
      <c r="H81" s="6"/>
    </row>
    <row r="82" spans="2:8" x14ac:dyDescent="0.2">
      <c r="B82" s="6"/>
      <c r="C82" s="6"/>
      <c r="D82" s="6"/>
      <c r="E82" s="6"/>
      <c r="F82" s="7"/>
      <c r="G82" s="12"/>
      <c r="H82" s="6"/>
    </row>
    <row r="83" spans="2:8" x14ac:dyDescent="0.2">
      <c r="B83" s="6"/>
      <c r="C83" s="6"/>
      <c r="D83" s="6"/>
      <c r="E83" s="6"/>
      <c r="F83" s="7"/>
      <c r="G83" s="12"/>
      <c r="H83" s="6"/>
    </row>
    <row r="84" spans="2:8" x14ac:dyDescent="0.2">
      <c r="B84" s="6"/>
      <c r="C84" s="6"/>
      <c r="D84" s="6"/>
      <c r="E84" s="6"/>
      <c r="F84" s="7"/>
      <c r="G84" s="12"/>
      <c r="H84" s="6"/>
    </row>
    <row r="85" spans="2:8" x14ac:dyDescent="0.2">
      <c r="B85" s="6"/>
      <c r="C85" s="6"/>
      <c r="D85" s="6"/>
      <c r="E85" s="6"/>
      <c r="F85" s="7"/>
      <c r="G85" s="12"/>
      <c r="H85" s="6"/>
    </row>
    <row r="86" spans="2:8" x14ac:dyDescent="0.2">
      <c r="B86" s="6"/>
      <c r="C86" s="6"/>
      <c r="D86" s="6"/>
      <c r="E86" s="6"/>
      <c r="F86" s="7"/>
      <c r="G86" s="12"/>
      <c r="H86" s="6"/>
    </row>
    <row r="87" spans="2:8" x14ac:dyDescent="0.2">
      <c r="B87" s="6"/>
      <c r="C87" s="6"/>
      <c r="D87" s="6"/>
      <c r="E87" s="6"/>
      <c r="F87" s="7"/>
      <c r="G87" s="12"/>
      <c r="H87" s="6"/>
    </row>
    <row r="88" spans="2:8" x14ac:dyDescent="0.2">
      <c r="B88" s="6"/>
      <c r="C88" s="6"/>
      <c r="D88" s="6"/>
      <c r="E88" s="6"/>
      <c r="F88" s="7"/>
      <c r="G88" s="12"/>
      <c r="H88" s="6"/>
    </row>
    <row r="89" spans="2:8" x14ac:dyDescent="0.2">
      <c r="B89" s="6"/>
      <c r="C89" s="6"/>
      <c r="D89" s="6"/>
      <c r="E89" s="6"/>
      <c r="F89" s="7"/>
      <c r="G89" s="12"/>
      <c r="H89" s="6"/>
    </row>
    <row r="90" spans="2:8" x14ac:dyDescent="0.2">
      <c r="B90" s="6"/>
      <c r="C90" s="6"/>
      <c r="D90" s="6"/>
      <c r="E90" s="6"/>
      <c r="F90" s="7"/>
      <c r="G90" s="12"/>
      <c r="H90" s="6"/>
    </row>
    <row r="91" spans="2:8" x14ac:dyDescent="0.2">
      <c r="B91" s="6"/>
      <c r="C91" s="6"/>
      <c r="D91" s="6"/>
      <c r="E91" s="6"/>
      <c r="F91" s="7"/>
      <c r="G91" s="12"/>
      <c r="H91" s="6"/>
    </row>
    <row r="92" spans="2:8" x14ac:dyDescent="0.2">
      <c r="B92" s="6"/>
      <c r="C92" s="6"/>
      <c r="D92" s="6"/>
      <c r="E92" s="6"/>
      <c r="F92" s="7"/>
      <c r="G92" s="12"/>
      <c r="H92" s="6"/>
    </row>
    <row r="93" spans="2:8" x14ac:dyDescent="0.2">
      <c r="B93" s="6"/>
      <c r="C93" s="6"/>
      <c r="D93" s="6"/>
      <c r="E93" s="6"/>
      <c r="F93" s="7"/>
      <c r="G93" s="12"/>
      <c r="H93" s="6"/>
    </row>
    <row r="94" spans="2:8" x14ac:dyDescent="0.2">
      <c r="B94" s="6"/>
      <c r="C94" s="6"/>
      <c r="D94" s="6"/>
      <c r="E94" s="6"/>
      <c r="F94" s="7"/>
      <c r="G94" s="12"/>
      <c r="H94" s="6"/>
    </row>
    <row r="95" spans="2:8" x14ac:dyDescent="0.2">
      <c r="B95" s="6"/>
      <c r="C95" s="6"/>
      <c r="D95" s="6"/>
      <c r="E95" s="6"/>
      <c r="F95" s="7"/>
      <c r="G95" s="12"/>
      <c r="H95" s="6"/>
    </row>
    <row r="96" spans="2:8" x14ac:dyDescent="0.2">
      <c r="B96" s="6"/>
      <c r="C96" s="6"/>
      <c r="D96" s="6"/>
      <c r="E96" s="6"/>
      <c r="F96" s="7"/>
      <c r="G96" s="12"/>
      <c r="H96" s="6"/>
    </row>
    <row r="97" spans="2:8" x14ac:dyDescent="0.2">
      <c r="B97" s="6"/>
      <c r="C97" s="6"/>
      <c r="D97" s="6"/>
      <c r="E97" s="6"/>
      <c r="F97" s="7"/>
      <c r="G97" s="12"/>
      <c r="H97" s="6"/>
    </row>
    <row r="98" spans="2:8" x14ac:dyDescent="0.2">
      <c r="B98" s="6"/>
      <c r="C98" s="6"/>
      <c r="D98" s="6"/>
      <c r="E98" s="6"/>
      <c r="F98" s="7"/>
      <c r="G98" s="12"/>
      <c r="H98" s="6"/>
    </row>
    <row r="99" spans="2:8" x14ac:dyDescent="0.2">
      <c r="B99" s="6"/>
      <c r="C99" s="6"/>
      <c r="D99" s="6"/>
      <c r="E99" s="6"/>
      <c r="F99" s="7"/>
      <c r="G99" s="12"/>
      <c r="H99" s="6"/>
    </row>
    <row r="100" spans="2:8" x14ac:dyDescent="0.2">
      <c r="B100" s="6"/>
      <c r="C100" s="6"/>
      <c r="D100" s="6"/>
      <c r="E100" s="6"/>
      <c r="F100" s="7"/>
      <c r="G100" s="12"/>
      <c r="H100" s="6"/>
    </row>
    <row r="101" spans="2:8" x14ac:dyDescent="0.2">
      <c r="B101" s="6"/>
      <c r="C101" s="6"/>
      <c r="D101" s="6"/>
      <c r="E101" s="6"/>
      <c r="F101" s="7"/>
      <c r="G101" s="12"/>
      <c r="H101" s="6"/>
    </row>
    <row r="102" spans="2:8" x14ac:dyDescent="0.2">
      <c r="B102" s="6"/>
      <c r="C102" s="6"/>
      <c r="D102" s="6"/>
      <c r="E102" s="6"/>
      <c r="F102" s="7"/>
      <c r="G102" s="12"/>
      <c r="H102" s="6"/>
    </row>
    <row r="103" spans="2:8" x14ac:dyDescent="0.2">
      <c r="B103" s="6"/>
      <c r="C103" s="6"/>
      <c r="D103" s="6"/>
      <c r="E103" s="6"/>
      <c r="F103" s="7"/>
      <c r="G103" s="12"/>
      <c r="H103" s="6"/>
    </row>
    <row r="104" spans="2:8" x14ac:dyDescent="0.2">
      <c r="B104" s="6"/>
      <c r="C104" s="6"/>
      <c r="D104" s="6"/>
      <c r="E104" s="6"/>
      <c r="F104" s="7"/>
      <c r="G104" s="12"/>
      <c r="H104" s="6"/>
    </row>
    <row r="105" spans="2:8" x14ac:dyDescent="0.2">
      <c r="B105" s="6"/>
      <c r="C105" s="6"/>
      <c r="D105" s="6"/>
      <c r="E105" s="6"/>
      <c r="F105" s="7"/>
      <c r="G105" s="12"/>
      <c r="H105" s="6"/>
    </row>
    <row r="106" spans="2:8" x14ac:dyDescent="0.2">
      <c r="B106" s="6"/>
      <c r="C106" s="6"/>
      <c r="D106" s="6"/>
      <c r="E106" s="6"/>
      <c r="F106" s="7"/>
      <c r="G106" s="12"/>
      <c r="H106" s="6"/>
    </row>
    <row r="107" spans="2:8" x14ac:dyDescent="0.2">
      <c r="B107" s="6"/>
      <c r="C107" s="6"/>
      <c r="D107" s="6"/>
      <c r="E107" s="6"/>
      <c r="F107" s="7"/>
      <c r="G107" s="12"/>
      <c r="H107" s="6"/>
    </row>
    <row r="108" spans="2:8" x14ac:dyDescent="0.2">
      <c r="B108" s="6"/>
      <c r="C108" s="6"/>
      <c r="D108" s="6"/>
      <c r="E108" s="6"/>
      <c r="F108" s="7"/>
      <c r="G108" s="12"/>
      <c r="H108" s="6"/>
    </row>
    <row r="109" spans="2:8" x14ac:dyDescent="0.2">
      <c r="B109" s="6"/>
      <c r="C109" s="6"/>
      <c r="D109" s="6"/>
      <c r="E109" s="6"/>
      <c r="F109" s="7"/>
      <c r="G109" s="12"/>
      <c r="H109" s="6"/>
    </row>
    <row r="110" spans="2:8" x14ac:dyDescent="0.2">
      <c r="B110" s="6"/>
      <c r="C110" s="6"/>
      <c r="D110" s="6"/>
      <c r="E110" s="6"/>
      <c r="F110" s="7"/>
      <c r="G110" s="12"/>
      <c r="H110" s="6"/>
    </row>
    <row r="111" spans="2:8" x14ac:dyDescent="0.2">
      <c r="B111" s="6"/>
      <c r="C111" s="6"/>
      <c r="D111" s="6"/>
      <c r="E111" s="6"/>
      <c r="F111" s="7"/>
      <c r="G111" s="12"/>
      <c r="H111" s="6"/>
    </row>
    <row r="112" spans="2:8" x14ac:dyDescent="0.2">
      <c r="B112" s="6"/>
      <c r="C112" s="6"/>
      <c r="D112" s="6"/>
      <c r="E112" s="6"/>
      <c r="F112" s="7"/>
      <c r="G112" s="12"/>
      <c r="H112" s="6"/>
    </row>
    <row r="113" spans="2:8" x14ac:dyDescent="0.2">
      <c r="B113" s="6"/>
      <c r="C113" s="6"/>
      <c r="D113" s="6"/>
      <c r="E113" s="6"/>
      <c r="F113" s="7"/>
      <c r="G113" s="12"/>
      <c r="H113" s="6"/>
    </row>
    <row r="114" spans="2:8" x14ac:dyDescent="0.2">
      <c r="B114" s="6"/>
      <c r="C114" s="6"/>
      <c r="D114" s="6"/>
      <c r="E114" s="6"/>
      <c r="F114" s="7"/>
      <c r="G114" s="12"/>
      <c r="H114" s="6"/>
    </row>
    <row r="115" spans="2:8" x14ac:dyDescent="0.2">
      <c r="B115" s="6"/>
      <c r="C115" s="6"/>
      <c r="D115" s="6"/>
      <c r="E115" s="6"/>
      <c r="F115" s="7"/>
      <c r="G115" s="12"/>
      <c r="H115" s="6"/>
    </row>
    <row r="116" spans="2:8" x14ac:dyDescent="0.2">
      <c r="B116" s="6"/>
      <c r="C116" s="6"/>
      <c r="D116" s="6"/>
      <c r="E116" s="6"/>
      <c r="F116" s="7"/>
      <c r="G116" s="12"/>
      <c r="H116" s="6"/>
    </row>
    <row r="117" spans="2:8" x14ac:dyDescent="0.2">
      <c r="B117" s="6"/>
      <c r="C117" s="6"/>
      <c r="D117" s="6"/>
      <c r="E117" s="6"/>
      <c r="F117" s="7"/>
      <c r="G117" s="12"/>
      <c r="H117" s="6"/>
    </row>
    <row r="118" spans="2:8" x14ac:dyDescent="0.2">
      <c r="B118" s="6"/>
      <c r="C118" s="6"/>
      <c r="D118" s="6"/>
      <c r="E118" s="6"/>
      <c r="F118" s="7"/>
      <c r="G118" s="12"/>
      <c r="H118" s="6"/>
    </row>
    <row r="119" spans="2:8" x14ac:dyDescent="0.2">
      <c r="B119" s="6"/>
      <c r="C119" s="6"/>
      <c r="D119" s="6"/>
      <c r="E119" s="6"/>
      <c r="F119" s="7"/>
      <c r="G119" s="12"/>
      <c r="H119" s="6"/>
    </row>
    <row r="120" spans="2:8" x14ac:dyDescent="0.2">
      <c r="B120" s="6"/>
      <c r="C120" s="6"/>
      <c r="D120" s="6"/>
      <c r="E120" s="6"/>
      <c r="F120" s="7"/>
      <c r="G120" s="12"/>
      <c r="H120" s="6"/>
    </row>
    <row r="121" spans="2:8" x14ac:dyDescent="0.2">
      <c r="B121" s="6"/>
      <c r="C121" s="6"/>
      <c r="D121" s="6"/>
      <c r="E121" s="6"/>
      <c r="F121" s="7"/>
      <c r="G121" s="12"/>
      <c r="H121" s="6"/>
    </row>
    <row r="122" spans="2:8" x14ac:dyDescent="0.2">
      <c r="B122" s="6"/>
      <c r="C122" s="6"/>
      <c r="D122" s="6"/>
      <c r="E122" s="6"/>
      <c r="F122" s="7"/>
      <c r="G122" s="12"/>
      <c r="H122" s="6"/>
    </row>
    <row r="123" spans="2:8" x14ac:dyDescent="0.2">
      <c r="B123" s="6"/>
      <c r="C123" s="6"/>
      <c r="D123" s="6"/>
      <c r="E123" s="6"/>
      <c r="F123" s="7"/>
      <c r="G123" s="12"/>
      <c r="H123" s="6"/>
    </row>
    <row r="124" spans="2:8" x14ac:dyDescent="0.2">
      <c r="B124" s="6"/>
      <c r="C124" s="6"/>
      <c r="D124" s="6"/>
      <c r="E124" s="6"/>
      <c r="F124" s="7"/>
      <c r="G124" s="12"/>
      <c r="H124" s="6"/>
    </row>
    <row r="125" spans="2:8" x14ac:dyDescent="0.2">
      <c r="B125" s="6"/>
      <c r="C125" s="6"/>
      <c r="D125" s="6"/>
      <c r="E125" s="6"/>
      <c r="F125" s="7"/>
      <c r="G125" s="12"/>
      <c r="H125" s="6"/>
    </row>
    <row r="126" spans="2:8" x14ac:dyDescent="0.2">
      <c r="B126" s="6"/>
      <c r="C126" s="6"/>
      <c r="D126" s="6"/>
      <c r="E126" s="6"/>
      <c r="F126" s="7"/>
      <c r="G126" s="12"/>
      <c r="H126" s="6"/>
    </row>
    <row r="127" spans="2:8" x14ac:dyDescent="0.2">
      <c r="B127" s="6"/>
      <c r="C127" s="6"/>
      <c r="D127" s="6"/>
      <c r="E127" s="6"/>
      <c r="F127" s="7"/>
      <c r="G127" s="12"/>
      <c r="H127" s="6"/>
    </row>
    <row r="128" spans="2:8" x14ac:dyDescent="0.2">
      <c r="B128" s="6"/>
      <c r="C128" s="6"/>
      <c r="D128" s="6"/>
      <c r="E128" s="6"/>
      <c r="F128" s="7"/>
      <c r="G128" s="12"/>
      <c r="H128" s="6"/>
    </row>
    <row r="129" spans="2:8" x14ac:dyDescent="0.2">
      <c r="B129" s="6"/>
      <c r="C129" s="6"/>
      <c r="D129" s="6"/>
      <c r="E129" s="6"/>
      <c r="F129" s="7"/>
      <c r="G129" s="12"/>
      <c r="H129" s="6"/>
    </row>
    <row r="130" spans="2:8" x14ac:dyDescent="0.2">
      <c r="B130" s="6"/>
      <c r="C130" s="6"/>
      <c r="D130" s="6"/>
      <c r="E130" s="6"/>
      <c r="F130" s="7"/>
      <c r="G130" s="12"/>
      <c r="H130" s="6"/>
    </row>
    <row r="131" spans="2:8" x14ac:dyDescent="0.2">
      <c r="B131" s="6"/>
      <c r="C131" s="6"/>
      <c r="D131" s="6"/>
      <c r="E131" s="6"/>
      <c r="F131" s="7"/>
      <c r="G131" s="12"/>
      <c r="H131" s="6"/>
    </row>
    <row r="132" spans="2:8" x14ac:dyDescent="0.2">
      <c r="B132" s="6"/>
      <c r="C132" s="6"/>
      <c r="D132" s="6"/>
      <c r="E132" s="6"/>
      <c r="F132" s="7"/>
      <c r="G132" s="12"/>
      <c r="H132" s="6"/>
    </row>
    <row r="133" spans="2:8" x14ac:dyDescent="0.2">
      <c r="B133" s="6"/>
      <c r="C133" s="6"/>
      <c r="D133" s="6"/>
      <c r="E133" s="6"/>
      <c r="F133" s="7"/>
      <c r="G133" s="12"/>
      <c r="H133" s="6"/>
    </row>
    <row r="134" spans="2:8" x14ac:dyDescent="0.2">
      <c r="B134" s="6"/>
      <c r="C134" s="6"/>
      <c r="D134" s="6"/>
      <c r="E134" s="6"/>
      <c r="F134" s="7"/>
      <c r="G134" s="12"/>
      <c r="H134" s="6"/>
    </row>
    <row r="135" spans="2:8" x14ac:dyDescent="0.2">
      <c r="B135" s="6"/>
      <c r="C135" s="6"/>
      <c r="D135" s="6"/>
      <c r="E135" s="6"/>
      <c r="F135" s="7"/>
      <c r="G135" s="12"/>
      <c r="H135" s="6"/>
    </row>
    <row r="136" spans="2:8" x14ac:dyDescent="0.2">
      <c r="B136" s="6"/>
      <c r="C136" s="6"/>
      <c r="D136" s="6"/>
      <c r="E136" s="6"/>
      <c r="F136" s="7"/>
      <c r="G136" s="12"/>
      <c r="H136" s="6"/>
    </row>
    <row r="137" spans="2:8" x14ac:dyDescent="0.2">
      <c r="B137" s="6"/>
      <c r="C137" s="6"/>
      <c r="D137" s="6"/>
      <c r="E137" s="6"/>
      <c r="F137" s="7"/>
      <c r="G137" s="12"/>
      <c r="H137" s="6"/>
    </row>
    <row r="138" spans="2:8" x14ac:dyDescent="0.2">
      <c r="B138" s="6"/>
      <c r="C138" s="6"/>
      <c r="D138" s="6"/>
      <c r="E138" s="6"/>
      <c r="F138" s="7"/>
      <c r="G138" s="12"/>
      <c r="H138" s="6"/>
    </row>
    <row r="139" spans="2:8" x14ac:dyDescent="0.2">
      <c r="B139" s="6"/>
      <c r="C139" s="6"/>
      <c r="D139" s="6"/>
      <c r="E139" s="6"/>
      <c r="F139" s="7"/>
      <c r="G139" s="12"/>
      <c r="H139" s="6"/>
    </row>
    <row r="140" spans="2:8" x14ac:dyDescent="0.2">
      <c r="B140" s="6"/>
      <c r="C140" s="6"/>
      <c r="D140" s="6"/>
      <c r="E140" s="6"/>
      <c r="F140" s="7"/>
      <c r="G140" s="12"/>
      <c r="H140" s="6"/>
    </row>
    <row r="141" spans="2:8" x14ac:dyDescent="0.2">
      <c r="B141" s="6"/>
      <c r="C141" s="6"/>
      <c r="D141" s="6"/>
      <c r="E141" s="6"/>
      <c r="F141" s="7"/>
      <c r="G141" s="12"/>
      <c r="H141" s="6"/>
    </row>
    <row r="142" spans="2:8" x14ac:dyDescent="0.2">
      <c r="B142" s="6"/>
      <c r="C142" s="6"/>
      <c r="D142" s="6"/>
      <c r="E142" s="6"/>
      <c r="F142" s="7"/>
      <c r="G142" s="12"/>
      <c r="H142" s="6"/>
    </row>
    <row r="143" spans="2:8" x14ac:dyDescent="0.2">
      <c r="B143" s="6"/>
      <c r="C143" s="6"/>
      <c r="D143" s="6"/>
      <c r="E143" s="6"/>
      <c r="F143" s="7"/>
      <c r="G143" s="12"/>
      <c r="H143" s="6"/>
    </row>
    <row r="144" spans="2:8" x14ac:dyDescent="0.2">
      <c r="B144" s="6"/>
      <c r="C144" s="6"/>
      <c r="D144" s="6"/>
      <c r="E144" s="6"/>
      <c r="F144" s="7"/>
      <c r="G144" s="12"/>
      <c r="H144" s="6"/>
    </row>
    <row r="145" spans="2:8" x14ac:dyDescent="0.2">
      <c r="B145" s="6"/>
      <c r="C145" s="6"/>
      <c r="D145" s="6"/>
      <c r="E145" s="6"/>
      <c r="F145" s="7"/>
      <c r="G145" s="12"/>
      <c r="H145" s="6"/>
    </row>
    <row r="146" spans="2:8" x14ac:dyDescent="0.2">
      <c r="B146" s="6"/>
      <c r="C146" s="6"/>
      <c r="D146" s="6"/>
      <c r="E146" s="6"/>
      <c r="F146" s="7"/>
      <c r="G146" s="12"/>
      <c r="H146" s="6"/>
    </row>
    <row r="147" spans="2:8" x14ac:dyDescent="0.2">
      <c r="B147" s="6"/>
      <c r="C147" s="6"/>
      <c r="D147" s="6"/>
      <c r="E147" s="6"/>
      <c r="F147" s="7"/>
      <c r="G147" s="12"/>
      <c r="H147" s="6"/>
    </row>
    <row r="148" spans="2:8" x14ac:dyDescent="0.2">
      <c r="B148" s="6"/>
      <c r="C148" s="6"/>
      <c r="D148" s="6"/>
      <c r="E148" s="6"/>
      <c r="F148" s="7"/>
      <c r="G148" s="12"/>
      <c r="H148" s="6"/>
    </row>
    <row r="149" spans="2:8" x14ac:dyDescent="0.2">
      <c r="B149" s="6"/>
      <c r="C149" s="6"/>
      <c r="D149" s="6"/>
      <c r="E149" s="6"/>
      <c r="F149" s="7"/>
      <c r="G149" s="12"/>
      <c r="H149" s="6"/>
    </row>
    <row r="150" spans="2:8" x14ac:dyDescent="0.2">
      <c r="B150" s="6"/>
      <c r="C150" s="6"/>
      <c r="D150" s="6"/>
      <c r="E150" s="6"/>
      <c r="F150" s="7"/>
      <c r="G150" s="12"/>
      <c r="H150" s="6"/>
    </row>
    <row r="151" spans="2:8" x14ac:dyDescent="0.2">
      <c r="B151" s="6"/>
      <c r="C151" s="6"/>
      <c r="D151" s="6"/>
      <c r="E151" s="6"/>
      <c r="F151" s="7"/>
      <c r="G151" s="12"/>
      <c r="H151" s="6"/>
    </row>
    <row r="152" spans="2:8" x14ac:dyDescent="0.2">
      <c r="B152" s="6"/>
      <c r="C152" s="6"/>
      <c r="D152" s="6"/>
      <c r="E152" s="6"/>
      <c r="F152" s="7"/>
      <c r="G152" s="12"/>
      <c r="H152" s="6"/>
    </row>
    <row r="153" spans="2:8" x14ac:dyDescent="0.2">
      <c r="B153" s="6"/>
      <c r="C153" s="6"/>
      <c r="D153" s="6"/>
      <c r="E153" s="6"/>
      <c r="F153" s="7"/>
      <c r="G153" s="12"/>
      <c r="H153" s="6"/>
    </row>
    <row r="154" spans="2:8" x14ac:dyDescent="0.2">
      <c r="B154" s="6"/>
      <c r="C154" s="6"/>
      <c r="D154" s="6"/>
      <c r="E154" s="6"/>
      <c r="F154" s="7"/>
      <c r="G154" s="12"/>
      <c r="H154" s="6"/>
    </row>
    <row r="155" spans="2:8" x14ac:dyDescent="0.2">
      <c r="B155" s="6"/>
      <c r="C155" s="6"/>
      <c r="D155" s="6"/>
      <c r="E155" s="6"/>
      <c r="F155" s="7"/>
      <c r="G155" s="12"/>
      <c r="H155" s="6"/>
    </row>
    <row r="156" spans="2:8" x14ac:dyDescent="0.2">
      <c r="B156" s="6"/>
      <c r="C156" s="6"/>
      <c r="D156" s="6"/>
      <c r="E156" s="6"/>
      <c r="F156" s="7"/>
      <c r="G156" s="12"/>
      <c r="H156" s="6"/>
    </row>
    <row r="157" spans="2:8" x14ac:dyDescent="0.2">
      <c r="B157" s="6"/>
      <c r="C157" s="6"/>
      <c r="D157" s="6"/>
      <c r="E157" s="6"/>
      <c r="F157" s="7"/>
      <c r="G157" s="12"/>
      <c r="H157" s="6"/>
    </row>
    <row r="158" spans="2:8" x14ac:dyDescent="0.2">
      <c r="B158" s="6"/>
      <c r="C158" s="6"/>
      <c r="D158" s="6"/>
      <c r="E158" s="6"/>
      <c r="F158" s="7"/>
      <c r="G158" s="12"/>
      <c r="H158" s="6"/>
    </row>
    <row r="159" spans="2:8" x14ac:dyDescent="0.2">
      <c r="B159" s="6"/>
      <c r="C159" s="6"/>
      <c r="D159" s="6"/>
      <c r="E159" s="6"/>
      <c r="F159" s="7"/>
      <c r="G159" s="12"/>
      <c r="H159" s="6"/>
    </row>
    <row r="160" spans="2:8" x14ac:dyDescent="0.2">
      <c r="B160" s="6"/>
      <c r="C160" s="6"/>
      <c r="D160" s="6"/>
      <c r="E160" s="6"/>
      <c r="F160" s="7"/>
      <c r="G160" s="12"/>
      <c r="H160" s="6"/>
    </row>
    <row r="161" spans="2:8" x14ac:dyDescent="0.2">
      <c r="B161" s="6"/>
      <c r="C161" s="6"/>
      <c r="D161" s="6"/>
      <c r="E161" s="6"/>
      <c r="F161" s="7"/>
      <c r="G161" s="12"/>
      <c r="H161" s="6"/>
    </row>
    <row r="162" spans="2:8" x14ac:dyDescent="0.2">
      <c r="B162" s="6"/>
      <c r="C162" s="6"/>
      <c r="D162" s="6"/>
      <c r="E162" s="6"/>
      <c r="F162" s="7"/>
      <c r="G162" s="12"/>
      <c r="H162" s="6"/>
    </row>
    <row r="163" spans="2:8" x14ac:dyDescent="0.2">
      <c r="B163" s="6"/>
      <c r="C163" s="6"/>
      <c r="D163" s="6"/>
      <c r="E163" s="6"/>
      <c r="F163" s="7"/>
      <c r="G163" s="12"/>
      <c r="H163" s="6"/>
    </row>
    <row r="164" spans="2:8" x14ac:dyDescent="0.2">
      <c r="B164" s="6"/>
      <c r="C164" s="6"/>
      <c r="D164" s="6"/>
      <c r="E164" s="6"/>
      <c r="F164" s="7"/>
      <c r="G164" s="12"/>
      <c r="H164" s="6"/>
    </row>
    <row r="165" spans="2:8" x14ac:dyDescent="0.2">
      <c r="B165" s="6"/>
      <c r="C165" s="6"/>
      <c r="D165" s="6"/>
      <c r="E165" s="6"/>
      <c r="F165" s="7"/>
      <c r="G165" s="12"/>
      <c r="H165" s="6"/>
    </row>
    <row r="166" spans="2:8" x14ac:dyDescent="0.2">
      <c r="B166" s="6"/>
      <c r="C166" s="6"/>
      <c r="D166" s="6"/>
      <c r="E166" s="6"/>
      <c r="F166" s="7"/>
      <c r="G166" s="12"/>
      <c r="H166" s="6"/>
    </row>
    <row r="167" spans="2:8" x14ac:dyDescent="0.2">
      <c r="B167" s="6"/>
      <c r="C167" s="6"/>
      <c r="D167" s="6"/>
      <c r="E167" s="6"/>
      <c r="F167" s="7"/>
      <c r="G167" s="12"/>
      <c r="H167" s="6"/>
    </row>
    <row r="168" spans="2:8" x14ac:dyDescent="0.2">
      <c r="B168" s="6"/>
      <c r="C168" s="6"/>
      <c r="D168" s="6"/>
      <c r="E168" s="6"/>
      <c r="F168" s="7"/>
      <c r="G168" s="12"/>
      <c r="H168" s="6"/>
    </row>
    <row r="169" spans="2:8" x14ac:dyDescent="0.2">
      <c r="B169" s="6"/>
      <c r="C169" s="6"/>
      <c r="D169" s="6"/>
      <c r="E169" s="6"/>
      <c r="F169" s="7"/>
      <c r="G169" s="12"/>
      <c r="H169" s="6"/>
    </row>
    <row r="170" spans="2:8" x14ac:dyDescent="0.2">
      <c r="B170" s="6"/>
      <c r="C170" s="6"/>
      <c r="D170" s="6"/>
      <c r="E170" s="6"/>
      <c r="F170" s="7"/>
      <c r="G170" s="12"/>
      <c r="H170" s="6"/>
    </row>
    <row r="171" spans="2:8" x14ac:dyDescent="0.2">
      <c r="B171" s="6"/>
      <c r="C171" s="6"/>
      <c r="D171" s="6"/>
      <c r="E171" s="6"/>
      <c r="F171" s="7"/>
      <c r="G171" s="12"/>
      <c r="H171" s="6"/>
    </row>
    <row r="172" spans="2:8" x14ac:dyDescent="0.2">
      <c r="B172" s="6"/>
      <c r="C172" s="6"/>
      <c r="D172" s="6"/>
      <c r="E172" s="6"/>
      <c r="F172" s="7"/>
      <c r="G172" s="12"/>
      <c r="H172" s="6"/>
    </row>
    <row r="173" spans="2:8" x14ac:dyDescent="0.2">
      <c r="B173" s="6"/>
      <c r="C173" s="6"/>
      <c r="D173" s="6"/>
      <c r="E173" s="6"/>
      <c r="F173" s="7"/>
      <c r="G173" s="12"/>
      <c r="H173" s="6"/>
    </row>
    <row r="174" spans="2:8" x14ac:dyDescent="0.2">
      <c r="B174" s="6"/>
      <c r="C174" s="6"/>
      <c r="D174" s="6"/>
      <c r="E174" s="6"/>
      <c r="F174" s="7"/>
      <c r="G174" s="12"/>
      <c r="H174" s="6"/>
    </row>
    <row r="175" spans="2:8" x14ac:dyDescent="0.2">
      <c r="B175" s="6"/>
      <c r="C175" s="6"/>
      <c r="D175" s="6"/>
      <c r="E175" s="6"/>
      <c r="F175" s="7"/>
      <c r="G175" s="12"/>
      <c r="H175" s="6"/>
    </row>
    <row r="176" spans="2:8" x14ac:dyDescent="0.2">
      <c r="B176" s="6"/>
      <c r="C176" s="6"/>
      <c r="D176" s="6"/>
      <c r="E176" s="6"/>
      <c r="F176" s="7"/>
      <c r="G176" s="12"/>
      <c r="H176" s="6"/>
    </row>
    <row r="177" spans="2:8" x14ac:dyDescent="0.2">
      <c r="B177" s="6"/>
      <c r="C177" s="6"/>
      <c r="D177" s="6"/>
      <c r="E177" s="6"/>
      <c r="F177" s="7"/>
      <c r="G177" s="12"/>
      <c r="H177" s="6"/>
    </row>
    <row r="178" spans="2:8" x14ac:dyDescent="0.2">
      <c r="B178" s="6"/>
      <c r="C178" s="6"/>
      <c r="D178" s="6"/>
      <c r="E178" s="6"/>
      <c r="F178" s="7"/>
      <c r="G178" s="12"/>
      <c r="H178" s="6"/>
    </row>
    <row r="179" spans="2:8" x14ac:dyDescent="0.2">
      <c r="B179" s="6"/>
      <c r="C179" s="6"/>
      <c r="D179" s="6"/>
      <c r="E179" s="6"/>
      <c r="F179" s="7"/>
      <c r="G179" s="12"/>
      <c r="H179" s="6"/>
    </row>
    <row r="180" spans="2:8" x14ac:dyDescent="0.2">
      <c r="B180" s="6"/>
      <c r="C180" s="6"/>
      <c r="D180" s="6"/>
      <c r="E180" s="6"/>
      <c r="F180" s="7"/>
      <c r="G180" s="12"/>
      <c r="H180" s="6"/>
    </row>
    <row r="181" spans="2:8" x14ac:dyDescent="0.2">
      <c r="B181" s="6"/>
      <c r="C181" s="6"/>
      <c r="D181" s="6"/>
      <c r="E181" s="6"/>
      <c r="F181" s="7"/>
      <c r="G181" s="12"/>
      <c r="H181" s="6"/>
    </row>
    <row r="182" spans="2:8" x14ac:dyDescent="0.2">
      <c r="B182" s="6"/>
      <c r="C182" s="6"/>
      <c r="D182" s="6"/>
      <c r="E182" s="6"/>
      <c r="F182" s="7"/>
      <c r="G182" s="12"/>
      <c r="H182" s="6"/>
    </row>
    <row r="183" spans="2:8" x14ac:dyDescent="0.2">
      <c r="B183" s="6"/>
      <c r="C183" s="6"/>
      <c r="D183" s="6"/>
      <c r="E183" s="6"/>
      <c r="F183" s="7"/>
      <c r="G183" s="12"/>
      <c r="H183" s="6"/>
    </row>
    <row r="184" spans="2:8" x14ac:dyDescent="0.2">
      <c r="B184" s="6"/>
      <c r="C184" s="6"/>
      <c r="D184" s="6"/>
      <c r="E184" s="6"/>
      <c r="F184" s="7"/>
      <c r="G184" s="12"/>
      <c r="H184" s="6"/>
    </row>
    <row r="185" spans="2:8" x14ac:dyDescent="0.2">
      <c r="B185" s="6"/>
      <c r="C185" s="6"/>
      <c r="D185" s="6"/>
      <c r="E185" s="6"/>
      <c r="F185" s="7"/>
      <c r="G185" s="12"/>
      <c r="H185" s="6"/>
    </row>
    <row r="186" spans="2:8" x14ac:dyDescent="0.2">
      <c r="B186" s="6"/>
      <c r="C186" s="6"/>
      <c r="D186" s="6"/>
      <c r="E186" s="6"/>
      <c r="F186" s="7"/>
      <c r="G186" s="12"/>
      <c r="H186" s="6"/>
    </row>
    <row r="187" spans="2:8" x14ac:dyDescent="0.2">
      <c r="B187" s="6"/>
      <c r="C187" s="6"/>
      <c r="D187" s="6"/>
      <c r="E187" s="6"/>
      <c r="F187" s="7"/>
      <c r="G187" s="12"/>
      <c r="H187" s="6"/>
    </row>
    <row r="188" spans="2:8" x14ac:dyDescent="0.2">
      <c r="B188" s="6"/>
      <c r="C188" s="6"/>
      <c r="D188" s="6"/>
      <c r="E188" s="6"/>
      <c r="F188" s="7"/>
      <c r="G188" s="12"/>
      <c r="H188" s="6"/>
    </row>
    <row r="189" spans="2:8" x14ac:dyDescent="0.2">
      <c r="B189" s="6"/>
      <c r="C189" s="6"/>
      <c r="D189" s="6"/>
      <c r="E189" s="6"/>
      <c r="F189" s="7"/>
      <c r="G189" s="12"/>
      <c r="H189" s="6"/>
    </row>
    <row r="190" spans="2:8" x14ac:dyDescent="0.2">
      <c r="B190" s="6"/>
      <c r="C190" s="6"/>
      <c r="D190" s="6"/>
      <c r="E190" s="6"/>
      <c r="F190" s="7"/>
      <c r="G190" s="12"/>
      <c r="H190" s="6"/>
    </row>
    <row r="191" spans="2:8" x14ac:dyDescent="0.2">
      <c r="B191" s="6"/>
      <c r="C191" s="6"/>
      <c r="D191" s="6"/>
      <c r="E191" s="6"/>
      <c r="F191" s="7"/>
      <c r="G191" s="12"/>
      <c r="H191" s="6"/>
    </row>
    <row r="192" spans="2:8" x14ac:dyDescent="0.2">
      <c r="B192" s="6"/>
      <c r="C192" s="6"/>
      <c r="D192" s="6"/>
      <c r="E192" s="6"/>
      <c r="F192" s="7"/>
      <c r="G192" s="12"/>
      <c r="H192" s="6"/>
    </row>
    <row r="193" spans="2:8" x14ac:dyDescent="0.2">
      <c r="B193" s="6"/>
      <c r="C193" s="6"/>
      <c r="D193" s="6"/>
      <c r="E193" s="6"/>
      <c r="F193" s="7"/>
      <c r="G193" s="12"/>
      <c r="H193" s="6"/>
    </row>
    <row r="194" spans="2:8" x14ac:dyDescent="0.2">
      <c r="B194" s="6"/>
      <c r="C194" s="6"/>
      <c r="D194" s="6"/>
      <c r="E194" s="6"/>
      <c r="F194" s="7"/>
      <c r="G194" s="12"/>
      <c r="H194" s="6"/>
    </row>
    <row r="195" spans="2:8" x14ac:dyDescent="0.2">
      <c r="B195" s="6"/>
      <c r="C195" s="6"/>
      <c r="D195" s="6"/>
      <c r="E195" s="6"/>
      <c r="F195" s="7"/>
      <c r="G195" s="12"/>
      <c r="H195" s="6"/>
    </row>
    <row r="196" spans="2:8" x14ac:dyDescent="0.2">
      <c r="B196" s="6"/>
      <c r="C196" s="6"/>
      <c r="D196" s="6"/>
      <c r="E196" s="6"/>
      <c r="F196" s="7"/>
      <c r="G196" s="12"/>
      <c r="H196" s="6"/>
    </row>
    <row r="197" spans="2:8" x14ac:dyDescent="0.2">
      <c r="B197" s="6"/>
      <c r="C197" s="6"/>
      <c r="D197" s="6"/>
      <c r="E197" s="6"/>
      <c r="F197" s="7"/>
      <c r="G197" s="12"/>
      <c r="H197" s="6"/>
    </row>
    <row r="198" spans="2:8" x14ac:dyDescent="0.2">
      <c r="B198" s="6"/>
      <c r="C198" s="6"/>
      <c r="D198" s="6"/>
      <c r="E198" s="6"/>
      <c r="F198" s="7"/>
      <c r="G198" s="12"/>
      <c r="H198" s="6"/>
    </row>
    <row r="199" spans="2:8" x14ac:dyDescent="0.2">
      <c r="B199" s="6"/>
      <c r="C199" s="6"/>
      <c r="D199" s="6"/>
      <c r="E199" s="6"/>
      <c r="F199" s="7"/>
      <c r="G199" s="12"/>
      <c r="H199" s="6"/>
    </row>
    <row r="200" spans="2:8" x14ac:dyDescent="0.2">
      <c r="B200" s="6"/>
      <c r="C200" s="6"/>
      <c r="D200" s="6"/>
      <c r="E200" s="6"/>
      <c r="F200" s="7"/>
      <c r="G200" s="12"/>
      <c r="H200" s="6"/>
    </row>
    <row r="201" spans="2:8" x14ac:dyDescent="0.2">
      <c r="B201" s="6"/>
      <c r="C201" s="6"/>
      <c r="D201" s="6"/>
      <c r="E201" s="6"/>
      <c r="F201" s="7"/>
      <c r="G201" s="12"/>
      <c r="H201" s="6"/>
    </row>
    <row r="202" spans="2:8" x14ac:dyDescent="0.2">
      <c r="B202" s="6"/>
      <c r="C202" s="6"/>
      <c r="D202" s="6"/>
      <c r="E202" s="6"/>
      <c r="F202" s="7"/>
      <c r="G202" s="12"/>
      <c r="H202" s="6"/>
    </row>
    <row r="203" spans="2:8" x14ac:dyDescent="0.2">
      <c r="B203" s="6"/>
      <c r="C203" s="6"/>
      <c r="D203" s="6"/>
      <c r="E203" s="6"/>
      <c r="F203" s="7"/>
      <c r="G203" s="12"/>
      <c r="H203" s="6"/>
    </row>
    <row r="204" spans="2:8" x14ac:dyDescent="0.2">
      <c r="B204" s="6"/>
      <c r="C204" s="6"/>
      <c r="D204" s="6"/>
      <c r="E204" s="6"/>
      <c r="F204" s="7"/>
      <c r="G204" s="12"/>
      <c r="H204" s="6"/>
    </row>
    <row r="205" spans="2:8" x14ac:dyDescent="0.2">
      <c r="B205" s="6"/>
      <c r="C205" s="6"/>
      <c r="D205" s="6"/>
      <c r="E205" s="6"/>
      <c r="F205" s="7"/>
      <c r="G205" s="12"/>
      <c r="H205" s="6"/>
    </row>
    <row r="206" spans="2:8" x14ac:dyDescent="0.2">
      <c r="B206" s="6"/>
      <c r="C206" s="6"/>
      <c r="D206" s="6"/>
      <c r="E206" s="6"/>
      <c r="F206" s="7"/>
      <c r="G206" s="12"/>
      <c r="H206" s="6"/>
    </row>
    <row r="207" spans="2:8" x14ac:dyDescent="0.2">
      <c r="B207" s="6"/>
      <c r="C207" s="6"/>
      <c r="D207" s="6"/>
      <c r="E207" s="6"/>
      <c r="F207" s="7"/>
      <c r="G207" s="12"/>
      <c r="H207" s="6"/>
    </row>
    <row r="208" spans="2:8" x14ac:dyDescent="0.2">
      <c r="B208" s="6"/>
      <c r="C208" s="6"/>
      <c r="D208" s="6"/>
      <c r="E208" s="6"/>
      <c r="F208" s="7"/>
      <c r="G208" s="12"/>
      <c r="H208" s="6"/>
    </row>
    <row r="209" spans="2:8" x14ac:dyDescent="0.2">
      <c r="B209" s="6"/>
      <c r="C209" s="6"/>
      <c r="D209" s="6"/>
      <c r="E209" s="6"/>
      <c r="F209" s="7"/>
      <c r="G209" s="12"/>
      <c r="H209" s="6"/>
    </row>
    <row r="210" spans="2:8" x14ac:dyDescent="0.2">
      <c r="B210" s="6"/>
      <c r="C210" s="6"/>
      <c r="D210" s="6"/>
      <c r="E210" s="6"/>
      <c r="F210" s="7"/>
      <c r="G210" s="12"/>
      <c r="H210" s="6"/>
    </row>
    <row r="211" spans="2:8" x14ac:dyDescent="0.2">
      <c r="B211" s="6"/>
      <c r="C211" s="6"/>
      <c r="D211" s="6"/>
      <c r="E211" s="6"/>
      <c r="F211" s="7"/>
      <c r="G211" s="12"/>
      <c r="H211" s="6"/>
    </row>
    <row r="212" spans="2:8" x14ac:dyDescent="0.2">
      <c r="B212" s="6"/>
      <c r="C212" s="6"/>
      <c r="D212" s="6"/>
      <c r="E212" s="6"/>
      <c r="F212" s="7"/>
      <c r="G212" s="12"/>
      <c r="H212" s="6"/>
    </row>
    <row r="213" spans="2:8" x14ac:dyDescent="0.2">
      <c r="B213" s="6"/>
      <c r="C213" s="6"/>
      <c r="D213" s="6"/>
      <c r="E213" s="6"/>
      <c r="F213" s="7"/>
      <c r="G213" s="12"/>
      <c r="H213" s="6"/>
    </row>
    <row r="214" spans="2:8" x14ac:dyDescent="0.2">
      <c r="B214" s="6"/>
      <c r="C214" s="6"/>
      <c r="D214" s="6"/>
      <c r="E214" s="6"/>
      <c r="F214" s="7"/>
      <c r="G214" s="12"/>
      <c r="H214" s="6"/>
    </row>
    <row r="215" spans="2:8" x14ac:dyDescent="0.2">
      <c r="B215" s="6"/>
      <c r="C215" s="6"/>
      <c r="D215" s="6"/>
      <c r="E215" s="6"/>
      <c r="F215" s="7"/>
      <c r="G215" s="12"/>
      <c r="H215" s="6"/>
    </row>
    <row r="216" spans="2:8" x14ac:dyDescent="0.2">
      <c r="B216" s="6"/>
      <c r="C216" s="6"/>
      <c r="D216" s="6"/>
      <c r="E216" s="6"/>
      <c r="F216" s="7"/>
      <c r="G216" s="12"/>
      <c r="H216" s="6"/>
    </row>
    <row r="217" spans="2:8" x14ac:dyDescent="0.2">
      <c r="B217" s="6"/>
      <c r="C217" s="6"/>
      <c r="D217" s="6"/>
      <c r="E217" s="6"/>
      <c r="F217" s="7"/>
      <c r="G217" s="12"/>
      <c r="H217" s="6"/>
    </row>
    <row r="218" spans="2:8" x14ac:dyDescent="0.2">
      <c r="B218" s="6"/>
      <c r="C218" s="6"/>
      <c r="D218" s="6"/>
      <c r="E218" s="6"/>
      <c r="F218" s="7"/>
      <c r="G218" s="12"/>
      <c r="H218" s="6"/>
    </row>
    <row r="219" spans="2:8" x14ac:dyDescent="0.2">
      <c r="B219" s="6"/>
      <c r="C219" s="6"/>
      <c r="D219" s="6"/>
      <c r="E219" s="6"/>
      <c r="F219" s="7"/>
      <c r="G219" s="12"/>
      <c r="H219" s="6"/>
    </row>
    <row r="220" spans="2:8" x14ac:dyDescent="0.2">
      <c r="B220" s="6"/>
      <c r="C220" s="6"/>
      <c r="D220" s="6"/>
      <c r="E220" s="6"/>
      <c r="F220" s="7"/>
      <c r="G220" s="12"/>
      <c r="H220" s="6"/>
    </row>
    <row r="221" spans="2:8" x14ac:dyDescent="0.2">
      <c r="B221" s="6"/>
      <c r="C221" s="6"/>
      <c r="D221" s="6"/>
      <c r="E221" s="6"/>
      <c r="F221" s="7"/>
      <c r="G221" s="12"/>
      <c r="H221" s="6"/>
    </row>
    <row r="222" spans="2:8" x14ac:dyDescent="0.2">
      <c r="B222" s="6"/>
      <c r="C222" s="6"/>
      <c r="D222" s="6"/>
      <c r="E222" s="6"/>
      <c r="F222" s="7"/>
      <c r="G222" s="12"/>
      <c r="H222" s="6"/>
    </row>
    <row r="223" spans="2:8" x14ac:dyDescent="0.2">
      <c r="B223" s="6"/>
      <c r="C223" s="6"/>
      <c r="D223" s="6"/>
      <c r="E223" s="6"/>
      <c r="F223" s="7"/>
      <c r="G223" s="12"/>
      <c r="H223" s="6"/>
    </row>
    <row r="224" spans="2:8" x14ac:dyDescent="0.2">
      <c r="B224" s="6"/>
      <c r="C224" s="6"/>
      <c r="D224" s="6"/>
      <c r="E224" s="6"/>
      <c r="F224" s="7"/>
      <c r="G224" s="12"/>
      <c r="H224" s="6"/>
    </row>
    <row r="225" spans="2:8" x14ac:dyDescent="0.2">
      <c r="B225" s="6"/>
      <c r="C225" s="6"/>
      <c r="D225" s="6"/>
      <c r="E225" s="6"/>
      <c r="F225" s="7"/>
      <c r="G225" s="12"/>
      <c r="H225" s="6"/>
    </row>
    <row r="226" spans="2:8" x14ac:dyDescent="0.2">
      <c r="B226" s="6"/>
      <c r="C226" s="6"/>
      <c r="D226" s="6"/>
      <c r="E226" s="6"/>
      <c r="F226" s="7"/>
      <c r="G226" s="12"/>
      <c r="H226" s="6"/>
    </row>
    <row r="227" spans="2:8" x14ac:dyDescent="0.2">
      <c r="B227" s="6"/>
      <c r="C227" s="6"/>
      <c r="D227" s="6"/>
      <c r="E227" s="6"/>
      <c r="F227" s="7"/>
      <c r="G227" s="12"/>
      <c r="H227" s="6"/>
    </row>
    <row r="228" spans="2:8" x14ac:dyDescent="0.2">
      <c r="B228" s="6"/>
      <c r="C228" s="6"/>
      <c r="D228" s="6"/>
      <c r="E228" s="6"/>
      <c r="F228" s="7"/>
      <c r="G228" s="12"/>
      <c r="H228" s="6"/>
    </row>
    <row r="229" spans="2:8" x14ac:dyDescent="0.2">
      <c r="B229" s="6"/>
      <c r="C229" s="6"/>
      <c r="D229" s="6"/>
      <c r="E229" s="6"/>
      <c r="F229" s="7"/>
      <c r="G229" s="12"/>
      <c r="H229" s="6"/>
    </row>
    <row r="230" spans="2:8" x14ac:dyDescent="0.2">
      <c r="B230" s="6"/>
      <c r="C230" s="6"/>
      <c r="D230" s="6"/>
      <c r="E230" s="6"/>
      <c r="F230" s="7"/>
      <c r="G230" s="12"/>
      <c r="H230" s="6"/>
    </row>
    <row r="231" spans="2:8" x14ac:dyDescent="0.2">
      <c r="B231" s="6"/>
      <c r="C231" s="6"/>
      <c r="D231" s="6"/>
      <c r="E231" s="6"/>
      <c r="F231" s="7"/>
      <c r="G231" s="12"/>
      <c r="H231" s="6"/>
    </row>
    <row r="232" spans="2:8" x14ac:dyDescent="0.2">
      <c r="B232" s="6"/>
      <c r="C232" s="6"/>
      <c r="D232" s="6"/>
      <c r="E232" s="6"/>
      <c r="F232" s="7"/>
      <c r="G232" s="12"/>
      <c r="H232" s="6"/>
    </row>
    <row r="233" spans="2:8" x14ac:dyDescent="0.2">
      <c r="B233" s="6"/>
      <c r="C233" s="6"/>
      <c r="D233" s="6"/>
      <c r="E233" s="6"/>
      <c r="F233" s="7"/>
      <c r="G233" s="12"/>
      <c r="H233" s="6"/>
    </row>
    <row r="234" spans="2:8" x14ac:dyDescent="0.2">
      <c r="B234" s="6"/>
      <c r="C234" s="6"/>
      <c r="D234" s="6"/>
      <c r="E234" s="6"/>
      <c r="F234" s="7"/>
      <c r="G234" s="12"/>
      <c r="H234" s="6"/>
    </row>
    <row r="235" spans="2:8" x14ac:dyDescent="0.2">
      <c r="B235" s="6"/>
      <c r="C235" s="6"/>
      <c r="D235" s="6"/>
      <c r="E235" s="6"/>
      <c r="F235" s="7"/>
      <c r="G235" s="12"/>
      <c r="H235" s="6"/>
    </row>
    <row r="236" spans="2:8" x14ac:dyDescent="0.2">
      <c r="B236" s="6"/>
      <c r="C236" s="6"/>
      <c r="D236" s="6"/>
      <c r="E236" s="6"/>
      <c r="F236" s="7"/>
      <c r="G236" s="12"/>
      <c r="H236" s="6"/>
    </row>
    <row r="237" spans="2:8" x14ac:dyDescent="0.2">
      <c r="B237" s="6"/>
      <c r="C237" s="6"/>
      <c r="D237" s="6"/>
      <c r="E237" s="6"/>
      <c r="F237" s="7"/>
      <c r="G237" s="12"/>
      <c r="H237" s="6"/>
    </row>
    <row r="238" spans="2:8" x14ac:dyDescent="0.2">
      <c r="B238" s="6"/>
      <c r="C238" s="6"/>
      <c r="D238" s="6"/>
      <c r="E238" s="6"/>
      <c r="F238" s="7"/>
      <c r="G238" s="12"/>
      <c r="H238" s="6"/>
    </row>
    <row r="239" spans="2:8" x14ac:dyDescent="0.2">
      <c r="B239" s="6"/>
      <c r="C239" s="6"/>
      <c r="D239" s="6"/>
      <c r="E239" s="6"/>
      <c r="F239" s="7"/>
      <c r="G239" s="12"/>
      <c r="H239" s="6"/>
    </row>
    <row r="240" spans="2:8" x14ac:dyDescent="0.2">
      <c r="B240" s="6"/>
      <c r="C240" s="6"/>
      <c r="D240" s="6"/>
      <c r="E240" s="6"/>
      <c r="F240" s="7"/>
      <c r="G240" s="12"/>
      <c r="H240" s="6"/>
    </row>
    <row r="241" spans="2:8" x14ac:dyDescent="0.2">
      <c r="B241" s="6"/>
      <c r="C241" s="6"/>
      <c r="D241" s="6"/>
      <c r="E241" s="6"/>
      <c r="F241" s="7"/>
      <c r="G241" s="12"/>
      <c r="H241" s="6"/>
    </row>
    <row r="242" spans="2:8" x14ac:dyDescent="0.2">
      <c r="B242" s="6"/>
      <c r="C242" s="6"/>
      <c r="D242" s="6"/>
      <c r="E242" s="6"/>
      <c r="F242" s="7"/>
      <c r="G242" s="12"/>
      <c r="H242" s="6"/>
    </row>
    <row r="243" spans="2:8" x14ac:dyDescent="0.2">
      <c r="B243" s="6"/>
      <c r="C243" s="6"/>
      <c r="D243" s="6"/>
      <c r="E243" s="6"/>
      <c r="F243" s="7"/>
      <c r="G243" s="12"/>
      <c r="H243" s="6"/>
    </row>
    <row r="244" spans="2:8" x14ac:dyDescent="0.2">
      <c r="B244" s="6"/>
      <c r="C244" s="6"/>
      <c r="D244" s="6"/>
      <c r="E244" s="6"/>
      <c r="F244" s="7"/>
      <c r="G244" s="12"/>
      <c r="H244" s="6"/>
    </row>
    <row r="245" spans="2:8" x14ac:dyDescent="0.2">
      <c r="B245" s="6"/>
      <c r="C245" s="6"/>
      <c r="D245" s="6"/>
      <c r="E245" s="6"/>
      <c r="F245" s="7"/>
      <c r="G245" s="12"/>
      <c r="H245" s="6"/>
    </row>
    <row r="246" spans="2:8" x14ac:dyDescent="0.2">
      <c r="B246" s="6"/>
      <c r="C246" s="6"/>
      <c r="D246" s="6"/>
      <c r="E246" s="6"/>
      <c r="F246" s="7"/>
      <c r="G246" s="12"/>
      <c r="H246" s="6"/>
    </row>
    <row r="247" spans="2:8" x14ac:dyDescent="0.2">
      <c r="B247" s="6"/>
      <c r="C247" s="6"/>
      <c r="D247" s="6"/>
      <c r="E247" s="6"/>
      <c r="F247" s="7"/>
      <c r="G247" s="12"/>
      <c r="H247" s="6"/>
    </row>
    <row r="248" spans="2:8" x14ac:dyDescent="0.2">
      <c r="B248" s="6"/>
      <c r="C248" s="6"/>
      <c r="D248" s="6"/>
      <c r="E248" s="6"/>
      <c r="F248" s="7"/>
      <c r="G248" s="12"/>
      <c r="H248" s="6"/>
    </row>
    <row r="249" spans="2:8" x14ac:dyDescent="0.2">
      <c r="B249" s="6"/>
      <c r="C249" s="6"/>
      <c r="D249" s="6"/>
      <c r="E249" s="6"/>
      <c r="F249" s="7"/>
      <c r="G249" s="12"/>
      <c r="H249" s="6"/>
    </row>
    <row r="250" spans="2:8" x14ac:dyDescent="0.2">
      <c r="B250" s="6"/>
      <c r="C250" s="6"/>
      <c r="D250" s="6"/>
      <c r="E250" s="6"/>
      <c r="F250" s="7"/>
      <c r="G250" s="12"/>
      <c r="H250" s="6"/>
    </row>
    <row r="251" spans="2:8" x14ac:dyDescent="0.2">
      <c r="B251" s="6"/>
      <c r="C251" s="6"/>
      <c r="D251" s="6"/>
      <c r="E251" s="6"/>
      <c r="F251" s="7"/>
      <c r="G251" s="12"/>
      <c r="H251" s="6"/>
    </row>
    <row r="252" spans="2:8" x14ac:dyDescent="0.2">
      <c r="B252" s="6"/>
      <c r="C252" s="6"/>
      <c r="D252" s="6"/>
      <c r="E252" s="6"/>
      <c r="F252" s="7"/>
      <c r="G252" s="12"/>
      <c r="H252" s="6"/>
    </row>
    <row r="253" spans="2:8" x14ac:dyDescent="0.2">
      <c r="B253" s="6"/>
      <c r="C253" s="6"/>
      <c r="D253" s="6"/>
      <c r="E253" s="6"/>
      <c r="F253" s="7"/>
      <c r="G253" s="12"/>
      <c r="H253" s="6"/>
    </row>
    <row r="254" spans="2:8" x14ac:dyDescent="0.2">
      <c r="B254" s="6"/>
      <c r="C254" s="6"/>
      <c r="D254" s="6"/>
      <c r="E254" s="6"/>
      <c r="F254" s="7"/>
      <c r="G254" s="12"/>
      <c r="H254" s="6"/>
    </row>
    <row r="255" spans="2:8" x14ac:dyDescent="0.2">
      <c r="B255" s="6"/>
      <c r="C255" s="6"/>
      <c r="D255" s="6"/>
      <c r="E255" s="6"/>
      <c r="F255" s="7"/>
      <c r="G255" s="12"/>
      <c r="H255" s="6"/>
    </row>
    <row r="256" spans="2:8" x14ac:dyDescent="0.2">
      <c r="B256" s="6"/>
      <c r="C256" s="6"/>
      <c r="D256" s="6"/>
      <c r="E256" s="6"/>
      <c r="F256" s="7"/>
      <c r="G256" s="12"/>
      <c r="H256" s="6"/>
    </row>
    <row r="257" spans="2:8" x14ac:dyDescent="0.2">
      <c r="B257" s="6"/>
      <c r="C257" s="6"/>
      <c r="D257" s="6"/>
      <c r="E257" s="6"/>
      <c r="F257" s="7"/>
      <c r="G257" s="12"/>
      <c r="H257" s="6"/>
    </row>
    <row r="258" spans="2:8" x14ac:dyDescent="0.2">
      <c r="B258" s="6"/>
      <c r="C258" s="6"/>
      <c r="D258" s="6"/>
      <c r="E258" s="6"/>
      <c r="F258" s="7"/>
      <c r="G258" s="12"/>
      <c r="H258" s="6"/>
    </row>
    <row r="259" spans="2:8" x14ac:dyDescent="0.2">
      <c r="B259" s="6"/>
      <c r="C259" s="6"/>
      <c r="D259" s="6"/>
      <c r="E259" s="6"/>
      <c r="F259" s="7"/>
      <c r="G259" s="12"/>
      <c r="H259" s="6"/>
    </row>
    <row r="260" spans="2:8" x14ac:dyDescent="0.2">
      <c r="B260" s="6"/>
      <c r="C260" s="6"/>
      <c r="D260" s="6"/>
      <c r="E260" s="6"/>
      <c r="F260" s="7"/>
      <c r="G260" s="12"/>
      <c r="H260" s="6"/>
    </row>
    <row r="261" spans="2:8" x14ac:dyDescent="0.2">
      <c r="B261" s="6"/>
      <c r="C261" s="6"/>
      <c r="D261" s="6"/>
      <c r="E261" s="6"/>
      <c r="F261" s="7"/>
      <c r="G261" s="12"/>
      <c r="H261" s="6"/>
    </row>
    <row r="262" spans="2:8" x14ac:dyDescent="0.2">
      <c r="B262" s="6"/>
      <c r="C262" s="6"/>
      <c r="D262" s="6"/>
      <c r="E262" s="6"/>
      <c r="F262" s="7"/>
      <c r="G262" s="12"/>
      <c r="H262" s="6"/>
    </row>
    <row r="263" spans="2:8" x14ac:dyDescent="0.2">
      <c r="B263" s="6"/>
      <c r="C263" s="6"/>
      <c r="D263" s="6"/>
      <c r="E263" s="6"/>
      <c r="F263" s="7"/>
      <c r="G263" s="12"/>
      <c r="H263" s="6"/>
    </row>
    <row r="264" spans="2:8" x14ac:dyDescent="0.2">
      <c r="B264" s="6"/>
      <c r="C264" s="6"/>
      <c r="D264" s="6"/>
      <c r="E264" s="6"/>
      <c r="F264" s="7"/>
      <c r="G264" s="12"/>
      <c r="H264" s="6"/>
    </row>
    <row r="265" spans="2:8" x14ac:dyDescent="0.2">
      <c r="B265" s="6"/>
      <c r="C265" s="6"/>
      <c r="D265" s="6"/>
      <c r="E265" s="6"/>
      <c r="F265" s="7"/>
      <c r="G265" s="12"/>
      <c r="H265" s="6"/>
    </row>
    <row r="266" spans="2:8" x14ac:dyDescent="0.2">
      <c r="B266" s="6"/>
      <c r="C266" s="6"/>
      <c r="D266" s="6"/>
      <c r="E266" s="6"/>
      <c r="F266" s="7"/>
      <c r="G266" s="12"/>
      <c r="H266" s="6"/>
    </row>
    <row r="267" spans="2:8" x14ac:dyDescent="0.2">
      <c r="B267" s="6"/>
      <c r="C267" s="6"/>
      <c r="D267" s="6"/>
      <c r="E267" s="6"/>
      <c r="F267" s="7"/>
      <c r="G267" s="12"/>
      <c r="H267" s="6"/>
    </row>
    <row r="268" spans="2:8" x14ac:dyDescent="0.2">
      <c r="B268" s="6"/>
      <c r="C268" s="6"/>
      <c r="D268" s="6"/>
      <c r="E268" s="6"/>
      <c r="F268" s="7"/>
      <c r="G268" s="12"/>
      <c r="H268" s="6"/>
    </row>
    <row r="269" spans="2:8" x14ac:dyDescent="0.2">
      <c r="B269" s="6"/>
      <c r="C269" s="6"/>
      <c r="D269" s="6"/>
      <c r="E269" s="6"/>
      <c r="F269" s="7"/>
      <c r="G269" s="12"/>
      <c r="H269" s="6"/>
    </row>
    <row r="270" spans="2:8" x14ac:dyDescent="0.2">
      <c r="B270" s="6"/>
      <c r="C270" s="6"/>
      <c r="D270" s="6"/>
      <c r="E270" s="6"/>
      <c r="F270" s="7"/>
      <c r="G270" s="12"/>
      <c r="H270" s="6"/>
    </row>
    <row r="271" spans="2:8" x14ac:dyDescent="0.2">
      <c r="B271" s="6"/>
      <c r="C271" s="6"/>
      <c r="D271" s="6"/>
      <c r="E271" s="6"/>
      <c r="F271" s="7"/>
      <c r="G271" s="12"/>
      <c r="H271" s="6"/>
    </row>
    <row r="272" spans="2:8" x14ac:dyDescent="0.2">
      <c r="B272" s="6"/>
      <c r="C272" s="6"/>
      <c r="D272" s="6"/>
      <c r="E272" s="6"/>
      <c r="F272" s="7"/>
      <c r="G272" s="12"/>
      <c r="H272" s="6"/>
    </row>
    <row r="273" spans="2:8" x14ac:dyDescent="0.2">
      <c r="B273" s="6"/>
      <c r="C273" s="6"/>
      <c r="D273" s="6"/>
      <c r="E273" s="6"/>
      <c r="F273" s="7"/>
      <c r="G273" s="12"/>
      <c r="H273" s="6"/>
    </row>
    <row r="274" spans="2:8" x14ac:dyDescent="0.2">
      <c r="B274" s="6"/>
      <c r="C274" s="6"/>
      <c r="D274" s="6"/>
      <c r="E274" s="6"/>
      <c r="F274" s="7"/>
      <c r="G274" s="12"/>
      <c r="H274" s="6"/>
    </row>
    <row r="275" spans="2:8" x14ac:dyDescent="0.2">
      <c r="B275" s="6"/>
      <c r="C275" s="6"/>
      <c r="D275" s="6"/>
      <c r="E275" s="6"/>
      <c r="F275" s="7"/>
      <c r="G275" s="12"/>
      <c r="H275" s="6"/>
    </row>
    <row r="276" spans="2:8" x14ac:dyDescent="0.2">
      <c r="B276" s="6"/>
      <c r="C276" s="6"/>
      <c r="D276" s="6"/>
      <c r="E276" s="6"/>
      <c r="F276" s="7"/>
      <c r="G276" s="12"/>
      <c r="H276" s="6"/>
    </row>
    <row r="277" spans="2:8" x14ac:dyDescent="0.2">
      <c r="B277" s="6"/>
      <c r="C277" s="6"/>
      <c r="D277" s="6"/>
      <c r="E277" s="6"/>
      <c r="F277" s="7"/>
      <c r="G277" s="12"/>
      <c r="H277" s="6"/>
    </row>
    <row r="278" spans="2:8" x14ac:dyDescent="0.2">
      <c r="B278" s="6"/>
      <c r="C278" s="6"/>
      <c r="D278" s="6"/>
      <c r="E278" s="6"/>
      <c r="F278" s="7"/>
      <c r="G278" s="12"/>
      <c r="H278" s="6"/>
    </row>
    <row r="279" spans="2:8" x14ac:dyDescent="0.2">
      <c r="B279" s="6"/>
      <c r="C279" s="6"/>
      <c r="D279" s="6"/>
      <c r="E279" s="6"/>
      <c r="F279" s="7"/>
      <c r="G279" s="12"/>
      <c r="H279" s="6"/>
    </row>
    <row r="280" spans="2:8" x14ac:dyDescent="0.2">
      <c r="B280" s="6"/>
      <c r="C280" s="6"/>
      <c r="D280" s="6"/>
      <c r="E280" s="6"/>
      <c r="F280" s="7"/>
      <c r="G280" s="12"/>
      <c r="H280" s="6"/>
    </row>
    <row r="281" spans="2:8" x14ac:dyDescent="0.2">
      <c r="B281" s="6"/>
      <c r="C281" s="6"/>
      <c r="D281" s="6"/>
      <c r="E281" s="6"/>
      <c r="F281" s="7"/>
      <c r="G281" s="12"/>
      <c r="H281" s="6"/>
    </row>
    <row r="282" spans="2:8" x14ac:dyDescent="0.2">
      <c r="B282" s="6"/>
      <c r="C282" s="6"/>
      <c r="D282" s="6"/>
      <c r="E282" s="6"/>
      <c r="F282" s="7"/>
      <c r="G282" s="12"/>
      <c r="H282" s="6"/>
    </row>
    <row r="283" spans="2:8" x14ac:dyDescent="0.2">
      <c r="B283" s="6"/>
      <c r="C283" s="6"/>
      <c r="D283" s="6"/>
      <c r="E283" s="6"/>
      <c r="F283" s="7"/>
      <c r="G283" s="12"/>
      <c r="H283" s="6"/>
    </row>
    <row r="284" spans="2:8" x14ac:dyDescent="0.2">
      <c r="B284" s="6"/>
      <c r="C284" s="6"/>
      <c r="D284" s="6"/>
      <c r="E284" s="6"/>
      <c r="F284" s="7"/>
      <c r="G284" s="12"/>
      <c r="H284" s="6"/>
    </row>
    <row r="285" spans="2:8" x14ac:dyDescent="0.2">
      <c r="B285" s="6"/>
      <c r="C285" s="6"/>
      <c r="D285" s="6"/>
      <c r="E285" s="6"/>
      <c r="F285" s="7"/>
      <c r="G285" s="12"/>
      <c r="H285" s="6"/>
    </row>
    <row r="286" spans="2:8" x14ac:dyDescent="0.2">
      <c r="B286" s="6"/>
      <c r="C286" s="6"/>
      <c r="D286" s="6"/>
      <c r="E286" s="6"/>
      <c r="F286" s="7"/>
      <c r="G286" s="12"/>
      <c r="H286" s="6"/>
    </row>
    <row r="287" spans="2:8" x14ac:dyDescent="0.2">
      <c r="B287" s="6"/>
      <c r="C287" s="6"/>
      <c r="D287" s="6"/>
      <c r="E287" s="6"/>
      <c r="F287" s="7"/>
      <c r="G287" s="12"/>
      <c r="H287" s="6"/>
    </row>
    <row r="288" spans="2:8" x14ac:dyDescent="0.2">
      <c r="B288" s="6"/>
      <c r="C288" s="6"/>
      <c r="D288" s="6"/>
      <c r="E288" s="6"/>
      <c r="F288" s="7"/>
      <c r="G288" s="12"/>
      <c r="H288" s="6"/>
    </row>
    <row r="289" spans="2:8" x14ac:dyDescent="0.2">
      <c r="B289" s="6"/>
      <c r="C289" s="6"/>
      <c r="D289" s="6"/>
      <c r="E289" s="6"/>
      <c r="F289" s="7"/>
      <c r="G289" s="12"/>
      <c r="H289" s="6"/>
    </row>
    <row r="290" spans="2:8" x14ac:dyDescent="0.2">
      <c r="B290" s="6"/>
      <c r="C290" s="6"/>
      <c r="D290" s="6"/>
      <c r="E290" s="6"/>
      <c r="F290" s="7"/>
      <c r="G290" s="12"/>
      <c r="H290" s="6"/>
    </row>
    <row r="291" spans="2:8" x14ac:dyDescent="0.2">
      <c r="B291" s="6"/>
      <c r="C291" s="6"/>
      <c r="D291" s="6"/>
      <c r="E291" s="6"/>
      <c r="F291" s="7"/>
      <c r="G291" s="12"/>
      <c r="H291" s="6"/>
    </row>
    <row r="292" spans="2:8" x14ac:dyDescent="0.2">
      <c r="B292" s="6"/>
      <c r="C292" s="6"/>
      <c r="D292" s="6"/>
      <c r="E292" s="6"/>
      <c r="F292" s="7"/>
      <c r="G292" s="12"/>
      <c r="H292" s="6"/>
    </row>
    <row r="293" spans="2:8" x14ac:dyDescent="0.2">
      <c r="B293" s="6"/>
      <c r="C293" s="6"/>
      <c r="D293" s="6"/>
      <c r="E293" s="6"/>
      <c r="F293" s="7"/>
      <c r="G293" s="12"/>
      <c r="H293" s="6"/>
    </row>
    <row r="294" spans="2:8" x14ac:dyDescent="0.2">
      <c r="B294" s="6"/>
      <c r="C294" s="6"/>
      <c r="D294" s="6"/>
      <c r="E294" s="6"/>
      <c r="F294" s="7"/>
      <c r="G294" s="12"/>
      <c r="H294" s="6"/>
    </row>
    <row r="295" spans="2:8" x14ac:dyDescent="0.2">
      <c r="B295" s="6"/>
      <c r="C295" s="6"/>
      <c r="D295" s="6"/>
      <c r="E295" s="6"/>
      <c r="F295" s="7"/>
      <c r="G295" s="12"/>
      <c r="H295" s="6"/>
    </row>
    <row r="296" spans="2:8" x14ac:dyDescent="0.2">
      <c r="B296" s="6"/>
      <c r="C296" s="6"/>
      <c r="D296" s="6"/>
      <c r="E296" s="6"/>
      <c r="F296" s="7"/>
      <c r="G296" s="12"/>
      <c r="H296" s="6"/>
    </row>
    <row r="297" spans="2:8" x14ac:dyDescent="0.2">
      <c r="B297" s="6"/>
      <c r="C297" s="6"/>
      <c r="D297" s="6"/>
      <c r="E297" s="6"/>
      <c r="F297" s="7"/>
      <c r="G297" s="12"/>
      <c r="H297" s="6"/>
    </row>
    <row r="298" spans="2:8" x14ac:dyDescent="0.2">
      <c r="B298" s="6"/>
      <c r="C298" s="6"/>
      <c r="D298" s="6"/>
      <c r="E298" s="6"/>
      <c r="F298" s="7"/>
      <c r="G298" s="12"/>
      <c r="H298" s="6"/>
    </row>
    <row r="299" spans="2:8" x14ac:dyDescent="0.2">
      <c r="B299" s="6"/>
      <c r="C299" s="6"/>
      <c r="D299" s="6"/>
      <c r="E299" s="6"/>
      <c r="F299" s="7"/>
      <c r="G299" s="12"/>
      <c r="H299" s="6"/>
    </row>
    <row r="300" spans="2:8" x14ac:dyDescent="0.2">
      <c r="B300" s="6"/>
      <c r="C300" s="6"/>
      <c r="D300" s="6"/>
      <c r="E300" s="6"/>
      <c r="F300" s="7"/>
      <c r="G300" s="12"/>
      <c r="H300" s="6"/>
    </row>
    <row r="301" spans="2:8" x14ac:dyDescent="0.2">
      <c r="B301" s="6"/>
      <c r="C301" s="6"/>
      <c r="D301" s="6"/>
      <c r="E301" s="6"/>
      <c r="F301" s="7"/>
      <c r="G301" s="12"/>
      <c r="H301" s="6"/>
    </row>
    <row r="302" spans="2:8" x14ac:dyDescent="0.2">
      <c r="B302" s="6"/>
      <c r="C302" s="6"/>
      <c r="D302" s="6"/>
      <c r="E302" s="6"/>
      <c r="F302" s="7"/>
      <c r="G302" s="12"/>
      <c r="H302" s="6"/>
    </row>
    <row r="303" spans="2:8" x14ac:dyDescent="0.2">
      <c r="B303" s="6"/>
      <c r="C303" s="6"/>
      <c r="D303" s="6"/>
      <c r="E303" s="6"/>
      <c r="F303" s="7"/>
      <c r="G303" s="12"/>
      <c r="H303" s="6"/>
    </row>
    <row r="304" spans="2:8" x14ac:dyDescent="0.2">
      <c r="B304" s="6"/>
      <c r="C304" s="6"/>
      <c r="D304" s="6"/>
      <c r="E304" s="6"/>
      <c r="F304" s="7"/>
      <c r="G304" s="12"/>
      <c r="H304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F115F27-2E6A-461C-9594-338729EFE7B6}">
          <x14:formula1>
            <xm:f>Setări!$I$5:$I$7</xm:f>
          </x14:formula1>
          <xm:sqref>C5:C304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3EAF1-0EE1-4767-B6DA-5BA6AC8B5BA8}">
  <dimension ref="B1:I17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0.7109375" style="1" customWidth="1"/>
    <col min="3" max="3" width="26.7109375" style="1" customWidth="1"/>
    <col min="4" max="4" width="3.7109375" style="1" customWidth="1"/>
    <col min="5" max="8" width="13.7109375" style="1" customWidth="1"/>
    <col min="9" max="9" width="12.7109375" style="1" customWidth="1"/>
    <col min="10" max="16384" width="11.42578125" style="1"/>
  </cols>
  <sheetData>
    <row r="1" spans="2:9" ht="21" x14ac:dyDescent="0.35">
      <c r="B1" s="2" t="s">
        <v>0</v>
      </c>
    </row>
    <row r="2" spans="2:9" x14ac:dyDescent="0.2">
      <c r="B2" s="3" t="s">
        <v>1</v>
      </c>
    </row>
    <row r="4" spans="2:9" x14ac:dyDescent="0.2">
      <c r="B4" s="5" t="s">
        <v>2</v>
      </c>
      <c r="C4" s="8" t="s">
        <v>3</v>
      </c>
      <c r="E4" s="11" t="s">
        <v>17</v>
      </c>
      <c r="F4" s="11" t="s">
        <v>24</v>
      </c>
      <c r="G4" s="11" t="s">
        <v>27</v>
      </c>
      <c r="H4" s="11" t="s">
        <v>30</v>
      </c>
      <c r="I4" s="11" t="s">
        <v>79</v>
      </c>
    </row>
    <row r="5" spans="2:9" x14ac:dyDescent="0.2">
      <c r="B5" s="5" t="s">
        <v>4</v>
      </c>
      <c r="C5" s="8" t="s">
        <v>5</v>
      </c>
      <c r="E5" s="6" t="s">
        <v>18</v>
      </c>
      <c r="F5" s="6" t="s">
        <v>25</v>
      </c>
      <c r="G5" s="6" t="s">
        <v>28</v>
      </c>
      <c r="H5" s="6" t="s">
        <v>31</v>
      </c>
      <c r="I5" s="13" t="s">
        <v>43</v>
      </c>
    </row>
    <row r="6" spans="2:9" x14ac:dyDescent="0.2">
      <c r="B6" s="5" t="s">
        <v>6</v>
      </c>
      <c r="C6" s="8" t="s">
        <v>7</v>
      </c>
      <c r="E6" s="6" t="s">
        <v>19</v>
      </c>
      <c r="F6" s="6" t="s">
        <v>26</v>
      </c>
      <c r="G6" s="6" t="s">
        <v>29</v>
      </c>
      <c r="H6" s="6" t="s">
        <v>32</v>
      </c>
      <c r="I6" s="13" t="s">
        <v>66</v>
      </c>
    </row>
    <row r="7" spans="2:9" x14ac:dyDescent="0.2">
      <c r="B7" s="5" t="s">
        <v>8</v>
      </c>
      <c r="C7" s="8" t="s">
        <v>9</v>
      </c>
      <c r="E7" s="6" t="s">
        <v>20</v>
      </c>
      <c r="I7" s="13" t="s">
        <v>63</v>
      </c>
    </row>
    <row r="8" spans="2:9" x14ac:dyDescent="0.2">
      <c r="B8" s="5" t="s">
        <v>10</v>
      </c>
      <c r="C8" s="8" t="s">
        <v>11</v>
      </c>
      <c r="E8" s="6" t="s">
        <v>21</v>
      </c>
    </row>
    <row r="9" spans="2:9" x14ac:dyDescent="0.2">
      <c r="B9" s="5" t="s">
        <v>12</v>
      </c>
      <c r="C9" s="9">
        <v>180</v>
      </c>
      <c r="E9" s="6" t="s">
        <v>22</v>
      </c>
    </row>
    <row r="10" spans="2:9" x14ac:dyDescent="0.2">
      <c r="B10" s="5" t="s">
        <v>13</v>
      </c>
      <c r="C10" s="10">
        <v>0.21</v>
      </c>
      <c r="E10" s="6" t="s">
        <v>23</v>
      </c>
    </row>
    <row r="11" spans="2:9" x14ac:dyDescent="0.2">
      <c r="B11" s="5" t="s">
        <v>14</v>
      </c>
      <c r="C11" s="8">
        <v>3</v>
      </c>
    </row>
    <row r="12" spans="2:9" x14ac:dyDescent="0.2">
      <c r="B12" s="5" t="s">
        <v>15</v>
      </c>
      <c r="C12" s="8">
        <v>10000</v>
      </c>
    </row>
    <row r="13" spans="2:9" x14ac:dyDescent="0.2">
      <c r="B13" s="5" t="s">
        <v>16</v>
      </c>
      <c r="C13" s="10">
        <v>0.1</v>
      </c>
    </row>
    <row r="15" spans="2:9" x14ac:dyDescent="0.2">
      <c r="B15" s="73" t="s">
        <v>150</v>
      </c>
    </row>
    <row r="16" spans="2:9" x14ac:dyDescent="0.2">
      <c r="B16" s="74" t="s">
        <v>151</v>
      </c>
    </row>
    <row r="17" spans="2:2" x14ac:dyDescent="0.2">
      <c r="B17" s="75" t="s">
        <v>152</v>
      </c>
    </row>
  </sheetData>
  <hyperlinks>
    <hyperlink ref="B17" r:id="rId1" tooltip="Instrucțiuni și alte modele gratuite" xr:uid="{1C099520-9F3E-4FFD-B82D-A2E21E9146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19</vt:i4>
      </vt:variant>
    </vt:vector>
  </HeadingPairs>
  <TitlesOfParts>
    <vt:vector size="24" baseType="lpstr">
      <vt:lpstr>Deviz</vt:lpstr>
      <vt:lpstr>Registru devize</vt:lpstr>
      <vt:lpstr>Linii deviz</vt:lpstr>
      <vt:lpstr>Piese și operații</vt:lpstr>
      <vt:lpstr>Setări</vt:lpstr>
      <vt:lpstr>Adresa</vt:lpstr>
      <vt:lpstr>Deviz!Área_de_impresión</vt:lpstr>
      <vt:lpstr>AutRAR</vt:lpstr>
      <vt:lpstr>Catalog</vt:lpstr>
      <vt:lpstr>CIF</vt:lpstr>
      <vt:lpstr>Coduri</vt:lpstr>
      <vt:lpstr>CotaTVA</vt:lpstr>
      <vt:lpstr>Firma</vt:lpstr>
      <vt:lpstr>GarKm</vt:lpstr>
      <vt:lpstr>GarLuni</vt:lpstr>
      <vt:lpstr>ListaDaNu</vt:lpstr>
      <vt:lpstr>ListaDoc</vt:lpstr>
      <vt:lpstr>ListaEtapa</vt:lpstr>
      <vt:lpstr>ListaStatus</vt:lpstr>
      <vt:lpstr>Prag</vt:lpstr>
      <vt:lpstr>RandD</vt:lpstr>
      <vt:lpstr>TarifOra</vt:lpstr>
      <vt:lpstr>Telefon</vt:lpstr>
      <vt:lpstr>'Registru devize'!Títulos_a_imprimir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Model deviz service auto Excel</dc:title>
  <dc:subject>Model Excel gratuit în limba română</dc:subject>
  <dc:creator>Ray Moreno · modelexcel.ro</dc:creator>
  <cp:keywords>modelexcel.ro, model Excel, Model deviz service auto Excel</cp:keywords>
  <dc:description>© 2026 Ray Moreno – modelexcel.ro. Model gratuit: îl poți folosi și adapta în activitatea ta. Nu este permisă revânzarea lui sau publicarea pe alte site-uri. https://modelexcel.ro/model-deviz-service-auto-excel/</dc:description>
  <cp:lastModifiedBy>Ray Moreno · modelexcel.ro</cp:lastModifiedBy>
  <dcterms:created xsi:type="dcterms:W3CDTF">2026-10-13T16:57:37Z</dcterms:created>
  <dcterms:modified xsi:type="dcterms:W3CDTF">2026-10-13T17:30:40Z</dcterms:modified>
  <cp:category>Model Excel</cp:category>
</cp:coreProperties>
</file>