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3F809E3D-EF69-4B4C-B9FC-5D4730B2039A}" xr6:coauthVersionLast="47" xr6:coauthVersionMax="47" xr10:uidLastSave="{00000000-0000-0000-0000-000000000000}"/>
  <bookViews>
    <workbookView xWindow="-28920" yWindow="-120" windowWidth="29040" windowHeight="15720" xr2:uid="{9EEC39C2-9BA6-4403-97D6-A839DE5FE79F}"/>
  </bookViews>
  <sheets>
    <sheet name="Factură" sheetId="1" r:id="rId1"/>
    <sheet name="Registru facturi" sheetId="2" r:id="rId2"/>
    <sheet name="Date firmă" sheetId="3" r:id="rId3"/>
    <sheet name="Zile libere" sheetId="4" r:id="rId4"/>
  </sheets>
  <definedNames>
    <definedName name="Adresa">'Date firmă'!$C$8</definedName>
    <definedName name="_xlnm.Print_Area" localSheetId="0">Factură!$A$1:$J$42</definedName>
    <definedName name="Banca">'Date firmă'!$C$10</definedName>
    <definedName name="CIF">'Date firmă'!$C$6</definedName>
    <definedName name="Contact">'Date firmă'!$C$11</definedName>
    <definedName name="CoteTVA">'Date firmă'!$C$18:$C$20</definedName>
    <definedName name="DaNu">'Date firmă'!$E$5:$E$6</definedName>
    <definedName name="Firma">'Date firmă'!$C$5</definedName>
    <definedName name="IBAN">'Date firmă'!$C$9</definedName>
    <definedName name="Moneda">'Date firmă'!$C$14</definedName>
    <definedName name="PlatitorTVA">'Date firmă'!$C$12</definedName>
    <definedName name="RegCom">'Date firmă'!$C$7</definedName>
    <definedName name="Sarbatori">'Zile libere'!$G$6:$G$56</definedName>
    <definedName name="TermenPlata">'Date firmă'!$C$13</definedName>
    <definedName name="TipDoc">'Date firmă'!$E$8:$E$9</definedName>
    <definedName name="_xlnm.Print_Titles" localSheetId="1">'Registru facturi'!$5:$5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9" i="2" l="1"/>
  <c r="E58" i="2"/>
  <c r="E57" i="2"/>
  <c r="F9" i="2"/>
  <c r="C9" i="2"/>
  <c r="F8" i="2"/>
  <c r="C8" i="2"/>
  <c r="H7" i="2"/>
  <c r="F7" i="2"/>
  <c r="C7" i="2"/>
  <c r="H6" i="2"/>
  <c r="F6" i="2"/>
  <c r="C6" i="2"/>
  <c r="L55" i="2"/>
  <c r="K55" i="2"/>
  <c r="J55" i="2"/>
  <c r="I55" i="2"/>
  <c r="L54" i="2"/>
  <c r="K54" i="2"/>
  <c r="J54" i="2"/>
  <c r="I54" i="2"/>
  <c r="L53" i="2"/>
  <c r="K53" i="2"/>
  <c r="J53" i="2"/>
  <c r="I53" i="2"/>
  <c r="L52" i="2"/>
  <c r="K52" i="2"/>
  <c r="J52" i="2"/>
  <c r="I52" i="2"/>
  <c r="L51" i="2"/>
  <c r="K51" i="2"/>
  <c r="J51" i="2"/>
  <c r="I51" i="2"/>
  <c r="L50" i="2"/>
  <c r="K50" i="2"/>
  <c r="J50" i="2"/>
  <c r="I50" i="2"/>
  <c r="L49" i="2"/>
  <c r="K49" i="2"/>
  <c r="J49" i="2"/>
  <c r="I49" i="2"/>
  <c r="L48" i="2"/>
  <c r="K48" i="2"/>
  <c r="J48" i="2"/>
  <c r="I48" i="2"/>
  <c r="L47" i="2"/>
  <c r="K47" i="2"/>
  <c r="J47" i="2"/>
  <c r="I47" i="2"/>
  <c r="L46" i="2"/>
  <c r="K46" i="2"/>
  <c r="J46" i="2"/>
  <c r="I46" i="2"/>
  <c r="L45" i="2"/>
  <c r="K45" i="2"/>
  <c r="J45" i="2"/>
  <c r="I45" i="2"/>
  <c r="L44" i="2"/>
  <c r="K44" i="2"/>
  <c r="J44" i="2"/>
  <c r="I44" i="2"/>
  <c r="L43" i="2"/>
  <c r="K43" i="2"/>
  <c r="J43" i="2"/>
  <c r="I43" i="2"/>
  <c r="L42" i="2"/>
  <c r="K42" i="2"/>
  <c r="J42" i="2"/>
  <c r="I42" i="2"/>
  <c r="L41" i="2"/>
  <c r="K41" i="2"/>
  <c r="J41" i="2"/>
  <c r="I41" i="2"/>
  <c r="L40" i="2"/>
  <c r="K40" i="2"/>
  <c r="J40" i="2"/>
  <c r="I40" i="2"/>
  <c r="L39" i="2"/>
  <c r="K39" i="2"/>
  <c r="J39" i="2"/>
  <c r="I39" i="2"/>
  <c r="L38" i="2"/>
  <c r="K38" i="2"/>
  <c r="J38" i="2"/>
  <c r="I38" i="2"/>
  <c r="L37" i="2"/>
  <c r="K37" i="2"/>
  <c r="J37" i="2"/>
  <c r="I37" i="2"/>
  <c r="L36" i="2"/>
  <c r="K36" i="2"/>
  <c r="J36" i="2"/>
  <c r="I36" i="2"/>
  <c r="L35" i="2"/>
  <c r="K35" i="2"/>
  <c r="J35" i="2"/>
  <c r="I35" i="2"/>
  <c r="L34" i="2"/>
  <c r="K34" i="2"/>
  <c r="J34" i="2"/>
  <c r="I34" i="2"/>
  <c r="L33" i="2"/>
  <c r="K33" i="2"/>
  <c r="J33" i="2"/>
  <c r="I33" i="2"/>
  <c r="L32" i="2"/>
  <c r="K32" i="2"/>
  <c r="J32" i="2"/>
  <c r="I32" i="2"/>
  <c r="L31" i="2"/>
  <c r="K31" i="2"/>
  <c r="J31" i="2"/>
  <c r="I31" i="2"/>
  <c r="L30" i="2"/>
  <c r="K30" i="2"/>
  <c r="J30" i="2"/>
  <c r="I30" i="2"/>
  <c r="L29" i="2"/>
  <c r="K29" i="2"/>
  <c r="J29" i="2"/>
  <c r="I29" i="2"/>
  <c r="L28" i="2"/>
  <c r="K28" i="2"/>
  <c r="J28" i="2"/>
  <c r="I28" i="2"/>
  <c r="L27" i="2"/>
  <c r="K27" i="2"/>
  <c r="J27" i="2"/>
  <c r="I27" i="2"/>
  <c r="L26" i="2"/>
  <c r="K26" i="2"/>
  <c r="J26" i="2"/>
  <c r="I26" i="2"/>
  <c r="L25" i="2"/>
  <c r="K25" i="2"/>
  <c r="J25" i="2"/>
  <c r="I25" i="2"/>
  <c r="L24" i="2"/>
  <c r="K24" i="2"/>
  <c r="J24" i="2"/>
  <c r="I24" i="2"/>
  <c r="L23" i="2"/>
  <c r="K23" i="2"/>
  <c r="J23" i="2"/>
  <c r="I23" i="2"/>
  <c r="L22" i="2"/>
  <c r="K22" i="2"/>
  <c r="J22" i="2"/>
  <c r="I22" i="2"/>
  <c r="L21" i="2"/>
  <c r="K21" i="2"/>
  <c r="J21" i="2"/>
  <c r="I21" i="2"/>
  <c r="L20" i="2"/>
  <c r="K20" i="2"/>
  <c r="J20" i="2"/>
  <c r="I20" i="2"/>
  <c r="L19" i="2"/>
  <c r="K19" i="2"/>
  <c r="J19" i="2"/>
  <c r="I19" i="2"/>
  <c r="L18" i="2"/>
  <c r="K18" i="2"/>
  <c r="J18" i="2"/>
  <c r="I18" i="2"/>
  <c r="L17" i="2"/>
  <c r="K17" i="2"/>
  <c r="J17" i="2"/>
  <c r="I17" i="2"/>
  <c r="L16" i="2"/>
  <c r="K16" i="2"/>
  <c r="J16" i="2"/>
  <c r="I16" i="2"/>
  <c r="L15" i="2"/>
  <c r="K15" i="2"/>
  <c r="J15" i="2"/>
  <c r="I15" i="2"/>
  <c r="L14" i="2"/>
  <c r="K14" i="2"/>
  <c r="J14" i="2"/>
  <c r="I14" i="2"/>
  <c r="L13" i="2"/>
  <c r="K13" i="2"/>
  <c r="J13" i="2"/>
  <c r="I13" i="2"/>
  <c r="L12" i="2"/>
  <c r="K12" i="2"/>
  <c r="J12" i="2"/>
  <c r="I12" i="2"/>
  <c r="L11" i="2"/>
  <c r="K11" i="2"/>
  <c r="J11" i="2"/>
  <c r="I11" i="2"/>
  <c r="L10" i="2"/>
  <c r="K10" i="2"/>
  <c r="J10" i="2"/>
  <c r="I10" i="2"/>
  <c r="L9" i="2"/>
  <c r="K9" i="2"/>
  <c r="I9" i="2"/>
  <c r="J9" i="2" s="1"/>
  <c r="L8" i="2"/>
  <c r="K8" i="2"/>
  <c r="I8" i="2"/>
  <c r="J8" i="2" s="1"/>
  <c r="L7" i="2"/>
  <c r="I7" i="2"/>
  <c r="L6" i="2"/>
  <c r="I6" i="2"/>
  <c r="M2" i="2"/>
  <c r="B35" i="1"/>
  <c r="I33" i="1"/>
  <c r="I32" i="1"/>
  <c r="I31" i="1"/>
  <c r="J29" i="1"/>
  <c r="I29" i="1"/>
  <c r="B29" i="1"/>
  <c r="J28" i="1"/>
  <c r="I28" i="1"/>
  <c r="B28" i="1"/>
  <c r="J27" i="1"/>
  <c r="I27" i="1"/>
  <c r="B27" i="1"/>
  <c r="J26" i="1"/>
  <c r="I26" i="1"/>
  <c r="B26" i="1"/>
  <c r="J25" i="1"/>
  <c r="I25" i="1"/>
  <c r="B25" i="1"/>
  <c r="J24" i="1"/>
  <c r="I24" i="1"/>
  <c r="B24" i="1"/>
  <c r="J23" i="1"/>
  <c r="I23" i="1"/>
  <c r="B23" i="1"/>
  <c r="J22" i="1"/>
  <c r="I22" i="1"/>
  <c r="B22" i="1"/>
  <c r="J21" i="1"/>
  <c r="I21" i="1"/>
  <c r="B21" i="1"/>
  <c r="I20" i="1"/>
  <c r="J20" i="1" s="1"/>
  <c r="B20" i="1"/>
  <c r="I19" i="1"/>
  <c r="J19" i="1" s="1"/>
  <c r="B19" i="1"/>
  <c r="I18" i="1"/>
  <c r="J18" i="1" s="1"/>
  <c r="B18" i="1"/>
  <c r="B15" i="1"/>
  <c r="B14" i="1"/>
  <c r="B13" i="1"/>
  <c r="B12" i="1"/>
  <c r="B11" i="1"/>
  <c r="B10" i="1"/>
  <c r="B9" i="1"/>
  <c r="B8" i="1"/>
  <c r="H5" i="1"/>
  <c r="H4" i="1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J7" i="2" l="1"/>
  <c r="K7" i="2"/>
  <c r="J6" i="2"/>
  <c r="E60" i="2" s="1"/>
  <c r="K6" i="2"/>
</calcChain>
</file>

<file path=xl/sharedStrings.xml><?xml version="1.0" encoding="utf-8"?>
<sst xmlns="http://schemas.openxmlformats.org/spreadsheetml/2006/main" count="159" uniqueCount="113">
  <si>
    <t>Datele firmei (furnizor) și setări</t>
  </si>
  <si>
    <t>Completează o singură dată. Datele apar automat pe factură. Celulele verzi se pot modifica.</t>
  </si>
  <si>
    <t>Denumire firmă</t>
  </si>
  <si>
    <t>Exemplu Consult SRL</t>
  </si>
  <si>
    <t>CIF / CUI</t>
  </si>
  <si>
    <t>RO12345678</t>
  </si>
  <si>
    <t>Nr. Registrul Comerțului</t>
  </si>
  <si>
    <t>J40/1234/2020</t>
  </si>
  <si>
    <t>Adresă sediu</t>
  </si>
  <si>
    <t>Str. Exemplului nr. 1, București, sector 1</t>
  </si>
  <si>
    <t>IBAN</t>
  </si>
  <si>
    <t>RO49AAAA1B31007593840000</t>
  </si>
  <si>
    <t>Banca</t>
  </si>
  <si>
    <t>Banca Exemplu</t>
  </si>
  <si>
    <t>Telefon / e-mail</t>
  </si>
  <si>
    <t>0700 000 000 / office@exemplu.ro</t>
  </si>
  <si>
    <t>Plătitor de TVA? (Da/Nu)</t>
  </si>
  <si>
    <t>Da</t>
  </si>
  <si>
    <t>Termen de plată implicit (zile)</t>
  </si>
  <si>
    <t>Monedă</t>
  </si>
  <si>
    <t>lei</t>
  </si>
  <si>
    <t>Nu</t>
  </si>
  <si>
    <t>Cote de TVA</t>
  </si>
  <si>
    <t>cota standard</t>
  </si>
  <si>
    <t>cota redusă (alimente, medicamente, cazare, restaurante, cărți etc.)</t>
  </si>
  <si>
    <t>scutit / taxare inversă</t>
  </si>
  <si>
    <t>Cotele de TVA în vigoare din 1 august 2025 (Legea nr. 141/2025): 21% standard și 11% redusă. Verifică întotdeauna cota corectă pentru produsul sau serviciul tău.</t>
  </si>
  <si>
    <t>Sărbători legale (pentru termenul e-Factura)</t>
  </si>
  <si>
    <t>Sunt folosite la calculul celor 5 zile lucrătoare pentru transmiterea în RO e-Factura. Lista acoperă anii 2026–2028.</t>
  </si>
  <si>
    <t>Sărbătoare</t>
  </si>
  <si>
    <t>Anul</t>
  </si>
  <si>
    <t>Data</t>
  </si>
  <si>
    <t>Anul Nou</t>
  </si>
  <si>
    <t>A doua zi de Anul Nou</t>
  </si>
  <si>
    <t>Boboteaza</t>
  </si>
  <si>
    <t>Sfântul Ioan</t>
  </si>
  <si>
    <t>Ziua Unirii</t>
  </si>
  <si>
    <t>Ziua Muncii</t>
  </si>
  <si>
    <t>Ziua Copilului</t>
  </si>
  <si>
    <t>Sfânta Maria</t>
  </si>
  <si>
    <t>Sfântul Andrei</t>
  </si>
  <si>
    <t>Ziua Națională</t>
  </si>
  <si>
    <t>Crăciunul</t>
  </si>
  <si>
    <t>A doua zi de Crăciun</t>
  </si>
  <si>
    <t>Vinerea Mare</t>
  </si>
  <si>
    <t>Paștele</t>
  </si>
  <si>
    <t>A doua zi de Paște</t>
  </si>
  <si>
    <t>Rusaliile</t>
  </si>
  <si>
    <t>A doua zi de Rusalii</t>
  </si>
  <si>
    <t>FACTURĂ</t>
  </si>
  <si>
    <t>FACTURĂ PROFORMĂ</t>
  </si>
  <si>
    <t>(alege din listă: factură sau factură proformă)</t>
  </si>
  <si>
    <t>Seria</t>
  </si>
  <si>
    <t>EXC</t>
  </si>
  <si>
    <t>Număr</t>
  </si>
  <si>
    <t>0001</t>
  </si>
  <si>
    <t>Data emiterii</t>
  </si>
  <si>
    <t>Data scadenței</t>
  </si>
  <si>
    <t>FURNIZOR</t>
  </si>
  <si>
    <t>CUMPĂRĂTOR</t>
  </si>
  <si>
    <t>Client Exemplu SRL</t>
  </si>
  <si>
    <t>CIF: RO87654321</t>
  </si>
  <si>
    <t>Reg. Com.: J12/345/2018</t>
  </si>
  <si>
    <t>Str. Clientului nr. 10, Cluj-Napoca</t>
  </si>
  <si>
    <t xml:space="preserve">IBAN: </t>
  </si>
  <si>
    <t xml:space="preserve">Banca: </t>
  </si>
  <si>
    <t xml:space="preserve">Persoană de contact: </t>
  </si>
  <si>
    <t>Denumirea produselor sau a serviciilor</t>
  </si>
  <si>
    <t>U.M.</t>
  </si>
  <si>
    <t>Cantitate</t>
  </si>
  <si>
    <t>Cota TVA</t>
  </si>
  <si>
    <t>Nr.</t>
  </si>
  <si>
    <t>Preț unitar (fără TVA)</t>
  </si>
  <si>
    <t>Valoare TVA</t>
  </si>
  <si>
    <t>Valoare (fără TVA)</t>
  </si>
  <si>
    <t>Servicii de consultanță financiară</t>
  </si>
  <si>
    <t>ore</t>
  </si>
  <si>
    <t>Licență software contabilitate (12 luni)</t>
  </si>
  <si>
    <t>buc</t>
  </si>
  <si>
    <t>Cărți de specialitate</t>
  </si>
  <si>
    <t>Total fără TVA</t>
  </si>
  <si>
    <t>Total TVA</t>
  </si>
  <si>
    <t>TOTAL DE PLATĂ</t>
  </si>
  <si>
    <t>Semnătura și ștampila furnizorului</t>
  </si>
  <si>
    <t>Semnătura de primire</t>
  </si>
  <si>
    <t>____________________</t>
  </si>
  <si>
    <t>Important: din 2025, facturile emise de firme către alte firme și către persoane fizice se transmit și prin sistemul RO e-Factura, în termen de 5 zile lucrătoare de la emitere. Acest model este util ca factură proformă, ciornă sau pentru evidența internă.</t>
  </si>
  <si>
    <t>Registrul facturilor emise și al încasărilor</t>
  </si>
  <si>
    <t>Trece aici fiecare factură emisă. Starea, zilele de întârziere și termenul pentru RO e-Factura (5 zile lucrătoare) se calculează automat.</t>
  </si>
  <si>
    <t>Data de azi:</t>
  </si>
  <si>
    <t>Nr. factură</t>
  </si>
  <si>
    <t>Client</t>
  </si>
  <si>
    <t>Valoare totală</t>
  </si>
  <si>
    <t>Suma încasată</t>
  </si>
  <si>
    <t>Data încasării</t>
  </si>
  <si>
    <t>Rest de încasat</t>
  </si>
  <si>
    <t>Stare</t>
  </si>
  <si>
    <t>Zile întârziere</t>
  </si>
  <si>
    <t>Termen e-Factura</t>
  </si>
  <si>
    <t>Transmisă în e-Factura?</t>
  </si>
  <si>
    <t>EXC-0001</t>
  </si>
  <si>
    <t>EXC-0002</t>
  </si>
  <si>
    <t>Alfa Distribuție SRL</t>
  </si>
  <si>
    <t>EXC-0003</t>
  </si>
  <si>
    <t>Beta Construct SRL</t>
  </si>
  <si>
    <t>EXC-0004</t>
  </si>
  <si>
    <t>Popescu Ion (persoană fizică)</t>
  </si>
  <si>
    <t>Total facturat</t>
  </si>
  <si>
    <t>Total încasat</t>
  </si>
  <si>
    <t>din care restant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</si>
  <si>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</si>
  <si>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</si>
  <si>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modelexcel.ro/model-factura-excel/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</si>
</sst>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lei&quot;"/>
  </numFmts>
  <fonts count="18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17734A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17734A"/>
      <name val="Calibri"/>
      <family val="2"/>
    </font>
    <font>
      <sz val="10"/>
      <color rgb="FFFFFFFF"/>
      <name val="Calibri"/>
      <family val="2"/>
    </font>
    <font>
      <b/>
      <sz val="14"/>
      <color rgb="FF17734A"/>
      <name val="Calibri"/>
      <family val="2"/>
    </font>
    <font>
      <b/>
      <sz val="10"/>
      <color rgb="FFFFFFFF"/>
      <name val="Calibri"/>
      <family val="2"/>
    </font>
    <font>
      <b/>
      <sz val="24"/>
      <color rgb="FF17734A"/>
      <name val="Calibri"/>
      <family val="2"/>
    </font>
    <font>
      <i/>
      <sz val="8"/>
      <color rgb="FF5D6B64"/>
      <name val="Calibri"/>
      <family val="2"/>
    </font>
    <font>
      <i/>
      <sz val="10"/>
      <color rgb="FFB4322A"/>
      <name val="Calibri"/>
      <family val="2"/>
    </font>
    <font>
      <b/>
      <sz val="12"/>
      <color rgb="FFFFFFFF"/>
      <name val="Calibri"/>
      <family val="2"/>
    </font>
    <font>
      <b/>
      <sz val="10"/>
      <color rgb="FFB4322A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3F1E9"/>
        <bgColor indexed="64"/>
      </patternFill>
    </fill>
    <fill>
      <patternFill patternType="solid">
        <fgColor rgb="FF17734A"/>
        <bgColor indexed="64"/>
      </patternFill>
    </fill>
    <fill>
      <patternFill patternType="solid">
        <fgColor rgb="FFF6FAF7"/>
        <bgColor indexed="64"/>
      </patternFill>
    </fill>
  </fills>
  <borders count="2">
    <border>
      <left/>
      <right/>
      <top/>
      <bottom/>
      <diagonal/>
    </border>
    <border>
      <left style="thin">
        <color rgb="FFD8E0DB"/>
      </left>
      <right style="thin">
        <color rgb="FFD8E0DB"/>
      </right>
      <top style="thin">
        <color rgb="FFD8E0DB"/>
      </top>
      <bottom style="thin">
        <color rgb="FFD8E0DB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 applyAlignment="1">
      <alignment horizontal="left"/>
    </xf>
    <xf numFmtId="0" fontId="5" fillId="0" borderId="0" xfId="0" applyFont="1"/>
    <xf numFmtId="9" fontId="1" fillId="2" borderId="0" xfId="0" applyNumberFormat="1" applyFont="1" applyFill="1" applyAlignment="1">
      <alignment horizontal="left"/>
    </xf>
    <xf numFmtId="0" fontId="6" fillId="0" borderId="0" xfId="0" applyFont="1"/>
    <xf numFmtId="0" fontId="7" fillId="0" borderId="0" xfId="0" applyFont="1"/>
    <xf numFmtId="14" fontId="1" fillId="0" borderId="0" xfId="0" applyNumberFormat="1" applyFont="1"/>
    <xf numFmtId="0" fontId="8" fillId="3" borderId="1" xfId="0" applyFont="1" applyFill="1" applyBorder="1"/>
    <xf numFmtId="0" fontId="1" fillId="0" borderId="1" xfId="0" applyFont="1" applyBorder="1"/>
    <xf numFmtId="0" fontId="10" fillId="0" borderId="0" xfId="0" applyFont="1"/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left"/>
    </xf>
    <xf numFmtId="0" fontId="11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" fontId="1" fillId="4" borderId="1" xfId="0" applyNumberFormat="1" applyFont="1" applyFill="1" applyBorder="1"/>
    <xf numFmtId="9" fontId="1" fillId="4" borderId="1" xfId="0" applyNumberFormat="1" applyFont="1" applyFill="1" applyBorder="1" applyAlignment="1">
      <alignment horizontal="center"/>
    </xf>
    <xf numFmtId="4" fontId="1" fillId="0" borderId="1" xfId="0" applyNumberFormat="1" applyFont="1" applyBorder="1"/>
    <xf numFmtId="1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4" fontId="1" fillId="4" borderId="1" xfId="0" applyNumberFormat="1" applyFont="1" applyFill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4" fontId="4" fillId="0" borderId="0" xfId="0" applyNumberFormat="1" applyFont="1"/>
    <xf numFmtId="4" fontId="13" fillId="0" borderId="0" xfId="0" applyNumberFormat="1" applyFont="1"/>
    <xf numFmtId="0" fontId="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8" fillId="3" borderId="0" xfId="0" applyFont="1" applyFill="1"/>
    <xf numFmtId="0" fontId="1" fillId="4" borderId="1" xfId="0" applyFont="1" applyFill="1" applyBorder="1"/>
    <xf numFmtId="0" fontId="4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2" fillId="3" borderId="1" xfId="0" applyFont="1" applyFill="1" applyBorder="1" applyAlignment="1">
      <alignment horizontal="right"/>
    </xf>
    <xf numFmtId="164" fontId="12" fillId="3" borderId="1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0" xfId="0" applyFont="1" applyFill="1"/>
    <xf numFmtId="0" fontId="9" fillId="0" borderId="0" xfId="0" applyFont="1"/>
    <xf numFmtId="49" fontId="4" fillId="2" borderId="0" xfId="0" applyNumberFormat="1" applyFont="1" applyFill="1" applyAlignment="1">
      <alignment horizontal="left"/>
    </xf>
    <xf numFmtId="14" fontId="4" fillId="2" borderId="0" xfId="0" applyNumberFormat="1" applyFont="1" applyFill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0" xfId="0" applyFont="1"/>
    <xf numFmtId="0" fontId="4" fillId="2" borderId="0" xfId="0" applyFont="1" applyFill="1"/>
    <xf numFmtId="0" fontId="3" fillId="0" borderId="0" xfId="0" applyFont="1" applyAlignment="1">
      <alignment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7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5">
    <dxf>
      <fill>
        <patternFill>
          <bgColor rgb="FFFFE68C"/>
        </patternFill>
      </fill>
    </dxf>
    <dxf>
      <font>
        <color rgb="FFFFFFFF"/>
      </font>
      <fill>
        <patternFill>
          <bgColor rgb="FFB4322A"/>
        </patternFill>
      </fill>
    </dxf>
    <dxf>
      <fill>
        <patternFill>
          <bgColor rgb="FFFFE68C"/>
        </patternFill>
      </fill>
    </dxf>
    <dxf>
      <font>
        <color rgb="FFFFFFFF"/>
      </font>
      <fill>
        <patternFill>
          <bgColor rgb="FF17734A"/>
        </patternFill>
      </fill>
    </dxf>
    <dxf>
      <font>
        <b/>
        <i val="0"/>
        <color rgb="FFFFFFFF"/>
      </font>
      <fill>
        <patternFill>
          <bgColor rgb="FFB4322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factura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3B737-A184-47B2-8F37-CBC2C64B1BC0}">
  <sheetPr>
    <pageSetUpPr fitToPage="1"/>
  </sheetPr>
  <dimension ref="B2:J42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5.7109375" style="1" customWidth="1"/>
    <col min="3" max="3" width="26.7109375" style="1" customWidth="1"/>
    <col min="4" max="4" width="12.7109375" style="1" customWidth="1"/>
    <col min="5" max="5" width="7.7109375" style="1" customWidth="1"/>
    <col min="6" max="6" width="9.7109375" style="1" customWidth="1"/>
    <col min="7" max="7" width="13.7109375" style="1" customWidth="1"/>
    <col min="8" max="8" width="11.7109375" style="1" customWidth="1"/>
    <col min="9" max="9" width="14.7109375" style="1" customWidth="1"/>
    <col min="10" max="10" width="12.7109375" style="1" customWidth="1"/>
    <col min="11" max="16384" width="11.42578125" style="1"/>
  </cols>
  <sheetData>
    <row r="2" spans="2:9" ht="31.5" x14ac:dyDescent="0.5">
      <c r="B2" s="41" t="s">
        <v>49</v>
      </c>
      <c r="C2" s="39"/>
      <c r="D2" s="39"/>
      <c r="E2" s="39"/>
      <c r="G2" s="13" t="s">
        <v>52</v>
      </c>
      <c r="H2" s="42" t="s">
        <v>53</v>
      </c>
      <c r="I2" s="42"/>
    </row>
    <row r="3" spans="2:9" x14ac:dyDescent="0.2">
      <c r="B3" s="12" t="s">
        <v>51</v>
      </c>
      <c r="G3" s="13" t="s">
        <v>54</v>
      </c>
      <c r="H3" s="42" t="s">
        <v>55</v>
      </c>
      <c r="I3" s="42"/>
    </row>
    <row r="4" spans="2:9" x14ac:dyDescent="0.2">
      <c r="G4" s="13" t="s">
        <v>56</v>
      </c>
      <c r="H4" s="43">
        <f>DATE(2026,10,12)</f>
        <v>46307</v>
      </c>
      <c r="I4" s="43"/>
    </row>
    <row r="5" spans="2:9" x14ac:dyDescent="0.2">
      <c r="G5" s="13" t="s">
        <v>57</v>
      </c>
      <c r="H5" s="44">
        <f>H4+TermenPlata</f>
        <v>46322</v>
      </c>
      <c r="I5" s="44"/>
    </row>
    <row r="7" spans="2:9" x14ac:dyDescent="0.2">
      <c r="B7" s="31" t="s">
        <v>58</v>
      </c>
      <c r="C7" s="31"/>
      <c r="D7" s="31"/>
      <c r="F7" s="31" t="s">
        <v>59</v>
      </c>
      <c r="G7" s="31"/>
      <c r="H7" s="31"/>
      <c r="I7" s="31"/>
    </row>
    <row r="8" spans="2:9" x14ac:dyDescent="0.2">
      <c r="B8" s="45" t="str">
        <f>Firma</f>
        <v>Exemplu Consult SRL</v>
      </c>
      <c r="C8" s="39"/>
      <c r="D8" s="39"/>
      <c r="F8" s="46" t="s">
        <v>60</v>
      </c>
      <c r="G8" s="40"/>
      <c r="H8" s="40"/>
      <c r="I8" s="40"/>
    </row>
    <row r="9" spans="2:9" x14ac:dyDescent="0.2">
      <c r="B9" s="39" t="str">
        <f>"CIF: "&amp;CIF</f>
        <v>CIF: RO12345678</v>
      </c>
      <c r="C9" s="39"/>
      <c r="D9" s="39"/>
      <c r="F9" s="40" t="s">
        <v>61</v>
      </c>
      <c r="G9" s="40"/>
      <c r="H9" s="40"/>
      <c r="I9" s="40"/>
    </row>
    <row r="10" spans="2:9" x14ac:dyDescent="0.2">
      <c r="B10" s="39" t="str">
        <f>"Reg. Com.: "&amp;RegCom</f>
        <v>Reg. Com.: J40/1234/2020</v>
      </c>
      <c r="C10" s="39"/>
      <c r="D10" s="39"/>
      <c r="F10" s="40" t="s">
        <v>62</v>
      </c>
      <c r="G10" s="40"/>
      <c r="H10" s="40"/>
      <c r="I10" s="40"/>
    </row>
    <row r="11" spans="2:9" x14ac:dyDescent="0.2">
      <c r="B11" s="39" t="str">
        <f>Adresa</f>
        <v>Str. Exemplului nr. 1, București, sector 1</v>
      </c>
      <c r="C11" s="39"/>
      <c r="D11" s="39"/>
      <c r="F11" s="40" t="s">
        <v>63</v>
      </c>
      <c r="G11" s="40"/>
      <c r="H11" s="40"/>
      <c r="I11" s="40"/>
    </row>
    <row r="12" spans="2:9" x14ac:dyDescent="0.2">
      <c r="B12" s="39" t="str">
        <f>"IBAN: "&amp;IBAN</f>
        <v>IBAN: RO49AAAA1B31007593840000</v>
      </c>
      <c r="C12" s="39"/>
      <c r="D12" s="39"/>
      <c r="F12" s="40" t="s">
        <v>64</v>
      </c>
      <c r="G12" s="40"/>
      <c r="H12" s="40"/>
      <c r="I12" s="40"/>
    </row>
    <row r="13" spans="2:9" x14ac:dyDescent="0.2">
      <c r="B13" s="39" t="str">
        <f>"Banca: "&amp;Banca</f>
        <v>Banca: Banca Exemplu</v>
      </c>
      <c r="C13" s="39"/>
      <c r="D13" s="39"/>
      <c r="F13" s="40" t="s">
        <v>65</v>
      </c>
      <c r="G13" s="40"/>
      <c r="H13" s="40"/>
      <c r="I13" s="40"/>
    </row>
    <row r="14" spans="2:9" x14ac:dyDescent="0.2">
      <c r="B14" s="39" t="str">
        <f>Contact</f>
        <v>0700 000 000 / office@exemplu.ro</v>
      </c>
      <c r="C14" s="39"/>
      <c r="D14" s="39"/>
      <c r="F14" s="40" t="s">
        <v>66</v>
      </c>
      <c r="G14" s="40"/>
      <c r="H14" s="40"/>
      <c r="I14" s="40"/>
    </row>
    <row r="15" spans="2:9" x14ac:dyDescent="0.2">
      <c r="B15" s="15" t="str">
        <f>IF(PlatitorTVA="Nu","Neplătitor de TVA","")</f>
        <v/>
      </c>
    </row>
    <row r="17" spans="2:10" ht="30" customHeight="1" x14ac:dyDescent="0.2">
      <c r="B17" s="16" t="s">
        <v>71</v>
      </c>
      <c r="C17" s="38" t="s">
        <v>67</v>
      </c>
      <c r="D17" s="38"/>
      <c r="E17" s="16" t="s">
        <v>68</v>
      </c>
      <c r="F17" s="16" t="s">
        <v>69</v>
      </c>
      <c r="G17" s="16" t="s">
        <v>72</v>
      </c>
      <c r="H17" s="16" t="s">
        <v>70</v>
      </c>
      <c r="I17" s="16" t="s">
        <v>74</v>
      </c>
      <c r="J17" s="16" t="s">
        <v>73</v>
      </c>
    </row>
    <row r="18" spans="2:10" x14ac:dyDescent="0.2">
      <c r="B18" s="17">
        <f t="shared" ref="B18:B29" si="0">IF(C18="","",ROW()-17)</f>
        <v>1</v>
      </c>
      <c r="C18" s="32" t="s">
        <v>75</v>
      </c>
      <c r="D18" s="32"/>
      <c r="E18" s="18" t="s">
        <v>76</v>
      </c>
      <c r="F18" s="18">
        <v>10</v>
      </c>
      <c r="G18" s="19">
        <v>150</v>
      </c>
      <c r="H18" s="20">
        <v>0.21</v>
      </c>
      <c r="I18" s="21">
        <f t="shared" ref="I18:I29" si="1">IF(OR(F18="",G18=""),"",ROUND(F18*G18,2))</f>
        <v>1500</v>
      </c>
      <c r="J18" s="21">
        <f t="shared" ref="J18:J29" si="2">IF(I18="","",IF(PlatitorTVA="Nu",0,ROUND(I18*N(H18),2)))</f>
        <v>315</v>
      </c>
    </row>
    <row r="19" spans="2:10" x14ac:dyDescent="0.2">
      <c r="B19" s="17">
        <f t="shared" si="0"/>
        <v>2</v>
      </c>
      <c r="C19" s="32" t="s">
        <v>77</v>
      </c>
      <c r="D19" s="32"/>
      <c r="E19" s="18" t="s">
        <v>78</v>
      </c>
      <c r="F19" s="18">
        <v>1</v>
      </c>
      <c r="G19" s="19">
        <v>500</v>
      </c>
      <c r="H19" s="20">
        <v>0.21</v>
      </c>
      <c r="I19" s="21">
        <f t="shared" si="1"/>
        <v>500</v>
      </c>
      <c r="J19" s="21">
        <f t="shared" si="2"/>
        <v>105</v>
      </c>
    </row>
    <row r="20" spans="2:10" x14ac:dyDescent="0.2">
      <c r="B20" s="17">
        <f t="shared" si="0"/>
        <v>3</v>
      </c>
      <c r="C20" s="32" t="s">
        <v>79</v>
      </c>
      <c r="D20" s="32"/>
      <c r="E20" s="18" t="s">
        <v>78</v>
      </c>
      <c r="F20" s="18">
        <v>3</v>
      </c>
      <c r="G20" s="19">
        <v>80</v>
      </c>
      <c r="H20" s="20">
        <v>0.11</v>
      </c>
      <c r="I20" s="21">
        <f t="shared" si="1"/>
        <v>240</v>
      </c>
      <c r="J20" s="21">
        <f t="shared" si="2"/>
        <v>26.4</v>
      </c>
    </row>
    <row r="21" spans="2:10" x14ac:dyDescent="0.2">
      <c r="B21" s="17" t="str">
        <f t="shared" si="0"/>
        <v/>
      </c>
      <c r="C21" s="32"/>
      <c r="D21" s="32"/>
      <c r="E21" s="18"/>
      <c r="F21" s="18"/>
      <c r="G21" s="19"/>
      <c r="H21" s="20"/>
      <c r="I21" s="21" t="str">
        <f t="shared" si="1"/>
        <v/>
      </c>
      <c r="J21" s="21" t="str">
        <f t="shared" si="2"/>
        <v/>
      </c>
    </row>
    <row r="22" spans="2:10" x14ac:dyDescent="0.2">
      <c r="B22" s="17" t="str">
        <f t="shared" si="0"/>
        <v/>
      </c>
      <c r="C22" s="32"/>
      <c r="D22" s="32"/>
      <c r="E22" s="18"/>
      <c r="F22" s="18"/>
      <c r="G22" s="19"/>
      <c r="H22" s="20"/>
      <c r="I22" s="21" t="str">
        <f t="shared" si="1"/>
        <v/>
      </c>
      <c r="J22" s="21" t="str">
        <f t="shared" si="2"/>
        <v/>
      </c>
    </row>
    <row r="23" spans="2:10" x14ac:dyDescent="0.2">
      <c r="B23" s="17" t="str">
        <f t="shared" si="0"/>
        <v/>
      </c>
      <c r="C23" s="32"/>
      <c r="D23" s="32"/>
      <c r="E23" s="18"/>
      <c r="F23" s="18"/>
      <c r="G23" s="19"/>
      <c r="H23" s="20"/>
      <c r="I23" s="21" t="str">
        <f t="shared" si="1"/>
        <v/>
      </c>
      <c r="J23" s="21" t="str">
        <f t="shared" si="2"/>
        <v/>
      </c>
    </row>
    <row r="24" spans="2:10" x14ac:dyDescent="0.2">
      <c r="B24" s="17" t="str">
        <f t="shared" si="0"/>
        <v/>
      </c>
      <c r="C24" s="32"/>
      <c r="D24" s="32"/>
      <c r="E24" s="18"/>
      <c r="F24" s="18"/>
      <c r="G24" s="19"/>
      <c r="H24" s="20"/>
      <c r="I24" s="21" t="str">
        <f t="shared" si="1"/>
        <v/>
      </c>
      <c r="J24" s="21" t="str">
        <f t="shared" si="2"/>
        <v/>
      </c>
    </row>
    <row r="25" spans="2:10" x14ac:dyDescent="0.2">
      <c r="B25" s="17" t="str">
        <f t="shared" si="0"/>
        <v/>
      </c>
      <c r="C25" s="32"/>
      <c r="D25" s="32"/>
      <c r="E25" s="18"/>
      <c r="F25" s="18"/>
      <c r="G25" s="19"/>
      <c r="H25" s="20"/>
      <c r="I25" s="21" t="str">
        <f t="shared" si="1"/>
        <v/>
      </c>
      <c r="J25" s="21" t="str">
        <f t="shared" si="2"/>
        <v/>
      </c>
    </row>
    <row r="26" spans="2:10" x14ac:dyDescent="0.2">
      <c r="B26" s="17" t="str">
        <f t="shared" si="0"/>
        <v/>
      </c>
      <c r="C26" s="32"/>
      <c r="D26" s="32"/>
      <c r="E26" s="18"/>
      <c r="F26" s="18"/>
      <c r="G26" s="19"/>
      <c r="H26" s="20"/>
      <c r="I26" s="21" t="str">
        <f t="shared" si="1"/>
        <v/>
      </c>
      <c r="J26" s="21" t="str">
        <f t="shared" si="2"/>
        <v/>
      </c>
    </row>
    <row r="27" spans="2:10" x14ac:dyDescent="0.2">
      <c r="B27" s="17" t="str">
        <f t="shared" si="0"/>
        <v/>
      </c>
      <c r="C27" s="32"/>
      <c r="D27" s="32"/>
      <c r="E27" s="18"/>
      <c r="F27" s="18"/>
      <c r="G27" s="19"/>
      <c r="H27" s="20"/>
      <c r="I27" s="21" t="str">
        <f t="shared" si="1"/>
        <v/>
      </c>
      <c r="J27" s="21" t="str">
        <f t="shared" si="2"/>
        <v/>
      </c>
    </row>
    <row r="28" spans="2:10" x14ac:dyDescent="0.2">
      <c r="B28" s="17" t="str">
        <f t="shared" si="0"/>
        <v/>
      </c>
      <c r="C28" s="32"/>
      <c r="D28" s="32"/>
      <c r="E28" s="18"/>
      <c r="F28" s="18"/>
      <c r="G28" s="19"/>
      <c r="H28" s="20"/>
      <c r="I28" s="21" t="str">
        <f t="shared" si="1"/>
        <v/>
      </c>
      <c r="J28" s="21" t="str">
        <f t="shared" si="2"/>
        <v/>
      </c>
    </row>
    <row r="29" spans="2:10" x14ac:dyDescent="0.2">
      <c r="B29" s="17" t="str">
        <f t="shared" si="0"/>
        <v/>
      </c>
      <c r="C29" s="32"/>
      <c r="D29" s="32"/>
      <c r="E29" s="18"/>
      <c r="F29" s="18"/>
      <c r="G29" s="19"/>
      <c r="H29" s="20"/>
      <c r="I29" s="21" t="str">
        <f t="shared" si="1"/>
        <v/>
      </c>
      <c r="J29" s="21" t="str">
        <f t="shared" si="2"/>
        <v/>
      </c>
    </row>
    <row r="31" spans="2:10" x14ac:dyDescent="0.2">
      <c r="G31" s="33" t="s">
        <v>80</v>
      </c>
      <c r="H31" s="34"/>
      <c r="I31" s="35">
        <f>SUM(I18:I29)</f>
        <v>2240</v>
      </c>
      <c r="J31" s="35"/>
    </row>
    <row r="32" spans="2:10" x14ac:dyDescent="0.2">
      <c r="G32" s="33" t="s">
        <v>81</v>
      </c>
      <c r="H32" s="34"/>
      <c r="I32" s="35">
        <f>SUM(J18:J29)</f>
        <v>446.4</v>
      </c>
      <c r="J32" s="35"/>
    </row>
    <row r="33" spans="2:10" ht="15.75" x14ac:dyDescent="0.25">
      <c r="G33" s="36" t="s">
        <v>82</v>
      </c>
      <c r="H33" s="36"/>
      <c r="I33" s="37">
        <f>I31+I32</f>
        <v>2686.4</v>
      </c>
      <c r="J33" s="37"/>
    </row>
    <row r="35" spans="2:10" ht="27.95" customHeight="1" x14ac:dyDescent="0.2">
      <c r="B35" s="29" t="str">
        <f>"Termen de plată: "&amp;RIGHT("0"&amp;DAY(H5),2)&amp;"."&amp;RIGHT("0"&amp;MONTH(H5),2)&amp;"."&amp;YEAR(H5)&amp;" ("&amp;TermenPlata&amp;" zile). Plata în contul "&amp;IBAN&amp;", "&amp;Banca&amp;"."</f>
        <v>Termen de plată: 27.10.2026 (15 zile). Plata în contul RO49AAAA1B31007593840000, Banca Exemplu.</v>
      </c>
      <c r="C35" s="29"/>
      <c r="D35" s="29"/>
      <c r="E35" s="29"/>
      <c r="F35" s="29"/>
      <c r="G35" s="29"/>
      <c r="H35" s="29"/>
      <c r="I35" s="29"/>
      <c r="J35" s="29"/>
    </row>
    <row r="37" spans="2:10" x14ac:dyDescent="0.2">
      <c r="B37" s="1" t="s">
        <v>83</v>
      </c>
      <c r="G37" s="1" t="s">
        <v>84</v>
      </c>
    </row>
    <row r="40" spans="2:10" x14ac:dyDescent="0.2">
      <c r="B40" s="1" t="s">
        <v>85</v>
      </c>
      <c r="G40" s="1" t="s">
        <v>85</v>
      </c>
    </row>
    <row r="42" spans="2:10" ht="39.950000000000003" customHeight="1" x14ac:dyDescent="0.2">
      <c r="B42" s="30" t="s">
        <v>86</v>
      </c>
      <c r="C42" s="29"/>
      <c r="D42" s="29"/>
      <c r="E42" s="29"/>
      <c r="F42" s="29"/>
      <c r="G42" s="29"/>
      <c r="H42" s="29"/>
      <c r="I42" s="29"/>
      <c r="J42" s="29"/>
    </row>
  </sheetData>
  <mergeCells count="42">
    <mergeCell ref="B8:D8"/>
    <mergeCell ref="F8:I8"/>
    <mergeCell ref="B2:E2"/>
    <mergeCell ref="H2:I2"/>
    <mergeCell ref="H3:I3"/>
    <mergeCell ref="H4:I4"/>
    <mergeCell ref="H5:I5"/>
    <mergeCell ref="B9:D9"/>
    <mergeCell ref="F9:I9"/>
    <mergeCell ref="B10:D10"/>
    <mergeCell ref="F10:I10"/>
    <mergeCell ref="B11:D11"/>
    <mergeCell ref="F11:I11"/>
    <mergeCell ref="B12:D12"/>
    <mergeCell ref="F12:I12"/>
    <mergeCell ref="B13:D13"/>
    <mergeCell ref="F13:I13"/>
    <mergeCell ref="B14:D14"/>
    <mergeCell ref="F14:I14"/>
    <mergeCell ref="C28:D28"/>
    <mergeCell ref="C17:D17"/>
    <mergeCell ref="C18:D18"/>
    <mergeCell ref="C19:D19"/>
    <mergeCell ref="C20:D20"/>
    <mergeCell ref="C21:D21"/>
    <mergeCell ref="C22:D22"/>
    <mergeCell ref="B35:J35"/>
    <mergeCell ref="B42:J42"/>
    <mergeCell ref="F7:I7"/>
    <mergeCell ref="B7:D7"/>
    <mergeCell ref="C29:D29"/>
    <mergeCell ref="G31:H31"/>
    <mergeCell ref="I31:J31"/>
    <mergeCell ref="G32:H32"/>
    <mergeCell ref="I32:J32"/>
    <mergeCell ref="G33:H33"/>
    <mergeCell ref="I33:J33"/>
    <mergeCell ref="C23:D23"/>
    <mergeCell ref="C24:D24"/>
    <mergeCell ref="C25:D25"/>
    <mergeCell ref="C26:D26"/>
    <mergeCell ref="C27:D27"/>
  </mergeCells>
  <dataValidations count="2">
    <dataValidation type="list" allowBlank="1" showInputMessage="1" showErrorMessage="1" sqref="B2" xr:uid="{DBAA2223-9483-4FAA-BB6A-8A7CA281FAA9}">
      <formula1>TipDoc</formula1>
    </dataValidation>
    <dataValidation type="list" allowBlank="1" showInputMessage="1" showErrorMessage="1" sqref="H18:H29" xr:uid="{F83E80C0-C723-401E-8C2E-4D83C676A18C}">
      <formula1>CoteTVA</formula1>
    </dataValidation>
  </dataValidations>
  <printOptions horizontalCentered="1"/>
  <pageMargins left="0.7" right="0.7" top="0.75" bottom="0.75" header="0.3" footer="0.3"/>
  <pageSetup scale="76" orientation="portrait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4AAD1-82FF-42AE-AED8-7BCEA6E65FEB}">
  <sheetPr>
    <pageSetUpPr fitToPage="1"/>
  </sheetPr>
  <dimension ref="B2:ZZ1000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2.7109375" style="1" customWidth="1"/>
    <col min="2" max="3" width="11.7109375" style="1" customWidth="1"/>
    <col min="4" max="4" width="28.7109375" style="1" customWidth="1"/>
    <col min="5" max="9" width="12.7109375" style="1" customWidth="1"/>
    <col min="10" max="10" width="15.7109375" style="1" customWidth="1"/>
    <col min="11" max="13" width="12.7109375" style="1" customWidth="1"/>
    <col min="14" max="16384" width="11.42578125" style="1"/>
  </cols>
  <sheetData>
    <row r="2" spans="2:13" ht="21" x14ac:dyDescent="0.35">
      <c r="B2" s="2" t="s">
        <v>87</v>
      </c>
      <c r="L2" s="13" t="s">
        <v>89</v>
      </c>
      <c r="M2" s="14">
        <f ca="1">TODAY()</f>
        <v>46308</v>
      </c>
    </row>
    <row r="3" spans="2:13" x14ac:dyDescent="0.2">
      <c r="B3" s="3" t="s">
        <v>88</v>
      </c>
    </row>
    <row r="5" spans="2:13" ht="30" customHeight="1" x14ac:dyDescent="0.2">
      <c r="B5" s="16" t="s">
        <v>90</v>
      </c>
      <c r="C5" s="16" t="s">
        <v>56</v>
      </c>
      <c r="D5" s="16" t="s">
        <v>91</v>
      </c>
      <c r="E5" s="16" t="s">
        <v>92</v>
      </c>
      <c r="F5" s="16" t="s">
        <v>57</v>
      </c>
      <c r="G5" s="16" t="s">
        <v>93</v>
      </c>
      <c r="H5" s="16" t="s">
        <v>94</v>
      </c>
      <c r="I5" s="16" t="s">
        <v>95</v>
      </c>
      <c r="J5" s="16" t="s">
        <v>96</v>
      </c>
      <c r="K5" s="16" t="s">
        <v>97</v>
      </c>
      <c r="L5" s="16" t="s">
        <v>98</v>
      </c>
      <c r="M5" s="16" t="s">
        <v>99</v>
      </c>
    </row>
    <row r="6" spans="2:13" x14ac:dyDescent="0.2">
      <c r="B6" s="18" t="s">
        <v>100</v>
      </c>
      <c r="C6" s="22">
        <f>DATE(2026,9,1)</f>
        <v>46266</v>
      </c>
      <c r="D6" s="23" t="s">
        <v>60</v>
      </c>
      <c r="E6" s="24">
        <v>2135.4</v>
      </c>
      <c r="F6" s="22">
        <f>C6+15</f>
        <v>46281</v>
      </c>
      <c r="G6" s="24">
        <v>2135.4</v>
      </c>
      <c r="H6" s="22">
        <f>DATE(2026,9,14)</f>
        <v>46279</v>
      </c>
      <c r="I6" s="25">
        <f t="shared" ref="I6:I37" si="0">IF(E6="","",E6-N(G6))</f>
        <v>0</v>
      </c>
      <c r="J6" s="17" t="str">
        <f t="shared" ref="J6:J37" ca="1" si="1">IF(E6="","",IF(I6&lt;=0,"Încasată",IF(AND(F6&lt;&gt;"",TODAY()&gt;F6),"Restantă",IF(N(G6)&gt;0,"Încasată parțial","Neîncasată"))))</f>
        <v>Încasată</v>
      </c>
      <c r="K6" s="17" t="str">
        <f t="shared" ref="K6:K37" ca="1" si="2">IF(OR(E6="",F6=""),"",IF(AND(I6&gt;0,TODAY()&gt;F6),TODAY()-F6,""))</f>
        <v/>
      </c>
      <c r="L6" s="26">
        <f t="shared" ref="L6:L37" si="3">IF(C6="","",WORKDAY(C6,5,Sarbatori))</f>
        <v>46273</v>
      </c>
      <c r="M6" s="18" t="s">
        <v>17</v>
      </c>
    </row>
    <row r="7" spans="2:13" x14ac:dyDescent="0.2">
      <c r="B7" s="18" t="s">
        <v>101</v>
      </c>
      <c r="C7" s="22">
        <f>DATE(2026,9,15)</f>
        <v>46280</v>
      </c>
      <c r="D7" s="23" t="s">
        <v>102</v>
      </c>
      <c r="E7" s="24">
        <v>4760</v>
      </c>
      <c r="F7" s="22">
        <f>C7+30</f>
        <v>46310</v>
      </c>
      <c r="G7" s="24">
        <v>2000</v>
      </c>
      <c r="H7" s="22">
        <f>DATE(2026,10,1)</f>
        <v>46296</v>
      </c>
      <c r="I7" s="25">
        <f t="shared" si="0"/>
        <v>2760</v>
      </c>
      <c r="J7" s="17" t="str">
        <f t="shared" ca="1" si="1"/>
        <v>Încasată parțial</v>
      </c>
      <c r="K7" s="17" t="str">
        <f t="shared" ca="1" si="2"/>
        <v/>
      </c>
      <c r="L7" s="26">
        <f t="shared" si="3"/>
        <v>46287</v>
      </c>
      <c r="M7" s="18" t="s">
        <v>17</v>
      </c>
    </row>
    <row r="8" spans="2:13" x14ac:dyDescent="0.2">
      <c r="B8" s="18" t="s">
        <v>103</v>
      </c>
      <c r="C8" s="22">
        <f>DATE(2026,9,20)</f>
        <v>46285</v>
      </c>
      <c r="D8" s="23" t="s">
        <v>104</v>
      </c>
      <c r="E8" s="24">
        <v>1190</v>
      </c>
      <c r="F8" s="22">
        <f>C8+15</f>
        <v>46300</v>
      </c>
      <c r="G8" s="24"/>
      <c r="H8" s="22"/>
      <c r="I8" s="25">
        <f t="shared" si="0"/>
        <v>1190</v>
      </c>
      <c r="J8" s="17" t="str">
        <f t="shared" ca="1" si="1"/>
        <v>Restantă</v>
      </c>
      <c r="K8" s="17">
        <f t="shared" ca="1" si="2"/>
        <v>8</v>
      </c>
      <c r="L8" s="26">
        <f t="shared" si="3"/>
        <v>46290</v>
      </c>
      <c r="M8" s="18" t="s">
        <v>17</v>
      </c>
    </row>
    <row r="9" spans="2:13" x14ac:dyDescent="0.2">
      <c r="B9" s="18" t="s">
        <v>105</v>
      </c>
      <c r="C9" s="22">
        <f>DATE(2026,10,8)</f>
        <v>46303</v>
      </c>
      <c r="D9" s="23" t="s">
        <v>106</v>
      </c>
      <c r="E9" s="24">
        <v>357</v>
      </c>
      <c r="F9" s="22">
        <f>C9+15</f>
        <v>46318</v>
      </c>
      <c r="G9" s="24"/>
      <c r="H9" s="22"/>
      <c r="I9" s="25">
        <f t="shared" si="0"/>
        <v>357</v>
      </c>
      <c r="J9" s="17" t="str">
        <f t="shared" ca="1" si="1"/>
        <v>Neîncasată</v>
      </c>
      <c r="K9" s="17" t="str">
        <f t="shared" ca="1" si="2"/>
        <v/>
      </c>
      <c r="L9" s="26">
        <f t="shared" si="3"/>
        <v>46310</v>
      </c>
      <c r="M9" s="18" t="s">
        <v>21</v>
      </c>
    </row>
    <row r="10" spans="2:13" x14ac:dyDescent="0.2">
      <c r="B10" s="18"/>
      <c r="C10" s="22"/>
      <c r="D10" s="23"/>
      <c r="E10" s="24"/>
      <c r="F10" s="22"/>
      <c r="G10" s="24"/>
      <c r="H10" s="22"/>
      <c r="I10" s="25" t="str">
        <f t="shared" si="0"/>
        <v/>
      </c>
      <c r="J10" s="17" t="str">
        <f t="shared" ca="1" si="1"/>
        <v/>
      </c>
      <c r="K10" s="17" t="str">
        <f t="shared" ca="1" si="2"/>
        <v/>
      </c>
      <c r="L10" s="26" t="str">
        <f t="shared" si="3"/>
        <v/>
      </c>
      <c r="M10" s="18"/>
    </row>
    <row r="11" spans="2:13" x14ac:dyDescent="0.2">
      <c r="B11" s="18"/>
      <c r="C11" s="22"/>
      <c r="D11" s="23"/>
      <c r="E11" s="24"/>
      <c r="F11" s="22"/>
      <c r="G11" s="24"/>
      <c r="H11" s="22"/>
      <c r="I11" s="25" t="str">
        <f t="shared" si="0"/>
        <v/>
      </c>
      <c r="J11" s="17" t="str">
        <f t="shared" ca="1" si="1"/>
        <v/>
      </c>
      <c r="K11" s="17" t="str">
        <f t="shared" ca="1" si="2"/>
        <v/>
      </c>
      <c r="L11" s="26" t="str">
        <f t="shared" si="3"/>
        <v/>
      </c>
      <c r="M11" s="18"/>
    </row>
    <row r="12" spans="2:13" x14ac:dyDescent="0.2">
      <c r="B12" s="18"/>
      <c r="C12" s="22"/>
      <c r="D12" s="23"/>
      <c r="E12" s="24"/>
      <c r="F12" s="22"/>
      <c r="G12" s="24"/>
      <c r="H12" s="22"/>
      <c r="I12" s="25" t="str">
        <f t="shared" si="0"/>
        <v/>
      </c>
      <c r="J12" s="17" t="str">
        <f t="shared" ca="1" si="1"/>
        <v/>
      </c>
      <c r="K12" s="17" t="str">
        <f t="shared" ca="1" si="2"/>
        <v/>
      </c>
      <c r="L12" s="26" t="str">
        <f t="shared" si="3"/>
        <v/>
      </c>
      <c r="M12" s="18"/>
    </row>
    <row r="13" spans="2:13" x14ac:dyDescent="0.2">
      <c r="B13" s="18"/>
      <c r="C13" s="22"/>
      <c r="D13" s="23"/>
      <c r="E13" s="24"/>
      <c r="F13" s="22"/>
      <c r="G13" s="24"/>
      <c r="H13" s="22"/>
      <c r="I13" s="25" t="str">
        <f t="shared" si="0"/>
        <v/>
      </c>
      <c r="J13" s="17" t="str">
        <f t="shared" ca="1" si="1"/>
        <v/>
      </c>
      <c r="K13" s="17" t="str">
        <f t="shared" ca="1" si="2"/>
        <v/>
      </c>
      <c r="L13" s="26" t="str">
        <f t="shared" si="3"/>
        <v/>
      </c>
      <c r="M13" s="18"/>
    </row>
    <row r="14" spans="2:13" x14ac:dyDescent="0.2">
      <c r="B14" s="18"/>
      <c r="C14" s="22"/>
      <c r="D14" s="23"/>
      <c r="E14" s="24"/>
      <c r="F14" s="22"/>
      <c r="G14" s="24"/>
      <c r="H14" s="22"/>
      <c r="I14" s="25" t="str">
        <f t="shared" si="0"/>
        <v/>
      </c>
      <c r="J14" s="17" t="str">
        <f t="shared" ca="1" si="1"/>
        <v/>
      </c>
      <c r="K14" s="17" t="str">
        <f t="shared" ca="1" si="2"/>
        <v/>
      </c>
      <c r="L14" s="26" t="str">
        <f t="shared" si="3"/>
        <v/>
      </c>
      <c r="M14" s="18"/>
    </row>
    <row r="15" spans="2:13" x14ac:dyDescent="0.2">
      <c r="B15" s="18"/>
      <c r="C15" s="22"/>
      <c r="D15" s="23"/>
      <c r="E15" s="24"/>
      <c r="F15" s="22"/>
      <c r="G15" s="24"/>
      <c r="H15" s="22"/>
      <c r="I15" s="25" t="str">
        <f t="shared" si="0"/>
        <v/>
      </c>
      <c r="J15" s="17" t="str">
        <f t="shared" ca="1" si="1"/>
        <v/>
      </c>
      <c r="K15" s="17" t="str">
        <f t="shared" ca="1" si="2"/>
        <v/>
      </c>
      <c r="L15" s="26" t="str">
        <f t="shared" si="3"/>
        <v/>
      </c>
      <c r="M15" s="18"/>
    </row>
    <row r="16" spans="2:13" x14ac:dyDescent="0.2">
      <c r="B16" s="18"/>
      <c r="C16" s="22"/>
      <c r="D16" s="23"/>
      <c r="E16" s="24"/>
      <c r="F16" s="22"/>
      <c r="G16" s="24"/>
      <c r="H16" s="22"/>
      <c r="I16" s="25" t="str">
        <f t="shared" si="0"/>
        <v/>
      </c>
      <c r="J16" s="17" t="str">
        <f t="shared" ca="1" si="1"/>
        <v/>
      </c>
      <c r="K16" s="17" t="str">
        <f t="shared" ca="1" si="2"/>
        <v/>
      </c>
      <c r="L16" s="26" t="str">
        <f t="shared" si="3"/>
        <v/>
      </c>
      <c r="M16" s="18"/>
    </row>
    <row r="17" spans="2:13" x14ac:dyDescent="0.2">
      <c r="B17" s="18"/>
      <c r="C17" s="22"/>
      <c r="D17" s="23"/>
      <c r="E17" s="24"/>
      <c r="F17" s="22"/>
      <c r="G17" s="24"/>
      <c r="H17" s="22"/>
      <c r="I17" s="25" t="str">
        <f t="shared" si="0"/>
        <v/>
      </c>
      <c r="J17" s="17" t="str">
        <f t="shared" ca="1" si="1"/>
        <v/>
      </c>
      <c r="K17" s="17" t="str">
        <f t="shared" ca="1" si="2"/>
        <v/>
      </c>
      <c r="L17" s="26" t="str">
        <f t="shared" si="3"/>
        <v/>
      </c>
      <c r="M17" s="18"/>
    </row>
    <row r="18" spans="2:13" x14ac:dyDescent="0.2">
      <c r="B18" s="18"/>
      <c r="C18" s="22"/>
      <c r="D18" s="23"/>
      <c r="E18" s="24"/>
      <c r="F18" s="22"/>
      <c r="G18" s="24"/>
      <c r="H18" s="22"/>
      <c r="I18" s="25" t="str">
        <f t="shared" si="0"/>
        <v/>
      </c>
      <c r="J18" s="17" t="str">
        <f t="shared" ca="1" si="1"/>
        <v/>
      </c>
      <c r="K18" s="17" t="str">
        <f t="shared" ca="1" si="2"/>
        <v/>
      </c>
      <c r="L18" s="26" t="str">
        <f t="shared" si="3"/>
        <v/>
      </c>
      <c r="M18" s="18"/>
    </row>
    <row r="19" spans="2:13" x14ac:dyDescent="0.2">
      <c r="B19" s="18"/>
      <c r="C19" s="22"/>
      <c r="D19" s="23"/>
      <c r="E19" s="24"/>
      <c r="F19" s="22"/>
      <c r="G19" s="24"/>
      <c r="H19" s="22"/>
      <c r="I19" s="25" t="str">
        <f t="shared" si="0"/>
        <v/>
      </c>
      <c r="J19" s="17" t="str">
        <f t="shared" ca="1" si="1"/>
        <v/>
      </c>
      <c r="K19" s="17" t="str">
        <f t="shared" ca="1" si="2"/>
        <v/>
      </c>
      <c r="L19" s="26" t="str">
        <f t="shared" si="3"/>
        <v/>
      </c>
      <c r="M19" s="18"/>
    </row>
    <row r="20" spans="2:13" x14ac:dyDescent="0.2">
      <c r="B20" s="18"/>
      <c r="C20" s="22"/>
      <c r="D20" s="23"/>
      <c r="E20" s="24"/>
      <c r="F20" s="22"/>
      <c r="G20" s="24"/>
      <c r="H20" s="22"/>
      <c r="I20" s="25" t="str">
        <f t="shared" si="0"/>
        <v/>
      </c>
      <c r="J20" s="17" t="str">
        <f t="shared" ca="1" si="1"/>
        <v/>
      </c>
      <c r="K20" s="17" t="str">
        <f t="shared" ca="1" si="2"/>
        <v/>
      </c>
      <c r="L20" s="26" t="str">
        <f t="shared" si="3"/>
        <v/>
      </c>
      <c r="M20" s="18"/>
    </row>
    <row r="21" spans="2:13" x14ac:dyDescent="0.2">
      <c r="B21" s="18"/>
      <c r="C21" s="22"/>
      <c r="D21" s="23"/>
      <c r="E21" s="24"/>
      <c r="F21" s="22"/>
      <c r="G21" s="24"/>
      <c r="H21" s="22"/>
      <c r="I21" s="25" t="str">
        <f t="shared" si="0"/>
        <v/>
      </c>
      <c r="J21" s="17" t="str">
        <f t="shared" ca="1" si="1"/>
        <v/>
      </c>
      <c r="K21" s="17" t="str">
        <f t="shared" ca="1" si="2"/>
        <v/>
      </c>
      <c r="L21" s="26" t="str">
        <f t="shared" si="3"/>
        <v/>
      </c>
      <c r="M21" s="18"/>
    </row>
    <row r="22" spans="2:13" x14ac:dyDescent="0.2">
      <c r="B22" s="18"/>
      <c r="C22" s="22"/>
      <c r="D22" s="23"/>
      <c r="E22" s="24"/>
      <c r="F22" s="22"/>
      <c r="G22" s="24"/>
      <c r="H22" s="22"/>
      <c r="I22" s="25" t="str">
        <f t="shared" si="0"/>
        <v/>
      </c>
      <c r="J22" s="17" t="str">
        <f t="shared" ca="1" si="1"/>
        <v/>
      </c>
      <c r="K22" s="17" t="str">
        <f t="shared" ca="1" si="2"/>
        <v/>
      </c>
      <c r="L22" s="26" t="str">
        <f t="shared" si="3"/>
        <v/>
      </c>
      <c r="M22" s="18"/>
    </row>
    <row r="23" spans="2:13" x14ac:dyDescent="0.2">
      <c r="B23" s="18"/>
      <c r="C23" s="22"/>
      <c r="D23" s="23"/>
      <c r="E23" s="24"/>
      <c r="F23" s="22"/>
      <c r="G23" s="24"/>
      <c r="H23" s="22"/>
      <c r="I23" s="25" t="str">
        <f t="shared" si="0"/>
        <v/>
      </c>
      <c r="J23" s="17" t="str">
        <f t="shared" ca="1" si="1"/>
        <v/>
      </c>
      <c r="K23" s="17" t="str">
        <f t="shared" ca="1" si="2"/>
        <v/>
      </c>
      <c r="L23" s="26" t="str">
        <f t="shared" si="3"/>
        <v/>
      </c>
      <c r="M23" s="18"/>
    </row>
    <row r="24" spans="2:13" x14ac:dyDescent="0.2">
      <c r="B24" s="18"/>
      <c r="C24" s="22"/>
      <c r="D24" s="23"/>
      <c r="E24" s="24"/>
      <c r="F24" s="22"/>
      <c r="G24" s="24"/>
      <c r="H24" s="22"/>
      <c r="I24" s="25" t="str">
        <f t="shared" si="0"/>
        <v/>
      </c>
      <c r="J24" s="17" t="str">
        <f t="shared" ca="1" si="1"/>
        <v/>
      </c>
      <c r="K24" s="17" t="str">
        <f t="shared" ca="1" si="2"/>
        <v/>
      </c>
      <c r="L24" s="26" t="str">
        <f t="shared" si="3"/>
        <v/>
      </c>
      <c r="M24" s="18"/>
    </row>
    <row r="25" spans="2:13" x14ac:dyDescent="0.2">
      <c r="B25" s="18"/>
      <c r="C25" s="22"/>
      <c r="D25" s="23"/>
      <c r="E25" s="24"/>
      <c r="F25" s="22"/>
      <c r="G25" s="24"/>
      <c r="H25" s="22"/>
      <c r="I25" s="25" t="str">
        <f t="shared" si="0"/>
        <v/>
      </c>
      <c r="J25" s="17" t="str">
        <f t="shared" ca="1" si="1"/>
        <v/>
      </c>
      <c r="K25" s="17" t="str">
        <f t="shared" ca="1" si="2"/>
        <v/>
      </c>
      <c r="L25" s="26" t="str">
        <f t="shared" si="3"/>
        <v/>
      </c>
      <c r="M25" s="18"/>
    </row>
    <row r="26" spans="2:13" x14ac:dyDescent="0.2">
      <c r="B26" s="18"/>
      <c r="C26" s="22"/>
      <c r="D26" s="23"/>
      <c r="E26" s="24"/>
      <c r="F26" s="22"/>
      <c r="G26" s="24"/>
      <c r="H26" s="22"/>
      <c r="I26" s="25" t="str">
        <f t="shared" si="0"/>
        <v/>
      </c>
      <c r="J26" s="17" t="str">
        <f t="shared" ca="1" si="1"/>
        <v/>
      </c>
      <c r="K26" s="17" t="str">
        <f t="shared" ca="1" si="2"/>
        <v/>
      </c>
      <c r="L26" s="26" t="str">
        <f t="shared" si="3"/>
        <v/>
      </c>
      <c r="M26" s="18"/>
    </row>
    <row r="27" spans="2:13" x14ac:dyDescent="0.2">
      <c r="B27" s="18"/>
      <c r="C27" s="22"/>
      <c r="D27" s="23"/>
      <c r="E27" s="24"/>
      <c r="F27" s="22"/>
      <c r="G27" s="24"/>
      <c r="H27" s="22"/>
      <c r="I27" s="25" t="str">
        <f t="shared" si="0"/>
        <v/>
      </c>
      <c r="J27" s="17" t="str">
        <f t="shared" ca="1" si="1"/>
        <v/>
      </c>
      <c r="K27" s="17" t="str">
        <f t="shared" ca="1" si="2"/>
        <v/>
      </c>
      <c r="L27" s="26" t="str">
        <f t="shared" si="3"/>
        <v/>
      </c>
      <c r="M27" s="18"/>
    </row>
    <row r="28" spans="2:13" x14ac:dyDescent="0.2">
      <c r="B28" s="18"/>
      <c r="C28" s="22"/>
      <c r="D28" s="23"/>
      <c r="E28" s="24"/>
      <c r="F28" s="22"/>
      <c r="G28" s="24"/>
      <c r="H28" s="22"/>
      <c r="I28" s="25" t="str">
        <f t="shared" si="0"/>
        <v/>
      </c>
      <c r="J28" s="17" t="str">
        <f t="shared" ca="1" si="1"/>
        <v/>
      </c>
      <c r="K28" s="17" t="str">
        <f t="shared" ca="1" si="2"/>
        <v/>
      </c>
      <c r="L28" s="26" t="str">
        <f t="shared" si="3"/>
        <v/>
      </c>
      <c r="M28" s="18"/>
    </row>
    <row r="29" spans="2:13" x14ac:dyDescent="0.2">
      <c r="B29" s="18"/>
      <c r="C29" s="22"/>
      <c r="D29" s="23"/>
      <c r="E29" s="24"/>
      <c r="F29" s="22"/>
      <c r="G29" s="24"/>
      <c r="H29" s="22"/>
      <c r="I29" s="25" t="str">
        <f t="shared" si="0"/>
        <v/>
      </c>
      <c r="J29" s="17" t="str">
        <f t="shared" ca="1" si="1"/>
        <v/>
      </c>
      <c r="K29" s="17" t="str">
        <f t="shared" ca="1" si="2"/>
        <v/>
      </c>
      <c r="L29" s="26" t="str">
        <f t="shared" si="3"/>
        <v/>
      </c>
      <c r="M29" s="18"/>
    </row>
    <row r="30" spans="2:13" x14ac:dyDescent="0.2">
      <c r="B30" s="18"/>
      <c r="C30" s="22"/>
      <c r="D30" s="23"/>
      <c r="E30" s="24"/>
      <c r="F30" s="22"/>
      <c r="G30" s="24"/>
      <c r="H30" s="22"/>
      <c r="I30" s="25" t="str">
        <f t="shared" si="0"/>
        <v/>
      </c>
      <c r="J30" s="17" t="str">
        <f t="shared" ca="1" si="1"/>
        <v/>
      </c>
      <c r="K30" s="17" t="str">
        <f t="shared" ca="1" si="2"/>
        <v/>
      </c>
      <c r="L30" s="26" t="str">
        <f t="shared" si="3"/>
        <v/>
      </c>
      <c r="M30" s="18"/>
    </row>
    <row r="31" spans="2:13" x14ac:dyDescent="0.2">
      <c r="B31" s="18"/>
      <c r="C31" s="22"/>
      <c r="D31" s="23"/>
      <c r="E31" s="24"/>
      <c r="F31" s="22"/>
      <c r="G31" s="24"/>
      <c r="H31" s="22"/>
      <c r="I31" s="25" t="str">
        <f t="shared" si="0"/>
        <v/>
      </c>
      <c r="J31" s="17" t="str">
        <f t="shared" ca="1" si="1"/>
        <v/>
      </c>
      <c r="K31" s="17" t="str">
        <f t="shared" ca="1" si="2"/>
        <v/>
      </c>
      <c r="L31" s="26" t="str">
        <f t="shared" si="3"/>
        <v/>
      </c>
      <c r="M31" s="18"/>
    </row>
    <row r="32" spans="2:13" x14ac:dyDescent="0.2">
      <c r="B32" s="18"/>
      <c r="C32" s="22"/>
      <c r="D32" s="23"/>
      <c r="E32" s="24"/>
      <c r="F32" s="22"/>
      <c r="G32" s="24"/>
      <c r="H32" s="22"/>
      <c r="I32" s="25" t="str">
        <f t="shared" si="0"/>
        <v/>
      </c>
      <c r="J32" s="17" t="str">
        <f t="shared" ca="1" si="1"/>
        <v/>
      </c>
      <c r="K32" s="17" t="str">
        <f t="shared" ca="1" si="2"/>
        <v/>
      </c>
      <c r="L32" s="26" t="str">
        <f t="shared" si="3"/>
        <v/>
      </c>
      <c r="M32" s="18"/>
    </row>
    <row r="33" spans="2:13" x14ac:dyDescent="0.2">
      <c r="B33" s="18"/>
      <c r="C33" s="22"/>
      <c r="D33" s="23"/>
      <c r="E33" s="24"/>
      <c r="F33" s="22"/>
      <c r="G33" s="24"/>
      <c r="H33" s="22"/>
      <c r="I33" s="25" t="str">
        <f t="shared" si="0"/>
        <v/>
      </c>
      <c r="J33" s="17" t="str">
        <f t="shared" ca="1" si="1"/>
        <v/>
      </c>
      <c r="K33" s="17" t="str">
        <f t="shared" ca="1" si="2"/>
        <v/>
      </c>
      <c r="L33" s="26" t="str">
        <f t="shared" si="3"/>
        <v/>
      </c>
      <c r="M33" s="18"/>
    </row>
    <row r="34" spans="2:13" x14ac:dyDescent="0.2">
      <c r="B34" s="18"/>
      <c r="C34" s="22"/>
      <c r="D34" s="23"/>
      <c r="E34" s="24"/>
      <c r="F34" s="22"/>
      <c r="G34" s="24"/>
      <c r="H34" s="22"/>
      <c r="I34" s="25" t="str">
        <f t="shared" si="0"/>
        <v/>
      </c>
      <c r="J34" s="17" t="str">
        <f t="shared" ca="1" si="1"/>
        <v/>
      </c>
      <c r="K34" s="17" t="str">
        <f t="shared" ca="1" si="2"/>
        <v/>
      </c>
      <c r="L34" s="26" t="str">
        <f t="shared" si="3"/>
        <v/>
      </c>
      <c r="M34" s="18"/>
    </row>
    <row r="35" spans="2:13" x14ac:dyDescent="0.2">
      <c r="B35" s="18"/>
      <c r="C35" s="22"/>
      <c r="D35" s="23"/>
      <c r="E35" s="24"/>
      <c r="F35" s="22"/>
      <c r="G35" s="24"/>
      <c r="H35" s="22"/>
      <c r="I35" s="25" t="str">
        <f t="shared" si="0"/>
        <v/>
      </c>
      <c r="J35" s="17" t="str">
        <f t="shared" ca="1" si="1"/>
        <v/>
      </c>
      <c r="K35" s="17" t="str">
        <f t="shared" ca="1" si="2"/>
        <v/>
      </c>
      <c r="L35" s="26" t="str">
        <f t="shared" si="3"/>
        <v/>
      </c>
      <c r="M35" s="18"/>
    </row>
    <row r="36" spans="2:13" x14ac:dyDescent="0.2">
      <c r="B36" s="18"/>
      <c r="C36" s="22"/>
      <c r="D36" s="23"/>
      <c r="E36" s="24"/>
      <c r="F36" s="22"/>
      <c r="G36" s="24"/>
      <c r="H36" s="22"/>
      <c r="I36" s="25" t="str">
        <f t="shared" si="0"/>
        <v/>
      </c>
      <c r="J36" s="17" t="str">
        <f t="shared" ca="1" si="1"/>
        <v/>
      </c>
      <c r="K36" s="17" t="str">
        <f t="shared" ca="1" si="2"/>
        <v/>
      </c>
      <c r="L36" s="26" t="str">
        <f t="shared" si="3"/>
        <v/>
      </c>
      <c r="M36" s="18"/>
    </row>
    <row r="37" spans="2:13" x14ac:dyDescent="0.2">
      <c r="B37" s="18"/>
      <c r="C37" s="22"/>
      <c r="D37" s="23"/>
      <c r="E37" s="24"/>
      <c r="F37" s="22"/>
      <c r="G37" s="24"/>
      <c r="H37" s="22"/>
      <c r="I37" s="25" t="str">
        <f t="shared" si="0"/>
        <v/>
      </c>
      <c r="J37" s="17" t="str">
        <f t="shared" ca="1" si="1"/>
        <v/>
      </c>
      <c r="K37" s="17" t="str">
        <f t="shared" ca="1" si="2"/>
        <v/>
      </c>
      <c r="L37" s="26" t="str">
        <f t="shared" si="3"/>
        <v/>
      </c>
      <c r="M37" s="18"/>
    </row>
    <row r="38" spans="2:13" x14ac:dyDescent="0.2">
      <c r="B38" s="18"/>
      <c r="C38" s="22"/>
      <c r="D38" s="23"/>
      <c r="E38" s="24"/>
      <c r="F38" s="22"/>
      <c r="G38" s="24"/>
      <c r="H38" s="22"/>
      <c r="I38" s="25" t="str">
        <f t="shared" ref="I38:I55" si="4">IF(E38="","",E38-N(G38))</f>
        <v/>
      </c>
      <c r="J38" s="17" t="str">
        <f t="shared" ref="J38:J69" ca="1" si="5">IF(E38="","",IF(I38&lt;=0,"Încasată",IF(AND(F38&lt;&gt;"",TODAY()&gt;F38),"Restantă",IF(N(G38)&gt;0,"Încasată parțial","Neîncasată"))))</f>
        <v/>
      </c>
      <c r="K38" s="17" t="str">
        <f t="shared" ref="K38:K55" ca="1" si="6">IF(OR(E38="",F38=""),"",IF(AND(I38&gt;0,TODAY()&gt;F38),TODAY()-F38,""))</f>
        <v/>
      </c>
      <c r="L38" s="26" t="str">
        <f t="shared" ref="L38:L55" si="7">IF(C38="","",WORKDAY(C38,5,Sarbatori))</f>
        <v/>
      </c>
      <c r="M38" s="18"/>
    </row>
    <row r="39" spans="2:13" x14ac:dyDescent="0.2">
      <c r="B39" s="18"/>
      <c r="C39" s="22"/>
      <c r="D39" s="23"/>
      <c r="E39" s="24"/>
      <c r="F39" s="22"/>
      <c r="G39" s="24"/>
      <c r="H39" s="22"/>
      <c r="I39" s="25" t="str">
        <f t="shared" si="4"/>
        <v/>
      </c>
      <c r="J39" s="17" t="str">
        <f t="shared" ca="1" si="5"/>
        <v/>
      </c>
      <c r="K39" s="17" t="str">
        <f t="shared" ca="1" si="6"/>
        <v/>
      </c>
      <c r="L39" s="26" t="str">
        <f t="shared" si="7"/>
        <v/>
      </c>
      <c r="M39" s="18"/>
    </row>
    <row r="40" spans="2:13" x14ac:dyDescent="0.2">
      <c r="B40" s="18"/>
      <c r="C40" s="22"/>
      <c r="D40" s="23"/>
      <c r="E40" s="24"/>
      <c r="F40" s="22"/>
      <c r="G40" s="24"/>
      <c r="H40" s="22"/>
      <c r="I40" s="25" t="str">
        <f t="shared" si="4"/>
        <v/>
      </c>
      <c r="J40" s="17" t="str">
        <f t="shared" ca="1" si="5"/>
        <v/>
      </c>
      <c r="K40" s="17" t="str">
        <f t="shared" ca="1" si="6"/>
        <v/>
      </c>
      <c r="L40" s="26" t="str">
        <f t="shared" si="7"/>
        <v/>
      </c>
      <c r="M40" s="18"/>
    </row>
    <row r="41" spans="2:13" x14ac:dyDescent="0.2">
      <c r="B41" s="18"/>
      <c r="C41" s="22"/>
      <c r="D41" s="23"/>
      <c r="E41" s="24"/>
      <c r="F41" s="22"/>
      <c r="G41" s="24"/>
      <c r="H41" s="22"/>
      <c r="I41" s="25" t="str">
        <f t="shared" si="4"/>
        <v/>
      </c>
      <c r="J41" s="17" t="str">
        <f t="shared" ca="1" si="5"/>
        <v/>
      </c>
      <c r="K41" s="17" t="str">
        <f t="shared" ca="1" si="6"/>
        <v/>
      </c>
      <c r="L41" s="26" t="str">
        <f t="shared" si="7"/>
        <v/>
      </c>
      <c r="M41" s="18"/>
    </row>
    <row r="42" spans="2:13" x14ac:dyDescent="0.2">
      <c r="B42" s="18"/>
      <c r="C42" s="22"/>
      <c r="D42" s="23"/>
      <c r="E42" s="24"/>
      <c r="F42" s="22"/>
      <c r="G42" s="24"/>
      <c r="H42" s="22"/>
      <c r="I42" s="25" t="str">
        <f t="shared" si="4"/>
        <v/>
      </c>
      <c r="J42" s="17" t="str">
        <f t="shared" ca="1" si="5"/>
        <v/>
      </c>
      <c r="K42" s="17" t="str">
        <f t="shared" ca="1" si="6"/>
        <v/>
      </c>
      <c r="L42" s="26" t="str">
        <f t="shared" si="7"/>
        <v/>
      </c>
      <c r="M42" s="18"/>
    </row>
    <row r="43" spans="2:13" x14ac:dyDescent="0.2">
      <c r="B43" s="18"/>
      <c r="C43" s="22"/>
      <c r="D43" s="23"/>
      <c r="E43" s="24"/>
      <c r="F43" s="22"/>
      <c r="G43" s="24"/>
      <c r="H43" s="22"/>
      <c r="I43" s="25" t="str">
        <f t="shared" si="4"/>
        <v/>
      </c>
      <c r="J43" s="17" t="str">
        <f t="shared" ca="1" si="5"/>
        <v/>
      </c>
      <c r="K43" s="17" t="str">
        <f t="shared" ca="1" si="6"/>
        <v/>
      </c>
      <c r="L43" s="26" t="str">
        <f t="shared" si="7"/>
        <v/>
      </c>
      <c r="M43" s="18"/>
    </row>
    <row r="44" spans="2:13" x14ac:dyDescent="0.2">
      <c r="B44" s="18"/>
      <c r="C44" s="22"/>
      <c r="D44" s="23"/>
      <c r="E44" s="24"/>
      <c r="F44" s="22"/>
      <c r="G44" s="24"/>
      <c r="H44" s="22"/>
      <c r="I44" s="25" t="str">
        <f t="shared" si="4"/>
        <v/>
      </c>
      <c r="J44" s="17" t="str">
        <f t="shared" ca="1" si="5"/>
        <v/>
      </c>
      <c r="K44" s="17" t="str">
        <f t="shared" ca="1" si="6"/>
        <v/>
      </c>
      <c r="L44" s="26" t="str">
        <f t="shared" si="7"/>
        <v/>
      </c>
      <c r="M44" s="18"/>
    </row>
    <row r="45" spans="2:13" x14ac:dyDescent="0.2">
      <c r="B45" s="18"/>
      <c r="C45" s="22"/>
      <c r="D45" s="23"/>
      <c r="E45" s="24"/>
      <c r="F45" s="22"/>
      <c r="G45" s="24"/>
      <c r="H45" s="22"/>
      <c r="I45" s="25" t="str">
        <f t="shared" si="4"/>
        <v/>
      </c>
      <c r="J45" s="17" t="str">
        <f t="shared" ca="1" si="5"/>
        <v/>
      </c>
      <c r="K45" s="17" t="str">
        <f t="shared" ca="1" si="6"/>
        <v/>
      </c>
      <c r="L45" s="26" t="str">
        <f t="shared" si="7"/>
        <v/>
      </c>
      <c r="M45" s="18"/>
    </row>
    <row r="46" spans="2:13" x14ac:dyDescent="0.2">
      <c r="B46" s="18"/>
      <c r="C46" s="22"/>
      <c r="D46" s="23"/>
      <c r="E46" s="24"/>
      <c r="F46" s="22"/>
      <c r="G46" s="24"/>
      <c r="H46" s="22"/>
      <c r="I46" s="25" t="str">
        <f t="shared" si="4"/>
        <v/>
      </c>
      <c r="J46" s="17" t="str">
        <f t="shared" ca="1" si="5"/>
        <v/>
      </c>
      <c r="K46" s="17" t="str">
        <f t="shared" ca="1" si="6"/>
        <v/>
      </c>
      <c r="L46" s="26" t="str">
        <f t="shared" si="7"/>
        <v/>
      </c>
      <c r="M46" s="18"/>
    </row>
    <row r="47" spans="2:13" x14ac:dyDescent="0.2">
      <c r="B47" s="18"/>
      <c r="C47" s="22"/>
      <c r="D47" s="23"/>
      <c r="E47" s="24"/>
      <c r="F47" s="22"/>
      <c r="G47" s="24"/>
      <c r="H47" s="22"/>
      <c r="I47" s="25" t="str">
        <f t="shared" si="4"/>
        <v/>
      </c>
      <c r="J47" s="17" t="str">
        <f t="shared" ca="1" si="5"/>
        <v/>
      </c>
      <c r="K47" s="17" t="str">
        <f t="shared" ca="1" si="6"/>
        <v/>
      </c>
      <c r="L47" s="26" t="str">
        <f t="shared" si="7"/>
        <v/>
      </c>
      <c r="M47" s="18"/>
    </row>
    <row r="48" spans="2:13" x14ac:dyDescent="0.2">
      <c r="B48" s="18"/>
      <c r="C48" s="22"/>
      <c r="D48" s="23"/>
      <c r="E48" s="24"/>
      <c r="F48" s="22"/>
      <c r="G48" s="24"/>
      <c r="H48" s="22"/>
      <c r="I48" s="25" t="str">
        <f t="shared" si="4"/>
        <v/>
      </c>
      <c r="J48" s="17" t="str">
        <f t="shared" ca="1" si="5"/>
        <v/>
      </c>
      <c r="K48" s="17" t="str">
        <f t="shared" ca="1" si="6"/>
        <v/>
      </c>
      <c r="L48" s="26" t="str">
        <f t="shared" si="7"/>
        <v/>
      </c>
      <c r="M48" s="18"/>
    </row>
    <row r="49" spans="2:13" x14ac:dyDescent="0.2">
      <c r="B49" s="18"/>
      <c r="C49" s="22"/>
      <c r="D49" s="23"/>
      <c r="E49" s="24"/>
      <c r="F49" s="22"/>
      <c r="G49" s="24"/>
      <c r="H49" s="22"/>
      <c r="I49" s="25" t="str">
        <f t="shared" si="4"/>
        <v/>
      </c>
      <c r="J49" s="17" t="str">
        <f t="shared" ca="1" si="5"/>
        <v/>
      </c>
      <c r="K49" s="17" t="str">
        <f t="shared" ca="1" si="6"/>
        <v/>
      </c>
      <c r="L49" s="26" t="str">
        <f t="shared" si="7"/>
        <v/>
      </c>
      <c r="M49" s="18"/>
    </row>
    <row r="50" spans="2:13" x14ac:dyDescent="0.2">
      <c r="B50" s="18"/>
      <c r="C50" s="22"/>
      <c r="D50" s="23"/>
      <c r="E50" s="24"/>
      <c r="F50" s="22"/>
      <c r="G50" s="24"/>
      <c r="H50" s="22"/>
      <c r="I50" s="25" t="str">
        <f t="shared" si="4"/>
        <v/>
      </c>
      <c r="J50" s="17" t="str">
        <f t="shared" ca="1" si="5"/>
        <v/>
      </c>
      <c r="K50" s="17" t="str">
        <f t="shared" ca="1" si="6"/>
        <v/>
      </c>
      <c r="L50" s="26" t="str">
        <f t="shared" si="7"/>
        <v/>
      </c>
      <c r="M50" s="18"/>
    </row>
    <row r="51" spans="2:13" x14ac:dyDescent="0.2">
      <c r="B51" s="18"/>
      <c r="C51" s="22"/>
      <c r="D51" s="23"/>
      <c r="E51" s="24"/>
      <c r="F51" s="22"/>
      <c r="G51" s="24"/>
      <c r="H51" s="22"/>
      <c r="I51" s="25" t="str">
        <f t="shared" si="4"/>
        <v/>
      </c>
      <c r="J51" s="17" t="str">
        <f t="shared" ca="1" si="5"/>
        <v/>
      </c>
      <c r="K51" s="17" t="str">
        <f t="shared" ca="1" si="6"/>
        <v/>
      </c>
      <c r="L51" s="26" t="str">
        <f t="shared" si="7"/>
        <v/>
      </c>
      <c r="M51" s="18"/>
    </row>
    <row r="52" spans="2:13" x14ac:dyDescent="0.2">
      <c r="B52" s="18"/>
      <c r="C52" s="22"/>
      <c r="D52" s="23"/>
      <c r="E52" s="24"/>
      <c r="F52" s="22"/>
      <c r="G52" s="24"/>
      <c r="H52" s="22"/>
      <c r="I52" s="25" t="str">
        <f t="shared" si="4"/>
        <v/>
      </c>
      <c r="J52" s="17" t="str">
        <f t="shared" ca="1" si="5"/>
        <v/>
      </c>
      <c r="K52" s="17" t="str">
        <f t="shared" ca="1" si="6"/>
        <v/>
      </c>
      <c r="L52" s="26" t="str">
        <f t="shared" si="7"/>
        <v/>
      </c>
      <c r="M52" s="18"/>
    </row>
    <row r="53" spans="2:13" x14ac:dyDescent="0.2">
      <c r="B53" s="18"/>
      <c r="C53" s="22"/>
      <c r="D53" s="23"/>
      <c r="E53" s="24"/>
      <c r="F53" s="22"/>
      <c r="G53" s="24"/>
      <c r="H53" s="22"/>
      <c r="I53" s="25" t="str">
        <f t="shared" si="4"/>
        <v/>
      </c>
      <c r="J53" s="17" t="str">
        <f t="shared" ca="1" si="5"/>
        <v/>
      </c>
      <c r="K53" s="17" t="str">
        <f t="shared" ca="1" si="6"/>
        <v/>
      </c>
      <c r="L53" s="26" t="str">
        <f t="shared" si="7"/>
        <v/>
      </c>
      <c r="M53" s="18"/>
    </row>
    <row r="54" spans="2:13" x14ac:dyDescent="0.2">
      <c r="B54" s="18"/>
      <c r="C54" s="22"/>
      <c r="D54" s="23"/>
      <c r="E54" s="24"/>
      <c r="F54" s="22"/>
      <c r="G54" s="24"/>
      <c r="H54" s="22"/>
      <c r="I54" s="25" t="str">
        <f t="shared" si="4"/>
        <v/>
      </c>
      <c r="J54" s="17" t="str">
        <f t="shared" ca="1" si="5"/>
        <v/>
      </c>
      <c r="K54" s="17" t="str">
        <f t="shared" ca="1" si="6"/>
        <v/>
      </c>
      <c r="L54" s="26" t="str">
        <f t="shared" si="7"/>
        <v/>
      </c>
      <c r="M54" s="18"/>
    </row>
    <row r="55" spans="2:13" x14ac:dyDescent="0.2">
      <c r="B55" s="18"/>
      <c r="C55" s="22"/>
      <c r="D55" s="23"/>
      <c r="E55" s="24"/>
      <c r="F55" s="22"/>
      <c r="G55" s="24"/>
      <c r="H55" s="22"/>
      <c r="I55" s="25" t="str">
        <f t="shared" si="4"/>
        <v/>
      </c>
      <c r="J55" s="17" t="str">
        <f t="shared" ca="1" si="5"/>
        <v/>
      </c>
      <c r="K55" s="17" t="str">
        <f t="shared" ca="1" si="6"/>
        <v/>
      </c>
      <c r="L55" s="26" t="str">
        <f t="shared" si="7"/>
        <v/>
      </c>
      <c r="M55" s="18"/>
    </row>
    <row r="57" spans="2:13" x14ac:dyDescent="0.2">
      <c r="D57" s="13" t="s">
        <v>107</v>
      </c>
      <c r="E57" s="27">
        <f>SUM(E6:E55)</f>
        <v>8442.4</v>
      </c>
    </row>
    <row r="58" spans="2:13" x14ac:dyDescent="0.2">
      <c r="D58" s="13" t="s">
        <v>108</v>
      </c>
      <c r="E58" s="27">
        <f>SUM(G6:G55)</f>
        <v>4135.3999999999996</v>
      </c>
    </row>
    <row r="59" spans="2:13" x14ac:dyDescent="0.2">
      <c r="D59" s="13" t="s">
        <v>95</v>
      </c>
      <c r="E59" s="27">
        <f>SUM(I6:I55)</f>
        <v>4307</v>
      </c>
    </row>
    <row r="60" spans="2:13" x14ac:dyDescent="0.2">
      <c r="D60" s="13" t="s">
        <v>109</v>
      </c>
      <c r="E60" s="28">
        <f ca="1">SUMIF(J6:J55,"Restantă",I6:I55)</f>
        <v>1190</v>
      </c>
    </row>
    <row r="1000" spans="702:702" ht="15" x14ac:dyDescent="0.25">
      <c r="ZZ1000"/>
    </row>
  </sheetData>
  <conditionalFormatting sqref="J6:J55">
    <cfRule type="expression" dxfId="4" priority="1" stopIfTrue="1">
      <formula>J6="Restantă"</formula>
    </cfRule>
    <cfRule type="expression" dxfId="3" priority="2" stopIfTrue="1">
      <formula>J6="Încasată"</formula>
    </cfRule>
    <cfRule type="expression" dxfId="2" priority="3" stopIfTrue="1">
      <formula>J6="Încasată parțial"</formula>
    </cfRule>
  </conditionalFormatting>
  <conditionalFormatting sqref="L6:M55">
    <cfRule type="expression" dxfId="1" priority="4" stopIfTrue="1">
      <formula>AND($L6&lt;&gt;"",$M6&lt;&gt;"Da",TODAY()&gt;$L6)</formula>
    </cfRule>
    <cfRule type="expression" dxfId="0" priority="5" stopIfTrue="1">
      <formula>AND($L6&lt;&gt;"",$M6&lt;&gt;"Da")</formula>
    </cfRule>
  </conditionalFormatting>
  <dataValidations count="1">
    <dataValidation type="list" allowBlank="1" showInputMessage="1" showErrorMessage="1" sqref="M6:M55" xr:uid="{0535F731-B8EF-4D40-ADE9-E2BC4908CE7D}">
      <formula1>DaNu</formula1>
    </dataValidation>
  </dataValidations>
  <pageMargins left="0.7" right="0.7" top="0.75" bottom="0.75" header="0.3" footer="0.3"/>
  <pageSetup scale="70" fitToHeight="0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6B2D8-174F-4C72-A3B6-7BE73CA137D6}">
  <dimension ref="B2:F26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30.7109375" style="1" customWidth="1"/>
    <col min="3" max="3" width="40.7109375" style="1" customWidth="1"/>
    <col min="4" max="4" width="50.7109375" style="1" customWidth="1"/>
    <col min="5" max="16384" width="11.42578125" style="1"/>
  </cols>
  <sheetData>
    <row r="2" spans="2:5" ht="21" x14ac:dyDescent="0.35">
      <c r="B2" s="2" t="s">
        <v>0</v>
      </c>
    </row>
    <row r="3" spans="2:5" x14ac:dyDescent="0.2">
      <c r="B3" s="3" t="s">
        <v>1</v>
      </c>
    </row>
    <row r="5" spans="2:5" x14ac:dyDescent="0.2">
      <c r="B5" s="1" t="s">
        <v>2</v>
      </c>
      <c r="C5" s="4" t="s">
        <v>3</v>
      </c>
      <c r="E5" s="7" t="s">
        <v>17</v>
      </c>
    </row>
    <row r="6" spans="2:5" x14ac:dyDescent="0.2">
      <c r="B6" s="1" t="s">
        <v>4</v>
      </c>
      <c r="C6" s="4" t="s">
        <v>5</v>
      </c>
      <c r="E6" s="7" t="s">
        <v>21</v>
      </c>
    </row>
    <row r="7" spans="2:5" x14ac:dyDescent="0.2">
      <c r="B7" s="1" t="s">
        <v>6</v>
      </c>
      <c r="C7" s="4" t="s">
        <v>7</v>
      </c>
    </row>
    <row r="8" spans="2:5" x14ac:dyDescent="0.2">
      <c r="B8" s="1" t="s">
        <v>8</v>
      </c>
      <c r="C8" s="4" t="s">
        <v>9</v>
      </c>
      <c r="E8" s="7" t="s">
        <v>49</v>
      </c>
    </row>
    <row r="9" spans="2:5" x14ac:dyDescent="0.2">
      <c r="B9" s="1" t="s">
        <v>10</v>
      </c>
      <c r="C9" s="4" t="s">
        <v>11</v>
      </c>
      <c r="E9" s="7" t="s">
        <v>50</v>
      </c>
    </row>
    <row r="10" spans="2:5" x14ac:dyDescent="0.2">
      <c r="B10" s="1" t="s">
        <v>12</v>
      </c>
      <c r="C10" s="4" t="s">
        <v>13</v>
      </c>
    </row>
    <row r="11" spans="2:5" x14ac:dyDescent="0.2">
      <c r="B11" s="1" t="s">
        <v>14</v>
      </c>
      <c r="C11" s="4" t="s">
        <v>15</v>
      </c>
    </row>
    <row r="12" spans="2:5" x14ac:dyDescent="0.2">
      <c r="B12" s="1" t="s">
        <v>16</v>
      </c>
      <c r="C12" s="4" t="s">
        <v>17</v>
      </c>
    </row>
    <row r="13" spans="2:5" x14ac:dyDescent="0.2">
      <c r="B13" s="1" t="s">
        <v>18</v>
      </c>
      <c r="C13" s="4">
        <v>15</v>
      </c>
    </row>
    <row r="14" spans="2:5" x14ac:dyDescent="0.2">
      <c r="B14" s="1" t="s">
        <v>19</v>
      </c>
      <c r="C14" s="4" t="s">
        <v>20</v>
      </c>
    </row>
    <row r="17" spans="2:6" x14ac:dyDescent="0.2">
      <c r="B17" s="5" t="s">
        <v>22</v>
      </c>
    </row>
    <row r="18" spans="2:6" x14ac:dyDescent="0.2">
      <c r="C18" s="6">
        <v>0.21</v>
      </c>
      <c r="D18" s="1" t="s">
        <v>23</v>
      </c>
    </row>
    <row r="19" spans="2:6" x14ac:dyDescent="0.2">
      <c r="C19" s="6">
        <v>0.11</v>
      </c>
      <c r="D19" s="1" t="s">
        <v>24</v>
      </c>
    </row>
    <row r="20" spans="2:6" x14ac:dyDescent="0.2">
      <c r="C20" s="6">
        <v>0</v>
      </c>
      <c r="D20" s="1" t="s">
        <v>25</v>
      </c>
    </row>
    <row r="22" spans="2:6" ht="27.95" customHeight="1" x14ac:dyDescent="0.2">
      <c r="B22" s="47" t="s">
        <v>26</v>
      </c>
      <c r="C22" s="29"/>
      <c r="D22" s="29"/>
      <c r="E22" s="29"/>
      <c r="F22" s="29"/>
    </row>
    <row r="24" spans="2:6" x14ac:dyDescent="0.2">
      <c r="B24" s="48" t="s">
        <v>110</v>
      </c>
    </row>
    <row r="25" spans="2:6" x14ac:dyDescent="0.2">
      <c r="B25" s="49" t="s">
        <v>111</v>
      </c>
    </row>
    <row r="26" spans="2:6" x14ac:dyDescent="0.2">
      <c r="B26" s="50" t="s">
        <v>112</v>
      </c>
    </row>
  </sheetData>
  <mergeCells count="1">
    <mergeCell ref="B22:F22"/>
  </mergeCells>
  <dataValidations count="1">
    <dataValidation type="list" allowBlank="1" showInputMessage="1" showErrorMessage="1" sqref="C12" xr:uid="{04263666-D931-48C9-9FDB-DE14B35436C2}">
      <formula1>DaNu</formula1>
    </dataValidation>
  </dataValidations>
  <hyperlinks>
    <hyperlink ref="B26" r:id="rId1" tooltip="Instrucțiuni și alte modele gratuite" xr:uid="{4FB18C79-1FCC-4F41-A5D1-16B7F01897E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FFA47-FA2A-449A-9271-97D32B93342D}">
  <dimension ref="B2:G56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4.7109375" style="1" customWidth="1"/>
    <col min="3" max="3" width="8.7109375" style="1" customWidth="1"/>
    <col min="4" max="4" width="12.7109375" style="1" customWidth="1"/>
    <col min="5" max="6" width="11.42578125" style="1"/>
    <col min="7" max="7" width="0" style="1" hidden="1" customWidth="1"/>
    <col min="8" max="16384" width="11.42578125" style="1"/>
  </cols>
  <sheetData>
    <row r="2" spans="2:7" ht="18.75" x14ac:dyDescent="0.3">
      <c r="B2" s="8" t="s">
        <v>27</v>
      </c>
    </row>
    <row r="3" spans="2:7" x14ac:dyDescent="0.2">
      <c r="B3" s="3" t="s">
        <v>28</v>
      </c>
    </row>
    <row r="5" spans="2:7" x14ac:dyDescent="0.2">
      <c r="B5" s="10" t="s">
        <v>29</v>
      </c>
      <c r="C5" s="10" t="s">
        <v>30</v>
      </c>
      <c r="D5" s="10" t="s">
        <v>31</v>
      </c>
    </row>
    <row r="6" spans="2:7" x14ac:dyDescent="0.2">
      <c r="B6" s="11" t="s">
        <v>32</v>
      </c>
      <c r="C6" s="11">
        <v>2026</v>
      </c>
      <c r="D6" s="11" t="str">
        <f t="shared" ref="D6:D37" si="0">RIGHT("0"&amp;DAY(G6),2)&amp;"."&amp;RIGHT("0"&amp;MONTH(G6),2)&amp;"."&amp;YEAR(G6)</f>
        <v>01.01.2026</v>
      </c>
      <c r="G6" s="9">
        <f>DATE(C6,1,1)</f>
        <v>46023</v>
      </c>
    </row>
    <row r="7" spans="2:7" x14ac:dyDescent="0.2">
      <c r="B7" s="11" t="s">
        <v>33</v>
      </c>
      <c r="C7" s="11">
        <v>2026</v>
      </c>
      <c r="D7" s="11" t="str">
        <f t="shared" si="0"/>
        <v>02.01.2026</v>
      </c>
      <c r="G7" s="9">
        <f>DATE(C7,1,2)</f>
        <v>46024</v>
      </c>
    </row>
    <row r="8" spans="2:7" x14ac:dyDescent="0.2">
      <c r="B8" s="11" t="s">
        <v>34</v>
      </c>
      <c r="C8" s="11">
        <v>2026</v>
      </c>
      <c r="D8" s="11" t="str">
        <f t="shared" si="0"/>
        <v>06.01.2026</v>
      </c>
      <c r="G8" s="9">
        <f>DATE(C8,1,6)</f>
        <v>46028</v>
      </c>
    </row>
    <row r="9" spans="2:7" x14ac:dyDescent="0.2">
      <c r="B9" s="11" t="s">
        <v>35</v>
      </c>
      <c r="C9" s="11">
        <v>2026</v>
      </c>
      <c r="D9" s="11" t="str">
        <f t="shared" si="0"/>
        <v>07.01.2026</v>
      </c>
      <c r="G9" s="9">
        <f>DATE(C9,1,7)</f>
        <v>46029</v>
      </c>
    </row>
    <row r="10" spans="2:7" x14ac:dyDescent="0.2">
      <c r="B10" s="11" t="s">
        <v>36</v>
      </c>
      <c r="C10" s="11">
        <v>2026</v>
      </c>
      <c r="D10" s="11" t="str">
        <f t="shared" si="0"/>
        <v>24.01.2026</v>
      </c>
      <c r="G10" s="9">
        <f>DATE(C10,1,24)</f>
        <v>46046</v>
      </c>
    </row>
    <row r="11" spans="2:7" x14ac:dyDescent="0.2">
      <c r="B11" s="11" t="s">
        <v>37</v>
      </c>
      <c r="C11" s="11">
        <v>2026</v>
      </c>
      <c r="D11" s="11" t="str">
        <f t="shared" si="0"/>
        <v>01.05.2026</v>
      </c>
      <c r="G11" s="9">
        <f>DATE(C11,5,1)</f>
        <v>46143</v>
      </c>
    </row>
    <row r="12" spans="2:7" x14ac:dyDescent="0.2">
      <c r="B12" s="11" t="s">
        <v>38</v>
      </c>
      <c r="C12" s="11">
        <v>2026</v>
      </c>
      <c r="D12" s="11" t="str">
        <f t="shared" si="0"/>
        <v>01.06.2026</v>
      </c>
      <c r="G12" s="9">
        <f>DATE(C12,6,1)</f>
        <v>46174</v>
      </c>
    </row>
    <row r="13" spans="2:7" x14ac:dyDescent="0.2">
      <c r="B13" s="11" t="s">
        <v>39</v>
      </c>
      <c r="C13" s="11">
        <v>2026</v>
      </c>
      <c r="D13" s="11" t="str">
        <f t="shared" si="0"/>
        <v>15.08.2026</v>
      </c>
      <c r="G13" s="9">
        <f>DATE(C13,8,15)</f>
        <v>46249</v>
      </c>
    </row>
    <row r="14" spans="2:7" x14ac:dyDescent="0.2">
      <c r="B14" s="11" t="s">
        <v>40</v>
      </c>
      <c r="C14" s="11">
        <v>2026</v>
      </c>
      <c r="D14" s="11" t="str">
        <f t="shared" si="0"/>
        <v>30.11.2026</v>
      </c>
      <c r="G14" s="9">
        <f>DATE(C14,11,30)</f>
        <v>46356</v>
      </c>
    </row>
    <row r="15" spans="2:7" x14ac:dyDescent="0.2">
      <c r="B15" s="11" t="s">
        <v>41</v>
      </c>
      <c r="C15" s="11">
        <v>2026</v>
      </c>
      <c r="D15" s="11" t="str">
        <f t="shared" si="0"/>
        <v>01.12.2026</v>
      </c>
      <c r="G15" s="9">
        <f>DATE(C15,12,1)</f>
        <v>46357</v>
      </c>
    </row>
    <row r="16" spans="2:7" x14ac:dyDescent="0.2">
      <c r="B16" s="11" t="s">
        <v>42</v>
      </c>
      <c r="C16" s="11">
        <v>2026</v>
      </c>
      <c r="D16" s="11" t="str">
        <f t="shared" si="0"/>
        <v>25.12.2026</v>
      </c>
      <c r="G16" s="9">
        <f>DATE(C16,12,25)</f>
        <v>46381</v>
      </c>
    </row>
    <row r="17" spans="2:7" x14ac:dyDescent="0.2">
      <c r="B17" s="11" t="s">
        <v>43</v>
      </c>
      <c r="C17" s="11">
        <v>2026</v>
      </c>
      <c r="D17" s="11" t="str">
        <f t="shared" si="0"/>
        <v>26.12.2026</v>
      </c>
      <c r="G17" s="9">
        <f>DATE(C17,12,26)</f>
        <v>46382</v>
      </c>
    </row>
    <row r="18" spans="2:7" x14ac:dyDescent="0.2">
      <c r="B18" s="11" t="s">
        <v>44</v>
      </c>
      <c r="C18" s="11">
        <v>2026</v>
      </c>
      <c r="D18" s="11" t="str">
        <f t="shared" si="0"/>
        <v>10.04.2026</v>
      </c>
      <c r="G18" s="9">
        <f>DATE(C18,INT((MOD(19*MOD(C18,19)+15,30)+MOD(2*MOD(C18,4)+4*MOD(C18,7)-MOD(19*MOD(C18,19)+15,30)+34,7)+114)/31),MOD(MOD(19*MOD(C18,19)+15,30)+MOD(2*MOD(C18,4)+4*MOD(C18,7)-MOD(19*MOD(C18,19)+15,30)+34,7)+114,31)+1)+13+(-2)</f>
        <v>46122</v>
      </c>
    </row>
    <row r="19" spans="2:7" x14ac:dyDescent="0.2">
      <c r="B19" s="11" t="s">
        <v>45</v>
      </c>
      <c r="C19" s="11">
        <v>2026</v>
      </c>
      <c r="D19" s="11" t="str">
        <f t="shared" si="0"/>
        <v>12.04.2026</v>
      </c>
      <c r="G19" s="9">
        <f>DATE(C19,INT((MOD(19*MOD(C19,19)+15,30)+MOD(2*MOD(C19,4)+4*MOD(C19,7)-MOD(19*MOD(C19,19)+15,30)+34,7)+114)/31),MOD(MOD(19*MOD(C19,19)+15,30)+MOD(2*MOD(C19,4)+4*MOD(C19,7)-MOD(19*MOD(C19,19)+15,30)+34,7)+114,31)+1)+13+(0)</f>
        <v>46124</v>
      </c>
    </row>
    <row r="20" spans="2:7" x14ac:dyDescent="0.2">
      <c r="B20" s="11" t="s">
        <v>46</v>
      </c>
      <c r="C20" s="11">
        <v>2026</v>
      </c>
      <c r="D20" s="11" t="str">
        <f t="shared" si="0"/>
        <v>13.04.2026</v>
      </c>
      <c r="G20" s="9">
        <f>DATE(C20,INT((MOD(19*MOD(C20,19)+15,30)+MOD(2*MOD(C20,4)+4*MOD(C20,7)-MOD(19*MOD(C20,19)+15,30)+34,7)+114)/31),MOD(MOD(19*MOD(C20,19)+15,30)+MOD(2*MOD(C20,4)+4*MOD(C20,7)-MOD(19*MOD(C20,19)+15,30)+34,7)+114,31)+1)+13+(1)</f>
        <v>46125</v>
      </c>
    </row>
    <row r="21" spans="2:7" x14ac:dyDescent="0.2">
      <c r="B21" s="11" t="s">
        <v>47</v>
      </c>
      <c r="C21" s="11">
        <v>2026</v>
      </c>
      <c r="D21" s="11" t="str">
        <f t="shared" si="0"/>
        <v>31.05.2026</v>
      </c>
      <c r="G21" s="9">
        <f>DATE(C21,INT((MOD(19*MOD(C21,19)+15,30)+MOD(2*MOD(C21,4)+4*MOD(C21,7)-MOD(19*MOD(C21,19)+15,30)+34,7)+114)/31),MOD(MOD(19*MOD(C21,19)+15,30)+MOD(2*MOD(C21,4)+4*MOD(C21,7)-MOD(19*MOD(C21,19)+15,30)+34,7)+114,31)+1)+13+(49)</f>
        <v>46173</v>
      </c>
    </row>
    <row r="22" spans="2:7" x14ac:dyDescent="0.2">
      <c r="B22" s="11" t="s">
        <v>48</v>
      </c>
      <c r="C22" s="11">
        <v>2026</v>
      </c>
      <c r="D22" s="11" t="str">
        <f t="shared" si="0"/>
        <v>01.06.2026</v>
      </c>
      <c r="G22" s="9">
        <f>DATE(C22,INT((MOD(19*MOD(C22,19)+15,30)+MOD(2*MOD(C22,4)+4*MOD(C22,7)-MOD(19*MOD(C22,19)+15,30)+34,7)+114)/31),MOD(MOD(19*MOD(C22,19)+15,30)+MOD(2*MOD(C22,4)+4*MOD(C22,7)-MOD(19*MOD(C22,19)+15,30)+34,7)+114,31)+1)+13+(50)</f>
        <v>46174</v>
      </c>
    </row>
    <row r="23" spans="2:7" x14ac:dyDescent="0.2">
      <c r="B23" s="11" t="s">
        <v>32</v>
      </c>
      <c r="C23" s="11">
        <v>2027</v>
      </c>
      <c r="D23" s="11" t="str">
        <f t="shared" si="0"/>
        <v>01.01.2027</v>
      </c>
      <c r="G23" s="9">
        <f>DATE(C23,1,1)</f>
        <v>46388</v>
      </c>
    </row>
    <row r="24" spans="2:7" x14ac:dyDescent="0.2">
      <c r="B24" s="11" t="s">
        <v>33</v>
      </c>
      <c r="C24" s="11">
        <v>2027</v>
      </c>
      <c r="D24" s="11" t="str">
        <f t="shared" si="0"/>
        <v>02.01.2027</v>
      </c>
      <c r="G24" s="9">
        <f>DATE(C24,1,2)</f>
        <v>46389</v>
      </c>
    </row>
    <row r="25" spans="2:7" x14ac:dyDescent="0.2">
      <c r="B25" s="11" t="s">
        <v>34</v>
      </c>
      <c r="C25" s="11">
        <v>2027</v>
      </c>
      <c r="D25" s="11" t="str">
        <f t="shared" si="0"/>
        <v>06.01.2027</v>
      </c>
      <c r="G25" s="9">
        <f>DATE(C25,1,6)</f>
        <v>46393</v>
      </c>
    </row>
    <row r="26" spans="2:7" x14ac:dyDescent="0.2">
      <c r="B26" s="11" t="s">
        <v>35</v>
      </c>
      <c r="C26" s="11">
        <v>2027</v>
      </c>
      <c r="D26" s="11" t="str">
        <f t="shared" si="0"/>
        <v>07.01.2027</v>
      </c>
      <c r="G26" s="9">
        <f>DATE(C26,1,7)</f>
        <v>46394</v>
      </c>
    </row>
    <row r="27" spans="2:7" x14ac:dyDescent="0.2">
      <c r="B27" s="11" t="s">
        <v>36</v>
      </c>
      <c r="C27" s="11">
        <v>2027</v>
      </c>
      <c r="D27" s="11" t="str">
        <f t="shared" si="0"/>
        <v>24.01.2027</v>
      </c>
      <c r="G27" s="9">
        <f>DATE(C27,1,24)</f>
        <v>46411</v>
      </c>
    </row>
    <row r="28" spans="2:7" x14ac:dyDescent="0.2">
      <c r="B28" s="11" t="s">
        <v>37</v>
      </c>
      <c r="C28" s="11">
        <v>2027</v>
      </c>
      <c r="D28" s="11" t="str">
        <f t="shared" si="0"/>
        <v>01.05.2027</v>
      </c>
      <c r="G28" s="9">
        <f>DATE(C28,5,1)</f>
        <v>46508</v>
      </c>
    </row>
    <row r="29" spans="2:7" x14ac:dyDescent="0.2">
      <c r="B29" s="11" t="s">
        <v>38</v>
      </c>
      <c r="C29" s="11">
        <v>2027</v>
      </c>
      <c r="D29" s="11" t="str">
        <f t="shared" si="0"/>
        <v>01.06.2027</v>
      </c>
      <c r="G29" s="9">
        <f>DATE(C29,6,1)</f>
        <v>46539</v>
      </c>
    </row>
    <row r="30" spans="2:7" x14ac:dyDescent="0.2">
      <c r="B30" s="11" t="s">
        <v>39</v>
      </c>
      <c r="C30" s="11">
        <v>2027</v>
      </c>
      <c r="D30" s="11" t="str">
        <f t="shared" si="0"/>
        <v>15.08.2027</v>
      </c>
      <c r="G30" s="9">
        <f>DATE(C30,8,15)</f>
        <v>46614</v>
      </c>
    </row>
    <row r="31" spans="2:7" x14ac:dyDescent="0.2">
      <c r="B31" s="11" t="s">
        <v>40</v>
      </c>
      <c r="C31" s="11">
        <v>2027</v>
      </c>
      <c r="D31" s="11" t="str">
        <f t="shared" si="0"/>
        <v>30.11.2027</v>
      </c>
      <c r="G31" s="9">
        <f>DATE(C31,11,30)</f>
        <v>46721</v>
      </c>
    </row>
    <row r="32" spans="2:7" x14ac:dyDescent="0.2">
      <c r="B32" s="11" t="s">
        <v>41</v>
      </c>
      <c r="C32" s="11">
        <v>2027</v>
      </c>
      <c r="D32" s="11" t="str">
        <f t="shared" si="0"/>
        <v>01.12.2027</v>
      </c>
      <c r="G32" s="9">
        <f>DATE(C32,12,1)</f>
        <v>46722</v>
      </c>
    </row>
    <row r="33" spans="2:7" x14ac:dyDescent="0.2">
      <c r="B33" s="11" t="s">
        <v>42</v>
      </c>
      <c r="C33" s="11">
        <v>2027</v>
      </c>
      <c r="D33" s="11" t="str">
        <f t="shared" si="0"/>
        <v>25.12.2027</v>
      </c>
      <c r="G33" s="9">
        <f>DATE(C33,12,25)</f>
        <v>46746</v>
      </c>
    </row>
    <row r="34" spans="2:7" x14ac:dyDescent="0.2">
      <c r="B34" s="11" t="s">
        <v>43</v>
      </c>
      <c r="C34" s="11">
        <v>2027</v>
      </c>
      <c r="D34" s="11" t="str">
        <f t="shared" si="0"/>
        <v>26.12.2027</v>
      </c>
      <c r="G34" s="9">
        <f>DATE(C34,12,26)</f>
        <v>46747</v>
      </c>
    </row>
    <row r="35" spans="2:7" x14ac:dyDescent="0.2">
      <c r="B35" s="11" t="s">
        <v>44</v>
      </c>
      <c r="C35" s="11">
        <v>2027</v>
      </c>
      <c r="D35" s="11" t="str">
        <f t="shared" si="0"/>
        <v>30.04.2027</v>
      </c>
      <c r="G35" s="9">
        <f>DATE(C35,INT((MOD(19*MOD(C35,19)+15,30)+MOD(2*MOD(C35,4)+4*MOD(C35,7)-MOD(19*MOD(C35,19)+15,30)+34,7)+114)/31),MOD(MOD(19*MOD(C35,19)+15,30)+MOD(2*MOD(C35,4)+4*MOD(C35,7)-MOD(19*MOD(C35,19)+15,30)+34,7)+114,31)+1)+13+(-2)</f>
        <v>46507</v>
      </c>
    </row>
    <row r="36" spans="2:7" x14ac:dyDescent="0.2">
      <c r="B36" s="11" t="s">
        <v>45</v>
      </c>
      <c r="C36" s="11">
        <v>2027</v>
      </c>
      <c r="D36" s="11" t="str">
        <f t="shared" si="0"/>
        <v>02.05.2027</v>
      </c>
      <c r="G36" s="9">
        <f>DATE(C36,INT((MOD(19*MOD(C36,19)+15,30)+MOD(2*MOD(C36,4)+4*MOD(C36,7)-MOD(19*MOD(C36,19)+15,30)+34,7)+114)/31),MOD(MOD(19*MOD(C36,19)+15,30)+MOD(2*MOD(C36,4)+4*MOD(C36,7)-MOD(19*MOD(C36,19)+15,30)+34,7)+114,31)+1)+13+(0)</f>
        <v>46509</v>
      </c>
    </row>
    <row r="37" spans="2:7" x14ac:dyDescent="0.2">
      <c r="B37" s="11" t="s">
        <v>46</v>
      </c>
      <c r="C37" s="11">
        <v>2027</v>
      </c>
      <c r="D37" s="11" t="str">
        <f t="shared" si="0"/>
        <v>03.05.2027</v>
      </c>
      <c r="G37" s="9">
        <f>DATE(C37,INT((MOD(19*MOD(C37,19)+15,30)+MOD(2*MOD(C37,4)+4*MOD(C37,7)-MOD(19*MOD(C37,19)+15,30)+34,7)+114)/31),MOD(MOD(19*MOD(C37,19)+15,30)+MOD(2*MOD(C37,4)+4*MOD(C37,7)-MOD(19*MOD(C37,19)+15,30)+34,7)+114,31)+1)+13+(1)</f>
        <v>46510</v>
      </c>
    </row>
    <row r="38" spans="2:7" x14ac:dyDescent="0.2">
      <c r="B38" s="11" t="s">
        <v>47</v>
      </c>
      <c r="C38" s="11">
        <v>2027</v>
      </c>
      <c r="D38" s="11" t="str">
        <f t="shared" ref="D38:D56" si="1">RIGHT("0"&amp;DAY(G38),2)&amp;"."&amp;RIGHT("0"&amp;MONTH(G38),2)&amp;"."&amp;YEAR(G38)</f>
        <v>20.06.2027</v>
      </c>
      <c r="G38" s="9">
        <f>DATE(C38,INT((MOD(19*MOD(C38,19)+15,30)+MOD(2*MOD(C38,4)+4*MOD(C38,7)-MOD(19*MOD(C38,19)+15,30)+34,7)+114)/31),MOD(MOD(19*MOD(C38,19)+15,30)+MOD(2*MOD(C38,4)+4*MOD(C38,7)-MOD(19*MOD(C38,19)+15,30)+34,7)+114,31)+1)+13+(49)</f>
        <v>46558</v>
      </c>
    </row>
    <row r="39" spans="2:7" x14ac:dyDescent="0.2">
      <c r="B39" s="11" t="s">
        <v>48</v>
      </c>
      <c r="C39" s="11">
        <v>2027</v>
      </c>
      <c r="D39" s="11" t="str">
        <f t="shared" si="1"/>
        <v>21.06.2027</v>
      </c>
      <c r="G39" s="9">
        <f>DATE(C39,INT((MOD(19*MOD(C39,19)+15,30)+MOD(2*MOD(C39,4)+4*MOD(C39,7)-MOD(19*MOD(C39,19)+15,30)+34,7)+114)/31),MOD(MOD(19*MOD(C39,19)+15,30)+MOD(2*MOD(C39,4)+4*MOD(C39,7)-MOD(19*MOD(C39,19)+15,30)+34,7)+114,31)+1)+13+(50)</f>
        <v>46559</v>
      </c>
    </row>
    <row r="40" spans="2:7" x14ac:dyDescent="0.2">
      <c r="B40" s="11" t="s">
        <v>32</v>
      </c>
      <c r="C40" s="11">
        <v>2028</v>
      </c>
      <c r="D40" s="11" t="str">
        <f t="shared" si="1"/>
        <v>01.01.2028</v>
      </c>
      <c r="G40" s="9">
        <f>DATE(C40,1,1)</f>
        <v>46753</v>
      </c>
    </row>
    <row r="41" spans="2:7" x14ac:dyDescent="0.2">
      <c r="B41" s="11" t="s">
        <v>33</v>
      </c>
      <c r="C41" s="11">
        <v>2028</v>
      </c>
      <c r="D41" s="11" t="str">
        <f t="shared" si="1"/>
        <v>02.01.2028</v>
      </c>
      <c r="G41" s="9">
        <f>DATE(C41,1,2)</f>
        <v>46754</v>
      </c>
    </row>
    <row r="42" spans="2:7" x14ac:dyDescent="0.2">
      <c r="B42" s="11" t="s">
        <v>34</v>
      </c>
      <c r="C42" s="11">
        <v>2028</v>
      </c>
      <c r="D42" s="11" t="str">
        <f t="shared" si="1"/>
        <v>06.01.2028</v>
      </c>
      <c r="G42" s="9">
        <f>DATE(C42,1,6)</f>
        <v>46758</v>
      </c>
    </row>
    <row r="43" spans="2:7" x14ac:dyDescent="0.2">
      <c r="B43" s="11" t="s">
        <v>35</v>
      </c>
      <c r="C43" s="11">
        <v>2028</v>
      </c>
      <c r="D43" s="11" t="str">
        <f t="shared" si="1"/>
        <v>07.01.2028</v>
      </c>
      <c r="G43" s="9">
        <f>DATE(C43,1,7)</f>
        <v>46759</v>
      </c>
    </row>
    <row r="44" spans="2:7" x14ac:dyDescent="0.2">
      <c r="B44" s="11" t="s">
        <v>36</v>
      </c>
      <c r="C44" s="11">
        <v>2028</v>
      </c>
      <c r="D44" s="11" t="str">
        <f t="shared" si="1"/>
        <v>24.01.2028</v>
      </c>
      <c r="G44" s="9">
        <f>DATE(C44,1,24)</f>
        <v>46776</v>
      </c>
    </row>
    <row r="45" spans="2:7" x14ac:dyDescent="0.2">
      <c r="B45" s="11" t="s">
        <v>37</v>
      </c>
      <c r="C45" s="11">
        <v>2028</v>
      </c>
      <c r="D45" s="11" t="str">
        <f t="shared" si="1"/>
        <v>01.05.2028</v>
      </c>
      <c r="G45" s="9">
        <f>DATE(C45,5,1)</f>
        <v>46874</v>
      </c>
    </row>
    <row r="46" spans="2:7" x14ac:dyDescent="0.2">
      <c r="B46" s="11" t="s">
        <v>38</v>
      </c>
      <c r="C46" s="11">
        <v>2028</v>
      </c>
      <c r="D46" s="11" t="str">
        <f t="shared" si="1"/>
        <v>01.06.2028</v>
      </c>
      <c r="G46" s="9">
        <f>DATE(C46,6,1)</f>
        <v>46905</v>
      </c>
    </row>
    <row r="47" spans="2:7" x14ac:dyDescent="0.2">
      <c r="B47" s="11" t="s">
        <v>39</v>
      </c>
      <c r="C47" s="11">
        <v>2028</v>
      </c>
      <c r="D47" s="11" t="str">
        <f t="shared" si="1"/>
        <v>15.08.2028</v>
      </c>
      <c r="G47" s="9">
        <f>DATE(C47,8,15)</f>
        <v>46980</v>
      </c>
    </row>
    <row r="48" spans="2:7" x14ac:dyDescent="0.2">
      <c r="B48" s="11" t="s">
        <v>40</v>
      </c>
      <c r="C48" s="11">
        <v>2028</v>
      </c>
      <c r="D48" s="11" t="str">
        <f t="shared" si="1"/>
        <v>30.11.2028</v>
      </c>
      <c r="G48" s="9">
        <f>DATE(C48,11,30)</f>
        <v>47087</v>
      </c>
    </row>
    <row r="49" spans="2:7" x14ac:dyDescent="0.2">
      <c r="B49" s="11" t="s">
        <v>41</v>
      </c>
      <c r="C49" s="11">
        <v>2028</v>
      </c>
      <c r="D49" s="11" t="str">
        <f t="shared" si="1"/>
        <v>01.12.2028</v>
      </c>
      <c r="G49" s="9">
        <f>DATE(C49,12,1)</f>
        <v>47088</v>
      </c>
    </row>
    <row r="50" spans="2:7" x14ac:dyDescent="0.2">
      <c r="B50" s="11" t="s">
        <v>42</v>
      </c>
      <c r="C50" s="11">
        <v>2028</v>
      </c>
      <c r="D50" s="11" t="str">
        <f t="shared" si="1"/>
        <v>25.12.2028</v>
      </c>
      <c r="G50" s="9">
        <f>DATE(C50,12,25)</f>
        <v>47112</v>
      </c>
    </row>
    <row r="51" spans="2:7" x14ac:dyDescent="0.2">
      <c r="B51" s="11" t="s">
        <v>43</v>
      </c>
      <c r="C51" s="11">
        <v>2028</v>
      </c>
      <c r="D51" s="11" t="str">
        <f t="shared" si="1"/>
        <v>26.12.2028</v>
      </c>
      <c r="G51" s="9">
        <f>DATE(C51,12,26)</f>
        <v>47113</v>
      </c>
    </row>
    <row r="52" spans="2:7" x14ac:dyDescent="0.2">
      <c r="B52" s="11" t="s">
        <v>44</v>
      </c>
      <c r="C52" s="11">
        <v>2028</v>
      </c>
      <c r="D52" s="11" t="str">
        <f t="shared" si="1"/>
        <v>14.04.2028</v>
      </c>
      <c r="G52" s="9">
        <f>DATE(C52,INT((MOD(19*MOD(C52,19)+15,30)+MOD(2*MOD(C52,4)+4*MOD(C52,7)-MOD(19*MOD(C52,19)+15,30)+34,7)+114)/31),MOD(MOD(19*MOD(C52,19)+15,30)+MOD(2*MOD(C52,4)+4*MOD(C52,7)-MOD(19*MOD(C52,19)+15,30)+34,7)+114,31)+1)+13+(-2)</f>
        <v>46857</v>
      </c>
    </row>
    <row r="53" spans="2:7" x14ac:dyDescent="0.2">
      <c r="B53" s="11" t="s">
        <v>45</v>
      </c>
      <c r="C53" s="11">
        <v>2028</v>
      </c>
      <c r="D53" s="11" t="str">
        <f t="shared" si="1"/>
        <v>16.04.2028</v>
      </c>
      <c r="G53" s="9">
        <f>DATE(C53,INT((MOD(19*MOD(C53,19)+15,30)+MOD(2*MOD(C53,4)+4*MOD(C53,7)-MOD(19*MOD(C53,19)+15,30)+34,7)+114)/31),MOD(MOD(19*MOD(C53,19)+15,30)+MOD(2*MOD(C53,4)+4*MOD(C53,7)-MOD(19*MOD(C53,19)+15,30)+34,7)+114,31)+1)+13+(0)</f>
        <v>46859</v>
      </c>
    </row>
    <row r="54" spans="2:7" x14ac:dyDescent="0.2">
      <c r="B54" s="11" t="s">
        <v>46</v>
      </c>
      <c r="C54" s="11">
        <v>2028</v>
      </c>
      <c r="D54" s="11" t="str">
        <f t="shared" si="1"/>
        <v>17.04.2028</v>
      </c>
      <c r="G54" s="9">
        <f>DATE(C54,INT((MOD(19*MOD(C54,19)+15,30)+MOD(2*MOD(C54,4)+4*MOD(C54,7)-MOD(19*MOD(C54,19)+15,30)+34,7)+114)/31),MOD(MOD(19*MOD(C54,19)+15,30)+MOD(2*MOD(C54,4)+4*MOD(C54,7)-MOD(19*MOD(C54,19)+15,30)+34,7)+114,31)+1)+13+(1)</f>
        <v>46860</v>
      </c>
    </row>
    <row r="55" spans="2:7" x14ac:dyDescent="0.2">
      <c r="B55" s="11" t="s">
        <v>47</v>
      </c>
      <c r="C55" s="11">
        <v>2028</v>
      </c>
      <c r="D55" s="11" t="str">
        <f t="shared" si="1"/>
        <v>04.06.2028</v>
      </c>
      <c r="G55" s="9">
        <f>DATE(C55,INT((MOD(19*MOD(C55,19)+15,30)+MOD(2*MOD(C55,4)+4*MOD(C55,7)-MOD(19*MOD(C55,19)+15,30)+34,7)+114)/31),MOD(MOD(19*MOD(C55,19)+15,30)+MOD(2*MOD(C55,4)+4*MOD(C55,7)-MOD(19*MOD(C55,19)+15,30)+34,7)+114,31)+1)+13+(49)</f>
        <v>46908</v>
      </c>
    </row>
    <row r="56" spans="2:7" x14ac:dyDescent="0.2">
      <c r="B56" s="11" t="s">
        <v>48</v>
      </c>
      <c r="C56" s="11">
        <v>2028</v>
      </c>
      <c r="D56" s="11" t="str">
        <f t="shared" si="1"/>
        <v>05.06.2028</v>
      </c>
      <c r="G56" s="9">
        <f>DATE(C56,INT((MOD(19*MOD(C56,19)+15,30)+MOD(2*MOD(C56,4)+4*MOD(C56,7)-MOD(19*MOD(C56,19)+15,30)+34,7)+114)/31),MOD(MOD(19*MOD(C56,19)+15,30)+MOD(2*MOD(C56,4)+4*MOD(C56,7)-MOD(19*MOD(C56,19)+15,30)+34,7)+114,31)+1)+13+(50)</f>
        <v>46909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16</vt:i4>
      </vt:variant>
    </vt:vector>
  </HeadingPairs>
  <TitlesOfParts>
    <vt:vector size="20" baseType="lpstr">
      <vt:lpstr>Factură</vt:lpstr>
      <vt:lpstr>Registru facturi</vt:lpstr>
      <vt:lpstr>Date firmă</vt:lpstr>
      <vt:lpstr>Zile libere</vt:lpstr>
      <vt:lpstr>Adresa</vt:lpstr>
      <vt:lpstr>Factură!Área_de_impresión</vt:lpstr>
      <vt:lpstr>Banca</vt:lpstr>
      <vt:lpstr>CIF</vt:lpstr>
      <vt:lpstr>Contact</vt:lpstr>
      <vt:lpstr>CoteTVA</vt:lpstr>
      <vt:lpstr>DaNu</vt:lpstr>
      <vt:lpstr>Firma</vt:lpstr>
      <vt:lpstr>IBAN</vt:lpstr>
      <vt:lpstr>Moneda</vt:lpstr>
      <vt:lpstr>PlatitorTVA</vt:lpstr>
      <vt:lpstr>RegCom</vt:lpstr>
      <vt:lpstr>Sarbatori</vt:lpstr>
      <vt:lpstr>TermenPlata</vt:lpstr>
      <vt:lpstr>TipDoc</vt:lpstr>
      <vt:lpstr>'Registru facturi'!Títulos_a_imprimir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factură Excel</dc:title>
  <dc:subject>Model Excel gratuit în limba română</dc:subject>
  <dc:creator>Ray Moreno · modelexcel.ro</dc:creator>
  <cp:keywords>modelexcel.ro, model Excel, Model factură Excel</cp:keywords>
  <dc:description>© 2026 Ray Moreno – modelexcel.ro. Model gratuit: îl poți folosi și adapta în activitatea ta. Nu este permisă revânzarea lui sau publicarea pe alte site-uri. https://modelexcel.ro/model-factura-excel/</dc:description>
  <cp:lastModifiedBy>Ray Moreno · modelexcel.ro</cp:lastModifiedBy>
  <dcterms:created xsi:type="dcterms:W3CDTF">2026-10-10T18:36:05Z</dcterms:created>
  <dcterms:modified xsi:type="dcterms:W3CDTF">2026-10-13T17:31:07Z</dcterms:modified>
  <cp:category>Model Excel</cp:category>
</cp:coreProperties>
</file>